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04732F1-5B6D-49E0-B222-9B305C19A734}" xr6:coauthVersionLast="47" xr6:coauthVersionMax="47" xr10:uidLastSave="{00000000-0000-0000-0000-000000000000}"/>
  <bookViews>
    <workbookView xWindow="28680" yWindow="-120" windowWidth="29040" windowHeight="15720" activeTab="1" xr2:uid="{65FCAFA9-50CC-4B37-B493-B9C70E5C3CD8}"/>
  </bookViews>
  <sheets>
    <sheet name="SubSector Analysis" sheetId="3" r:id="rId1"/>
    <sheet name="Nifty 750 Analysis" sheetId="2" r:id="rId2"/>
    <sheet name="Price_Filter_11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D38" i="3" l="1"/>
  <c r="B70" i="3"/>
  <c r="B14" i="3"/>
  <c r="B4" i="3"/>
  <c r="I4" i="3" s="1"/>
  <c r="B84" i="3"/>
  <c r="I84" i="3" s="1"/>
  <c r="B6" i="3"/>
  <c r="I6" i="3" s="1"/>
  <c r="B40" i="3"/>
  <c r="B27" i="3"/>
  <c r="B62" i="3"/>
  <c r="B54" i="3"/>
  <c r="B9" i="3"/>
  <c r="B29" i="3"/>
  <c r="B10" i="3"/>
  <c r="B92" i="3"/>
  <c r="I92" i="3" s="1"/>
  <c r="B23" i="3"/>
  <c r="I23" i="3" s="1"/>
  <c r="B33" i="3"/>
  <c r="I33" i="3" s="1"/>
  <c r="B49" i="3"/>
  <c r="I49" i="3" s="1"/>
  <c r="B39" i="3"/>
  <c r="B15" i="3"/>
  <c r="B60" i="3"/>
  <c r="B59" i="3"/>
  <c r="I59" i="3" s="1"/>
  <c r="B72" i="3"/>
  <c r="B75" i="3"/>
  <c r="I75" i="3" s="1"/>
  <c r="B38" i="3"/>
  <c r="B93" i="3"/>
  <c r="B17" i="3"/>
  <c r="B90" i="3"/>
  <c r="B95" i="3"/>
  <c r="F95" i="3" s="1"/>
  <c r="B42" i="3"/>
  <c r="I42" i="3" s="1"/>
  <c r="B67" i="3"/>
  <c r="B88" i="3"/>
  <c r="B20" i="3"/>
  <c r="B31" i="3"/>
  <c r="B45" i="3"/>
  <c r="B19" i="3"/>
  <c r="I19" i="3" s="1"/>
  <c r="B66" i="3"/>
  <c r="I66" i="3" s="1"/>
  <c r="B69" i="3"/>
  <c r="I69" i="3" s="1"/>
  <c r="B26" i="3"/>
  <c r="I26" i="3" s="1"/>
  <c r="B48" i="3"/>
  <c r="I48" i="3" s="1"/>
  <c r="B5" i="3"/>
  <c r="I5" i="3" s="1"/>
  <c r="B61" i="3"/>
  <c r="I61" i="3" s="1"/>
  <c r="B11" i="3"/>
  <c r="B65" i="3"/>
  <c r="B74" i="3"/>
  <c r="B22" i="3"/>
  <c r="I22" i="3" s="1"/>
  <c r="B35" i="3"/>
  <c r="B12" i="3"/>
  <c r="B32" i="3"/>
  <c r="B2" i="3"/>
  <c r="B87" i="3"/>
  <c r="B94" i="3"/>
  <c r="B16" i="3"/>
  <c r="B76" i="3"/>
  <c r="I76" i="3" s="1"/>
  <c r="B53" i="3"/>
  <c r="B96" i="3"/>
  <c r="B41" i="3"/>
  <c r="B25" i="3"/>
  <c r="B81" i="3"/>
  <c r="B77" i="3"/>
  <c r="I77" i="3" s="1"/>
  <c r="B109" i="3"/>
  <c r="B113" i="3"/>
  <c r="B68" i="3"/>
  <c r="I68" i="3" s="1"/>
  <c r="B18" i="3"/>
  <c r="B7" i="3"/>
  <c r="I7" i="3" s="1"/>
  <c r="B36" i="3"/>
  <c r="I36" i="3" s="1"/>
  <c r="B44" i="3"/>
  <c r="B43" i="3"/>
  <c r="B71" i="3"/>
  <c r="B103" i="3"/>
  <c r="B52" i="3"/>
  <c r="I52" i="3" s="1"/>
  <c r="B106" i="3"/>
  <c r="C106" i="3" s="1"/>
  <c r="B24" i="3"/>
  <c r="I24" i="3" s="1"/>
  <c r="B86" i="3"/>
  <c r="I86" i="3" s="1"/>
  <c r="B55" i="3"/>
  <c r="I55" i="3" s="1"/>
  <c r="B83" i="3"/>
  <c r="I83" i="3" s="1"/>
  <c r="B82" i="3"/>
  <c r="B51" i="3"/>
  <c r="I51" i="3" s="1"/>
  <c r="B97" i="3"/>
  <c r="B105" i="3"/>
  <c r="B99" i="3"/>
  <c r="E99" i="3" s="1"/>
  <c r="B30" i="3"/>
  <c r="B78" i="3"/>
  <c r="I78" i="3" s="1"/>
  <c r="B85" i="3"/>
  <c r="B28" i="3"/>
  <c r="B107" i="3"/>
  <c r="B56" i="3"/>
  <c r="I56" i="3" s="1"/>
  <c r="B89" i="3"/>
  <c r="B102" i="3"/>
  <c r="I102" i="3" s="1"/>
  <c r="B79" i="3"/>
  <c r="B13" i="3"/>
  <c r="B47" i="3"/>
  <c r="B34" i="3"/>
  <c r="B91" i="3"/>
  <c r="B104" i="3"/>
  <c r="I104" i="3" s="1"/>
  <c r="B101" i="3"/>
  <c r="I101" i="3" s="1"/>
  <c r="B80" i="3"/>
  <c r="B8" i="3"/>
  <c r="B37" i="3"/>
  <c r="I37" i="3" s="1"/>
  <c r="B21" i="3"/>
  <c r="I21" i="3" s="1"/>
  <c r="B116" i="3"/>
  <c r="B64" i="3"/>
  <c r="I64" i="3" s="1"/>
  <c r="B46" i="3"/>
  <c r="I46" i="3" s="1"/>
  <c r="B114" i="3"/>
  <c r="B119" i="3"/>
  <c r="D119" i="3" s="1"/>
  <c r="B100" i="3"/>
  <c r="B3" i="3"/>
  <c r="B50" i="3"/>
  <c r="I50" i="3" s="1"/>
  <c r="B120" i="3"/>
  <c r="I120" i="3" s="1"/>
  <c r="B108" i="3"/>
  <c r="I108" i="3" s="1"/>
  <c r="B121" i="3"/>
  <c r="I121" i="3" s="1"/>
  <c r="B98" i="3"/>
  <c r="B115" i="3"/>
  <c r="I115" i="3" s="1"/>
  <c r="B112" i="3"/>
  <c r="I112" i="3" s="1"/>
  <c r="B73" i="3"/>
  <c r="I73" i="3" s="1"/>
  <c r="B110" i="3"/>
  <c r="B57" i="3"/>
  <c r="E57" i="3" s="1"/>
  <c r="B63" i="3"/>
  <c r="B111" i="3"/>
  <c r="B118" i="3"/>
  <c r="B58" i="3"/>
  <c r="B122" i="3"/>
  <c r="I122" i="3" s="1"/>
  <c r="B117" i="3"/>
  <c r="I117" i="3" s="1"/>
  <c r="AQ595" i="2"/>
  <c r="AQ562" i="2"/>
  <c r="AQ639" i="2"/>
  <c r="AQ125" i="2"/>
  <c r="AQ382" i="2"/>
  <c r="AQ512" i="2"/>
  <c r="AQ477" i="2"/>
  <c r="AQ572" i="2"/>
  <c r="AQ546" i="2"/>
  <c r="AQ325" i="2"/>
  <c r="AQ436" i="2"/>
  <c r="AQ478" i="2"/>
  <c r="AQ636" i="2"/>
  <c r="AQ218" i="2"/>
  <c r="AQ495" i="2"/>
  <c r="AQ213" i="2"/>
  <c r="AQ315" i="2"/>
  <c r="AQ328" i="2"/>
  <c r="AQ528" i="2"/>
  <c r="AQ698" i="2"/>
  <c r="AQ365" i="2"/>
  <c r="AQ557" i="2"/>
  <c r="AQ410" i="2"/>
  <c r="AQ510" i="2"/>
  <c r="AQ80" i="2"/>
  <c r="AQ615" i="2"/>
  <c r="AQ358" i="2"/>
  <c r="AQ47" i="2"/>
  <c r="AQ219" i="2"/>
  <c r="AQ74" i="2"/>
  <c r="AQ236" i="2"/>
  <c r="AQ398" i="2"/>
  <c r="AQ580" i="2"/>
  <c r="AQ650" i="2"/>
  <c r="AQ6" i="2"/>
  <c r="AQ308" i="2"/>
  <c r="AQ230" i="2"/>
  <c r="AQ644" i="2"/>
  <c r="AQ99" i="2"/>
  <c r="AQ86" i="2"/>
  <c r="AQ543" i="2"/>
  <c r="AQ560" i="2"/>
  <c r="AQ139" i="2"/>
  <c r="AQ67" i="2"/>
  <c r="AQ251" i="2"/>
  <c r="AQ368" i="2"/>
  <c r="AQ187" i="2"/>
  <c r="AQ542" i="2"/>
  <c r="AQ94" i="2"/>
  <c r="AQ647" i="2"/>
  <c r="AQ381" i="2"/>
  <c r="AQ332" i="2"/>
  <c r="AQ183" i="2"/>
  <c r="AQ132" i="2"/>
  <c r="AQ493" i="2"/>
  <c r="AQ136" i="2"/>
  <c r="AQ489" i="2"/>
  <c r="AQ480" i="2"/>
  <c r="AQ397" i="2"/>
  <c r="AQ129" i="2"/>
  <c r="AQ628" i="2"/>
  <c r="AQ338" i="2"/>
  <c r="AQ417" i="2"/>
  <c r="AQ248" i="2"/>
  <c r="AQ353" i="2"/>
  <c r="AQ418" i="2"/>
  <c r="AQ267" i="2"/>
  <c r="AQ452" i="2"/>
  <c r="AQ108" i="2"/>
  <c r="AQ355" i="2"/>
  <c r="AQ146" i="2"/>
  <c r="AQ173" i="2"/>
  <c r="AQ221" i="2"/>
  <c r="AQ164" i="2"/>
  <c r="AQ492" i="2"/>
  <c r="AQ672" i="2"/>
  <c r="AQ379" i="2"/>
  <c r="AQ409" i="2"/>
  <c r="AQ504" i="2"/>
  <c r="AQ374" i="2"/>
  <c r="AQ553" i="2"/>
  <c r="AQ5" i="2"/>
  <c r="AQ172" i="2"/>
  <c r="AQ284" i="2"/>
  <c r="AQ228" i="2"/>
  <c r="AQ118" i="2"/>
  <c r="AQ282" i="2"/>
  <c r="AQ670" i="2"/>
  <c r="AQ575" i="2"/>
  <c r="AQ373" i="2"/>
  <c r="AQ250" i="2"/>
  <c r="AQ486" i="2"/>
  <c r="AQ350" i="2"/>
  <c r="AQ4" i="2"/>
  <c r="AQ60" i="2"/>
  <c r="AQ90" i="2"/>
  <c r="AQ130" i="2"/>
  <c r="AQ212" i="2"/>
  <c r="AQ123" i="2"/>
  <c r="AQ476" i="2"/>
  <c r="AQ52" i="2"/>
  <c r="AQ168" i="2"/>
  <c r="AQ222" i="2"/>
  <c r="AQ497" i="2"/>
  <c r="AQ46" i="2"/>
  <c r="AQ279" i="2"/>
  <c r="AQ95" i="2"/>
  <c r="AQ316" i="2"/>
  <c r="AQ285" i="2"/>
  <c r="AQ240" i="2"/>
  <c r="AQ460" i="2"/>
  <c r="AQ597" i="2"/>
  <c r="AQ390" i="2"/>
  <c r="AQ371" i="2"/>
  <c r="AQ701" i="2"/>
  <c r="AQ435" i="2"/>
  <c r="AQ223" i="2"/>
  <c r="AQ191" i="2"/>
  <c r="AQ654" i="2"/>
  <c r="AQ21" i="2"/>
  <c r="AQ166" i="2"/>
  <c r="AQ483" i="2"/>
  <c r="AQ336" i="2"/>
  <c r="AQ56" i="2"/>
  <c r="AQ140" i="2"/>
  <c r="AQ306" i="2"/>
  <c r="AQ147" i="2"/>
  <c r="AQ38" i="2"/>
  <c r="AQ322" i="2"/>
  <c r="AQ444" i="2"/>
  <c r="AQ288" i="2"/>
  <c r="AQ676" i="2"/>
  <c r="AQ665" i="2"/>
  <c r="AQ42" i="2"/>
  <c r="AQ566" i="2"/>
  <c r="AQ234" i="2"/>
  <c r="AQ241" i="2"/>
  <c r="AQ501" i="2"/>
  <c r="AQ433" i="2"/>
  <c r="AQ301" i="2"/>
  <c r="AQ662" i="2"/>
  <c r="AQ394" i="2"/>
  <c r="AQ265" i="2"/>
  <c r="AQ318" i="2"/>
  <c r="AQ298" i="2"/>
  <c r="AQ15" i="2"/>
  <c r="AQ276" i="2"/>
  <c r="AQ83" i="2"/>
  <c r="AQ232" i="2"/>
  <c r="AQ115" i="2"/>
  <c r="AQ498" i="2"/>
  <c r="AQ459" i="2"/>
  <c r="AQ437" i="2"/>
  <c r="AQ297" i="2"/>
  <c r="AQ143" i="2"/>
  <c r="AQ547" i="2"/>
  <c r="AQ343" i="2"/>
  <c r="AQ426" i="2"/>
  <c r="AQ97" i="2"/>
  <c r="AQ442" i="2"/>
  <c r="AQ519" i="2"/>
  <c r="AQ541" i="2"/>
  <c r="AQ555" i="2"/>
  <c r="AQ603" i="2"/>
  <c r="AQ419" i="2"/>
  <c r="AQ470" i="2"/>
  <c r="AQ677" i="2"/>
  <c r="AQ537" i="2"/>
  <c r="AQ614" i="2"/>
  <c r="AQ680" i="2"/>
  <c r="AQ198" i="2"/>
  <c r="AQ664" i="2"/>
  <c r="AQ283" i="2"/>
  <c r="AQ589" i="2"/>
  <c r="AQ400" i="2"/>
  <c r="AQ406" i="2"/>
  <c r="AQ77" i="2"/>
  <c r="AQ25" i="2"/>
  <c r="AQ145" i="2"/>
  <c r="AQ235" i="2"/>
  <c r="AQ605" i="2"/>
  <c r="AQ36" i="2"/>
  <c r="AQ8" i="2"/>
  <c r="AQ151" i="2"/>
  <c r="AQ180" i="2"/>
  <c r="AQ655" i="2"/>
  <c r="AQ600" i="2"/>
  <c r="AQ403" i="2"/>
  <c r="AQ656" i="2"/>
  <c r="AQ59" i="2"/>
  <c r="AQ357" i="2"/>
  <c r="AQ521" i="2"/>
  <c r="AQ607" i="2"/>
  <c r="AQ516" i="2"/>
  <c r="AQ421" i="2"/>
  <c r="AQ564" i="2"/>
  <c r="AQ24" i="2"/>
  <c r="AQ462" i="2"/>
  <c r="AQ359" i="2"/>
  <c r="AQ81" i="2"/>
  <c r="AQ427" i="2"/>
  <c r="AQ209" i="2"/>
  <c r="AQ177" i="2"/>
  <c r="AQ391" i="2"/>
  <c r="AQ520" i="2"/>
  <c r="AQ420" i="2"/>
  <c r="AQ434" i="2"/>
  <c r="AQ104" i="2"/>
  <c r="AQ291" i="2"/>
  <c r="AQ101" i="2"/>
  <c r="AQ401" i="2"/>
  <c r="AQ494" i="2"/>
  <c r="AQ518" i="2"/>
  <c r="AQ98" i="2"/>
  <c r="AQ448" i="2"/>
  <c r="AQ658" i="2"/>
  <c r="AQ570" i="2"/>
  <c r="AQ73" i="2"/>
  <c r="AQ78" i="2"/>
  <c r="AQ565" i="2"/>
  <c r="AQ413" i="2"/>
  <c r="AQ277" i="2"/>
  <c r="AQ165" i="2"/>
  <c r="AQ32" i="2"/>
  <c r="AQ450" i="2"/>
  <c r="AQ65" i="2"/>
  <c r="AQ424" i="2"/>
  <c r="AQ674" i="2"/>
  <c r="AQ472" i="2"/>
  <c r="AQ247" i="2"/>
  <c r="AQ258" i="2"/>
  <c r="AQ712" i="2"/>
  <c r="AQ13" i="2"/>
  <c r="AQ286" i="2"/>
  <c r="AQ103" i="2"/>
  <c r="AQ313" i="2"/>
  <c r="AQ386" i="2"/>
  <c r="AQ305" i="2"/>
  <c r="AQ573" i="2"/>
  <c r="AQ370" i="2"/>
  <c r="AQ54" i="2"/>
  <c r="AQ340" i="2"/>
  <c r="AQ709" i="2"/>
  <c r="AQ57" i="2"/>
  <c r="AQ428" i="2"/>
  <c r="AQ341" i="2"/>
  <c r="AQ645" i="2"/>
  <c r="AQ22" i="2"/>
  <c r="AQ7" i="2"/>
  <c r="AQ569" i="2"/>
  <c r="AQ487" i="2"/>
  <c r="AQ725" i="2"/>
  <c r="AQ169" i="2"/>
  <c r="AQ592" i="2"/>
  <c r="AQ61" i="2"/>
  <c r="AQ280" i="2"/>
  <c r="AQ533" i="2"/>
  <c r="AQ227" i="2"/>
  <c r="AQ354" i="2"/>
  <c r="AQ40" i="2"/>
  <c r="AQ75" i="2"/>
  <c r="AQ344" i="2"/>
  <c r="AQ207" i="2"/>
  <c r="AQ294" i="2"/>
  <c r="AQ511" i="2"/>
  <c r="AQ502" i="2"/>
  <c r="AQ300" i="2"/>
  <c r="AQ455" i="2"/>
  <c r="AQ259" i="2"/>
  <c r="AQ127" i="2"/>
  <c r="AQ333" i="2"/>
  <c r="AQ304" i="2"/>
  <c r="AQ19" i="2"/>
  <c r="AQ152" i="2"/>
  <c r="AQ446" i="2"/>
  <c r="AQ41" i="2"/>
  <c r="AQ376" i="2"/>
  <c r="AQ535" i="2"/>
  <c r="AQ163" i="2"/>
  <c r="AQ550" i="2"/>
  <c r="AQ395" i="2"/>
  <c r="AQ679" i="2"/>
  <c r="AQ205" i="2"/>
  <c r="AQ196" i="2"/>
  <c r="AQ48" i="2"/>
  <c r="AQ89" i="2"/>
  <c r="AQ440" i="2"/>
  <c r="AQ102" i="2"/>
  <c r="AQ88" i="2"/>
  <c r="AQ254" i="2"/>
  <c r="AQ272" i="2"/>
  <c r="AQ666" i="2"/>
  <c r="AQ348" i="2"/>
  <c r="AQ384" i="2"/>
  <c r="AQ296" i="2"/>
  <c r="AQ170" i="2"/>
  <c r="AQ62" i="2"/>
  <c r="AQ634" i="2"/>
  <c r="AQ579" i="2"/>
  <c r="AQ264" i="2"/>
  <c r="AQ160" i="2"/>
  <c r="AQ302" i="2"/>
  <c r="AQ509" i="2"/>
  <c r="AQ567" i="2"/>
  <c r="AQ329" i="2"/>
  <c r="AQ149" i="2"/>
  <c r="AQ119" i="2"/>
  <c r="AQ71" i="2"/>
  <c r="AQ124" i="2"/>
  <c r="AQ503" i="2"/>
  <c r="AQ522" i="2"/>
  <c r="AQ287" i="2"/>
  <c r="AQ144" i="2"/>
  <c r="AQ606" i="2"/>
  <c r="AQ113" i="2"/>
  <c r="AQ256" i="2"/>
  <c r="AQ706" i="2"/>
  <c r="AQ220" i="2"/>
  <c r="AQ310" i="2"/>
  <c r="AQ366" i="2"/>
  <c r="AQ295" i="2"/>
  <c r="AQ10" i="2"/>
  <c r="AQ142" i="2"/>
  <c r="AQ364" i="2"/>
  <c r="AQ28" i="2"/>
  <c r="AQ217" i="2"/>
  <c r="AQ239" i="2"/>
  <c r="AQ179" i="2"/>
  <c r="AQ479" i="2"/>
  <c r="AQ568" i="2"/>
  <c r="AQ128" i="2"/>
  <c r="AQ505" i="2"/>
  <c r="AQ702" i="2"/>
  <c r="AQ268" i="2"/>
  <c r="AQ116" i="2"/>
  <c r="AQ273" i="2"/>
  <c r="AQ185" i="2"/>
  <c r="AQ141" i="2"/>
  <c r="AQ402" i="2"/>
  <c r="AQ107" i="2"/>
  <c r="AQ629" i="2"/>
  <c r="AQ320" i="2"/>
  <c r="AQ330" i="2"/>
  <c r="AQ9" i="2"/>
  <c r="AQ35" i="2"/>
  <c r="AQ91" i="2"/>
  <c r="AQ68" i="2"/>
  <c r="AQ623" i="2"/>
  <c r="AQ635" i="2"/>
  <c r="AQ538" i="2"/>
  <c r="AQ156" i="2"/>
  <c r="AQ203" i="2"/>
  <c r="AQ30" i="2"/>
  <c r="AQ722" i="2"/>
  <c r="AQ157" i="2"/>
  <c r="AQ532" i="2"/>
  <c r="AQ122" i="2"/>
  <c r="AQ29" i="2"/>
  <c r="AQ137" i="2"/>
  <c r="AQ324" i="2"/>
  <c r="AQ399" i="2"/>
  <c r="AQ430" i="2"/>
  <c r="AQ388" i="2"/>
  <c r="AQ590" i="2"/>
  <c r="AQ599" i="2"/>
  <c r="AQ576" i="2"/>
  <c r="AQ335" i="2"/>
  <c r="AQ571" i="2"/>
  <c r="AQ182" i="2"/>
  <c r="AQ443" i="2"/>
  <c r="AQ231" i="2"/>
  <c r="AQ356" i="2"/>
  <c r="AQ229" i="2"/>
  <c r="AQ208" i="2"/>
  <c r="AQ237" i="2"/>
  <c r="AQ58" i="2"/>
  <c r="AQ93" i="2"/>
  <c r="AQ616" i="2"/>
  <c r="AQ699" i="2"/>
  <c r="AQ453" i="2"/>
  <c r="AQ314" i="2"/>
  <c r="AQ484" i="2"/>
  <c r="AQ2" i="2"/>
  <c r="AQ238" i="2"/>
  <c r="AQ148" i="2"/>
  <c r="AQ100" i="2"/>
  <c r="AQ659" i="2"/>
  <c r="AQ154" i="2"/>
  <c r="AQ11" i="2"/>
  <c r="AQ461" i="2"/>
  <c r="AQ53" i="2"/>
  <c r="AQ106" i="2"/>
  <c r="AQ626" i="2"/>
  <c r="AQ3" i="2"/>
  <c r="AQ703" i="2"/>
  <c r="AQ175" i="2"/>
  <c r="AQ383" i="2"/>
  <c r="AQ110" i="2"/>
  <c r="AQ210" i="2"/>
  <c r="AQ159" i="2"/>
  <c r="AQ594" i="2"/>
  <c r="AQ326" i="2"/>
  <c r="AQ375" i="2"/>
  <c r="AQ253" i="2"/>
  <c r="AQ64" i="2"/>
  <c r="AQ226" i="2"/>
  <c r="AQ33" i="2"/>
  <c r="AQ581" i="2"/>
  <c r="AQ14" i="2"/>
  <c r="AQ281" i="2"/>
  <c r="AQ482" i="2"/>
  <c r="AQ404" i="2"/>
  <c r="AQ134" i="2"/>
  <c r="AQ204" i="2"/>
  <c r="AQ534" i="2"/>
  <c r="AQ12" i="2"/>
  <c r="AQ16" i="2"/>
  <c r="AQ529" i="2"/>
  <c r="AQ50" i="2"/>
  <c r="AQ117" i="2"/>
  <c r="AQ216" i="2"/>
  <c r="AQ243" i="2"/>
  <c r="AQ737" i="2"/>
  <c r="AQ311" i="2"/>
  <c r="AQ271" i="2"/>
  <c r="AQ601" i="2"/>
  <c r="AQ87" i="2"/>
  <c r="AQ63" i="2"/>
  <c r="AQ684" i="2"/>
  <c r="AQ70" i="2"/>
  <c r="AQ345" i="2"/>
  <c r="AQ438" i="2"/>
  <c r="AQ176" i="2"/>
  <c r="AQ675" i="2"/>
  <c r="AQ642" i="2"/>
  <c r="AQ548" i="2"/>
  <c r="AQ508" i="2"/>
  <c r="AQ617" i="2"/>
  <c r="AQ69" i="2"/>
  <c r="AQ246" i="2"/>
  <c r="AQ602" i="2"/>
  <c r="AQ270" i="2"/>
  <c r="AQ162" i="2"/>
  <c r="AQ723" i="2"/>
  <c r="AQ274" i="2"/>
  <c r="AQ266" i="2"/>
  <c r="AQ331" i="2"/>
  <c r="AQ275" i="2"/>
  <c r="AQ31" i="2"/>
  <c r="AQ415" i="2"/>
  <c r="AQ76" i="2"/>
  <c r="AQ396" i="2"/>
  <c r="AQ278" i="2"/>
  <c r="AQ708" i="2"/>
  <c r="AQ700" i="2"/>
  <c r="AQ559" i="2"/>
  <c r="AQ558" i="2"/>
  <c r="AQ423" i="2"/>
  <c r="AQ299" i="2"/>
  <c r="AQ193" i="2"/>
  <c r="AQ539" i="2"/>
  <c r="AQ513" i="2"/>
  <c r="AQ360" i="2"/>
  <c r="AQ405" i="2"/>
  <c r="AQ369" i="2"/>
  <c r="AQ465" i="2"/>
  <c r="AQ171" i="2"/>
  <c r="AQ255" i="2"/>
  <c r="AQ554" i="2"/>
  <c r="AQ540" i="2"/>
  <c r="AQ499" i="2"/>
  <c r="AQ467" i="2"/>
  <c r="AQ51" i="2"/>
  <c r="AQ44" i="2"/>
  <c r="AQ225" i="2"/>
  <c r="AQ206" i="2"/>
  <c r="AQ289" i="2"/>
  <c r="AQ27" i="2"/>
  <c r="AQ96" i="2"/>
  <c r="AQ468" i="2"/>
  <c r="AQ669" i="2"/>
  <c r="AQ153" i="2"/>
  <c r="AQ422" i="2"/>
  <c r="AQ362" i="2"/>
  <c r="AQ694" i="2"/>
  <c r="AQ138" i="2"/>
  <c r="AQ682" i="2"/>
  <c r="AQ233" i="2"/>
  <c r="AQ732" i="2"/>
  <c r="AQ334" i="2"/>
  <c r="AQ593" i="2"/>
  <c r="AQ150" i="2"/>
  <c r="AQ527" i="2"/>
  <c r="AQ178" i="2"/>
  <c r="AQ724" i="2"/>
  <c r="AQ496" i="2"/>
  <c r="AQ181" i="2"/>
  <c r="AQ416" i="2"/>
  <c r="AQ18" i="2"/>
  <c r="AQ577" i="2"/>
  <c r="AQ339" i="2"/>
  <c r="AQ515" i="2"/>
  <c r="AQ303" i="2"/>
  <c r="AQ200" i="2"/>
  <c r="AQ631" i="2"/>
  <c r="AQ349" i="2"/>
  <c r="AQ34" i="2"/>
  <c r="AQ681" i="2"/>
  <c r="AQ643" i="2"/>
  <c r="AQ49" i="2"/>
  <c r="AQ17" i="2"/>
  <c r="AQ441" i="2"/>
  <c r="AQ174" i="2"/>
  <c r="AQ43" i="2"/>
  <c r="AQ323" i="2"/>
  <c r="AQ488" i="2"/>
  <c r="AQ587" i="2"/>
  <c r="AQ293" i="2"/>
  <c r="AQ72" i="2"/>
  <c r="AQ189" i="2"/>
  <c r="AQ612" i="2"/>
  <c r="AQ432" i="2"/>
  <c r="AQ556" i="2"/>
  <c r="AQ608" i="2"/>
  <c r="AQ393" i="2"/>
  <c r="AQ531" i="2"/>
  <c r="AQ704" i="2"/>
  <c r="AQ408" i="2"/>
  <c r="AQ735" i="2"/>
  <c r="AQ586" i="2"/>
  <c r="AQ524" i="2"/>
  <c r="AQ380" i="2"/>
  <c r="AQ378" i="2"/>
  <c r="AQ500" i="2"/>
  <c r="AQ660" i="2"/>
  <c r="AQ20" i="2"/>
  <c r="AQ733" i="2"/>
  <c r="AQ66" i="2"/>
  <c r="AQ490" i="2"/>
  <c r="AQ637" i="2"/>
  <c r="AQ201" i="2"/>
  <c r="AQ544" i="2"/>
  <c r="AQ245" i="2"/>
  <c r="AQ464" i="2"/>
  <c r="AQ55" i="2"/>
  <c r="AQ45" i="2"/>
  <c r="AQ627" i="2"/>
  <c r="AQ431" i="2"/>
  <c r="AQ121" i="2"/>
  <c r="AQ105" i="2"/>
  <c r="AQ321" i="2"/>
  <c r="AQ192" i="2"/>
  <c r="AQ474" i="2"/>
  <c r="AQ269" i="2"/>
  <c r="AQ23" i="2"/>
  <c r="AQ319" i="2"/>
  <c r="AQ633" i="2"/>
  <c r="AQ578" i="2"/>
  <c r="AQ194" i="2"/>
  <c r="AQ202" i="2"/>
  <c r="AQ37" i="2"/>
  <c r="AQ167" i="2"/>
  <c r="AQ190" i="2"/>
  <c r="AQ199" i="2"/>
  <c r="AQ721" i="2"/>
  <c r="AQ372" i="2"/>
  <c r="AQ133" i="2"/>
  <c r="AQ445" i="2"/>
  <c r="AQ439" i="2"/>
  <c r="AQ26" i="2"/>
  <c r="AQ84" i="2"/>
  <c r="AQ582" i="2"/>
  <c r="AQ652" i="2"/>
  <c r="AQ729" i="2"/>
  <c r="AQ591" i="2"/>
  <c r="AQ693" i="2"/>
  <c r="AQ697" i="2"/>
  <c r="AQ473" i="2"/>
  <c r="AQ506" i="2"/>
  <c r="AQ261" i="2"/>
  <c r="AQ411" i="2"/>
  <c r="AQ111" i="2"/>
  <c r="AQ82" i="2"/>
  <c r="AQ449" i="2"/>
  <c r="AQ688" i="2"/>
  <c r="AQ719" i="2"/>
  <c r="AQ385" i="2"/>
  <c r="AQ687" i="2"/>
  <c r="AQ412" i="2"/>
  <c r="AQ630" i="2"/>
  <c r="AQ214" i="2"/>
  <c r="AQ352" i="2"/>
  <c r="AQ39" i="2"/>
  <c r="AQ596" i="2"/>
  <c r="AQ161" i="2"/>
  <c r="AQ112" i="2"/>
  <c r="AQ120" i="2"/>
  <c r="AQ346" i="2"/>
  <c r="AQ551" i="2"/>
  <c r="AQ466" i="2"/>
  <c r="AQ377" i="2"/>
  <c r="AQ536" i="2"/>
  <c r="AQ126" i="2"/>
  <c r="AQ651" i="2"/>
  <c r="AQ347" i="2"/>
  <c r="AQ667" i="2"/>
  <c r="AQ657" i="2"/>
  <c r="AQ211" i="2"/>
  <c r="AQ545" i="2"/>
  <c r="AQ710" i="2"/>
  <c r="AQ257" i="2"/>
  <c r="AQ726" i="2"/>
  <c r="AQ79" i="2"/>
  <c r="AQ530" i="2"/>
  <c r="AQ242" i="2"/>
  <c r="AQ307" i="2"/>
  <c r="AQ309" i="2"/>
  <c r="AQ215" i="2"/>
  <c r="AQ109" i="2"/>
  <c r="AQ260" i="2"/>
  <c r="AQ155" i="2"/>
  <c r="AQ131" i="2"/>
  <c r="AQ469" i="2"/>
  <c r="AQ691" i="2"/>
  <c r="AQ588" i="2"/>
  <c r="AQ463" i="2"/>
  <c r="AQ668" i="2"/>
  <c r="AQ661" i="2"/>
  <c r="AQ195" i="2"/>
  <c r="AQ705" i="2"/>
  <c r="AQ447" i="2"/>
  <c r="AQ625" i="2"/>
  <c r="AQ85" i="2"/>
  <c r="AQ711" i="2"/>
  <c r="AQ671" i="2"/>
  <c r="AQ392" i="2"/>
  <c r="AQ552" i="2"/>
  <c r="AQ609" i="2"/>
  <c r="AQ327" i="2"/>
  <c r="AQ683" i="2"/>
  <c r="AQ739" i="2"/>
  <c r="AQ312" i="2"/>
  <c r="AQ622" i="2"/>
  <c r="AQ563" i="2"/>
  <c r="AQ646" i="2"/>
  <c r="AQ135" i="2"/>
  <c r="AQ613" i="2"/>
  <c r="AQ158" i="2"/>
  <c r="AQ367" i="2"/>
  <c r="AQ624" i="2"/>
  <c r="AQ583" i="2"/>
  <c r="AQ92" i="2"/>
  <c r="AQ290" i="2"/>
  <c r="AQ317" i="2"/>
  <c r="AQ224" i="2"/>
  <c r="AQ485" i="2"/>
  <c r="AQ252" i="2"/>
  <c r="AQ387" i="2"/>
  <c r="AQ507" i="2"/>
  <c r="AQ197" i="2"/>
  <c r="AQ471" i="2"/>
  <c r="AQ414" i="2"/>
  <c r="AQ457" i="2"/>
  <c r="AQ292" i="2"/>
  <c r="AQ114" i="2"/>
  <c r="AQ730" i="2"/>
  <c r="AQ263" i="2"/>
  <c r="AQ262" i="2"/>
  <c r="AQ429" i="2"/>
  <c r="AQ523" i="2"/>
  <c r="AQ407" i="2"/>
  <c r="AQ188" i="2"/>
  <c r="AQ673" i="2"/>
  <c r="AQ451" i="2"/>
  <c r="AQ618" i="2"/>
  <c r="AQ574" i="2"/>
  <c r="AQ184" i="2"/>
  <c r="AQ244" i="2"/>
  <c r="AQ619" i="2"/>
  <c r="AQ186" i="2"/>
  <c r="AQ514" i="2"/>
  <c r="AQ585" i="2"/>
  <c r="AQ638" i="2"/>
  <c r="AQ525" i="2"/>
  <c r="AQ653" i="2"/>
  <c r="AQ475" i="2"/>
  <c r="AQ249" i="2"/>
  <c r="AQ361" i="2"/>
  <c r="AQ620" i="2"/>
  <c r="AQ584" i="2"/>
  <c r="AQ363" i="2"/>
  <c r="AQ456" i="2"/>
  <c r="AQ351" i="2"/>
  <c r="AQ685" i="2"/>
  <c r="AQ481" i="2"/>
  <c r="AQ610" i="2"/>
  <c r="AQ727" i="2"/>
  <c r="AQ598" i="2"/>
  <c r="AQ389" i="2"/>
  <c r="AQ663" i="2"/>
  <c r="AQ342" i="2"/>
  <c r="AQ632" i="2"/>
  <c r="AQ526" i="2"/>
  <c r="AQ454" i="2"/>
  <c r="AQ491" i="2"/>
  <c r="AQ458" i="2"/>
  <c r="AQ337" i="2"/>
  <c r="AQ648" i="2"/>
  <c r="AQ641" i="2"/>
  <c r="AQ728" i="2"/>
  <c r="AQ425" i="2"/>
  <c r="AQ689" i="2"/>
  <c r="AQ517" i="2"/>
  <c r="AQ692" i="2"/>
  <c r="AQ695" i="2"/>
  <c r="AQ611" i="2"/>
  <c r="AQ696" i="2"/>
  <c r="AQ604" i="2"/>
  <c r="AQ738" i="2"/>
  <c r="AQ561" i="2"/>
  <c r="AQ621" i="2"/>
  <c r="AQ649" i="2"/>
  <c r="AQ734" i="2"/>
  <c r="AQ718" i="2"/>
  <c r="AQ715" i="2"/>
  <c r="AQ716" i="2"/>
  <c r="AQ736" i="2"/>
  <c r="AQ713" i="2"/>
  <c r="AQ690" i="2"/>
  <c r="AQ720" i="2"/>
  <c r="AQ549" i="2"/>
  <c r="AQ640" i="2"/>
  <c r="AQ717" i="2"/>
  <c r="AQ678" i="2"/>
  <c r="AQ686" i="2"/>
  <c r="AQ707" i="2"/>
  <c r="AQ714" i="2"/>
  <c r="AQ731" i="2"/>
  <c r="AK595" i="2"/>
  <c r="AR595" i="2" s="1"/>
  <c r="AK562" i="2"/>
  <c r="AK639" i="2"/>
  <c r="AK125" i="2"/>
  <c r="C77" i="3" s="1"/>
  <c r="AK382" i="2"/>
  <c r="AK512" i="2"/>
  <c r="AK477" i="2"/>
  <c r="AR477" i="2" s="1"/>
  <c r="AK572" i="2"/>
  <c r="AK546" i="2"/>
  <c r="AR546" i="2" s="1"/>
  <c r="AK325" i="2"/>
  <c r="AK436" i="2"/>
  <c r="AK478" i="2"/>
  <c r="AK636" i="2"/>
  <c r="AR636" i="2" s="1"/>
  <c r="AK218" i="2"/>
  <c r="AK495" i="2"/>
  <c r="AR495" i="2" s="1"/>
  <c r="AK213" i="2"/>
  <c r="AK315" i="2"/>
  <c r="AK328" i="2"/>
  <c r="AK528" i="2"/>
  <c r="AR528" i="2" s="1"/>
  <c r="AK698" i="2"/>
  <c r="AK365" i="2"/>
  <c r="AK557" i="2"/>
  <c r="AR557" i="2" s="1"/>
  <c r="AK410" i="2"/>
  <c r="AK510" i="2"/>
  <c r="AK80" i="2"/>
  <c r="C65" i="3" s="1"/>
  <c r="AK615" i="2"/>
  <c r="AK358" i="2"/>
  <c r="AR358" i="2" s="1"/>
  <c r="AK47" i="2"/>
  <c r="AR47" i="2" s="1"/>
  <c r="AK219" i="2"/>
  <c r="AK74" i="2"/>
  <c r="AK236" i="2"/>
  <c r="AK398" i="2"/>
  <c r="AK580" i="2"/>
  <c r="AK650" i="2"/>
  <c r="AK6" i="2"/>
  <c r="AK308" i="2"/>
  <c r="AK230" i="2"/>
  <c r="AR230" i="2" s="1"/>
  <c r="AK644" i="2"/>
  <c r="AR644" i="2" s="1"/>
  <c r="AK99" i="2"/>
  <c r="AR99" i="2" s="1"/>
  <c r="AK86" i="2"/>
  <c r="AK543" i="2"/>
  <c r="AK560" i="2"/>
  <c r="AR560" i="2" s="1"/>
  <c r="AK139" i="2"/>
  <c r="AR139" i="2" s="1"/>
  <c r="AK67" i="2"/>
  <c r="AR67" i="2" s="1"/>
  <c r="AK251" i="2"/>
  <c r="AR251" i="2" s="1"/>
  <c r="AK368" i="2"/>
  <c r="AR368" i="2" s="1"/>
  <c r="AK187" i="2"/>
  <c r="AK542" i="2"/>
  <c r="AK94" i="2"/>
  <c r="AK647" i="2"/>
  <c r="AR647" i="2" s="1"/>
  <c r="AK381" i="2"/>
  <c r="AK332" i="2"/>
  <c r="AK183" i="2"/>
  <c r="AK132" i="2"/>
  <c r="AK493" i="2"/>
  <c r="AK136" i="2"/>
  <c r="AR136" i="2" s="1"/>
  <c r="AK489" i="2"/>
  <c r="AK480" i="2"/>
  <c r="AR480" i="2" s="1"/>
  <c r="AK397" i="2"/>
  <c r="AK129" i="2"/>
  <c r="AK628" i="2"/>
  <c r="AK338" i="2"/>
  <c r="AK417" i="2"/>
  <c r="AK248" i="2"/>
  <c r="AK353" i="2"/>
  <c r="AK418" i="2"/>
  <c r="AK267" i="2"/>
  <c r="AR267" i="2" s="1"/>
  <c r="AK452" i="2"/>
  <c r="AK108" i="2"/>
  <c r="AK355" i="2"/>
  <c r="AK146" i="2"/>
  <c r="AK173" i="2"/>
  <c r="AK221" i="2"/>
  <c r="AK164" i="2"/>
  <c r="AK492" i="2"/>
  <c r="AR492" i="2" s="1"/>
  <c r="AK672" i="2"/>
  <c r="AR672" i="2" s="1"/>
  <c r="AK379" i="2"/>
  <c r="AR379" i="2" s="1"/>
  <c r="AK409" i="2"/>
  <c r="AK504" i="2"/>
  <c r="AK374" i="2"/>
  <c r="AR374" i="2" s="1"/>
  <c r="AK553" i="2"/>
  <c r="AK5" i="2"/>
  <c r="AK172" i="2"/>
  <c r="AK284" i="2"/>
  <c r="AK228" i="2"/>
  <c r="AK118" i="2"/>
  <c r="AK282" i="2"/>
  <c r="AR282" i="2" s="1"/>
  <c r="AK670" i="2"/>
  <c r="AR670" i="2" s="1"/>
  <c r="AK575" i="2"/>
  <c r="AK373" i="2"/>
  <c r="AR373" i="2" s="1"/>
  <c r="AK250" i="2"/>
  <c r="AK486" i="2"/>
  <c r="AK350" i="2"/>
  <c r="AK4" i="2"/>
  <c r="AK60" i="2"/>
  <c r="AK90" i="2"/>
  <c r="AK130" i="2"/>
  <c r="AK212" i="2"/>
  <c r="AK123" i="2"/>
  <c r="AK476" i="2"/>
  <c r="AK52" i="2"/>
  <c r="AK168" i="2"/>
  <c r="C52" i="3" s="1"/>
  <c r="AK222" i="2"/>
  <c r="AR222" i="2" s="1"/>
  <c r="AK497" i="2"/>
  <c r="AK46" i="2"/>
  <c r="AK279" i="2"/>
  <c r="AR279" i="2" s="1"/>
  <c r="AK95" i="2"/>
  <c r="AK316" i="2"/>
  <c r="AR316" i="2" s="1"/>
  <c r="AK285" i="2"/>
  <c r="AK240" i="2"/>
  <c r="AR240" i="2" s="1"/>
  <c r="AK460" i="2"/>
  <c r="AK597" i="2"/>
  <c r="AR597" i="2" s="1"/>
  <c r="AK390" i="2"/>
  <c r="AR390" i="2" s="1"/>
  <c r="AK371" i="2"/>
  <c r="AK701" i="2"/>
  <c r="AR701" i="2" s="1"/>
  <c r="AK435" i="2"/>
  <c r="AR435" i="2" s="1"/>
  <c r="AK223" i="2"/>
  <c r="AR223" i="2" s="1"/>
  <c r="AK191" i="2"/>
  <c r="AK654" i="2"/>
  <c r="AR654" i="2" s="1"/>
  <c r="AK21" i="2"/>
  <c r="AK166" i="2"/>
  <c r="AK483" i="2"/>
  <c r="AK336" i="2"/>
  <c r="AR336" i="2" s="1"/>
  <c r="AK56" i="2"/>
  <c r="C19" i="3" s="1"/>
  <c r="AK140" i="2"/>
  <c r="AK306" i="2"/>
  <c r="AR306" i="2" s="1"/>
  <c r="AK147" i="2"/>
  <c r="AK38" i="2"/>
  <c r="AK322" i="2"/>
  <c r="AK444" i="2"/>
  <c r="AR444" i="2" s="1"/>
  <c r="AK288" i="2"/>
  <c r="AK676" i="2"/>
  <c r="AR676" i="2" s="1"/>
  <c r="AK665" i="2"/>
  <c r="AK42" i="2"/>
  <c r="AK566" i="2"/>
  <c r="AR566" i="2" s="1"/>
  <c r="AK234" i="2"/>
  <c r="AR234" i="2" s="1"/>
  <c r="AK241" i="2"/>
  <c r="AK501" i="2"/>
  <c r="AR501" i="2" s="1"/>
  <c r="AK433" i="2"/>
  <c r="AK301" i="2"/>
  <c r="AK662" i="2"/>
  <c r="AK394" i="2"/>
  <c r="AR394" i="2" s="1"/>
  <c r="AK265" i="2"/>
  <c r="C47" i="3" s="1"/>
  <c r="AK318" i="2"/>
  <c r="AR318" i="2" s="1"/>
  <c r="AK298" i="2"/>
  <c r="AR298" i="2" s="1"/>
  <c r="AK15" i="2"/>
  <c r="AK276" i="2"/>
  <c r="AK83" i="2"/>
  <c r="AK232" i="2"/>
  <c r="AK115" i="2"/>
  <c r="AK498" i="2"/>
  <c r="AK459" i="2"/>
  <c r="AR459" i="2" s="1"/>
  <c r="AK437" i="2"/>
  <c r="AK297" i="2"/>
  <c r="AR297" i="2" s="1"/>
  <c r="AK143" i="2"/>
  <c r="AK547" i="2"/>
  <c r="AK343" i="2"/>
  <c r="AR343" i="2" s="1"/>
  <c r="AK426" i="2"/>
  <c r="AR426" i="2" s="1"/>
  <c r="AK97" i="2"/>
  <c r="AK442" i="2"/>
  <c r="AR442" i="2" s="1"/>
  <c r="AK519" i="2"/>
  <c r="AK541" i="2"/>
  <c r="AK555" i="2"/>
  <c r="AR555" i="2" s="1"/>
  <c r="AK603" i="2"/>
  <c r="AK419" i="2"/>
  <c r="AR419" i="2" s="1"/>
  <c r="AK470" i="2"/>
  <c r="AK677" i="2"/>
  <c r="AR677" i="2" s="1"/>
  <c r="AK537" i="2"/>
  <c r="AK614" i="2"/>
  <c r="AR614" i="2" s="1"/>
  <c r="AK680" i="2"/>
  <c r="AR680" i="2" s="1"/>
  <c r="AK198" i="2"/>
  <c r="AR198" i="2" s="1"/>
  <c r="AK664" i="2"/>
  <c r="AR664" i="2" s="1"/>
  <c r="AK283" i="2"/>
  <c r="AK589" i="2"/>
  <c r="AR589" i="2" s="1"/>
  <c r="AK400" i="2"/>
  <c r="AK406" i="2"/>
  <c r="AR406" i="2" s="1"/>
  <c r="AK77" i="2"/>
  <c r="AR77" i="2" s="1"/>
  <c r="AK25" i="2"/>
  <c r="AK145" i="2"/>
  <c r="AK235" i="2"/>
  <c r="AR235" i="2" s="1"/>
  <c r="AK605" i="2"/>
  <c r="AR605" i="2" s="1"/>
  <c r="AK36" i="2"/>
  <c r="AK8" i="2"/>
  <c r="AR8" i="2" s="1"/>
  <c r="AK151" i="2"/>
  <c r="AK180" i="2"/>
  <c r="AK655" i="2"/>
  <c r="AK600" i="2"/>
  <c r="AK403" i="2"/>
  <c r="C3" i="3" s="1"/>
  <c r="AK656" i="2"/>
  <c r="AR656" i="2" s="1"/>
  <c r="AK59" i="2"/>
  <c r="AR59" i="2" s="1"/>
  <c r="AK357" i="2"/>
  <c r="AK521" i="2"/>
  <c r="AK607" i="2"/>
  <c r="AK516" i="2"/>
  <c r="AK421" i="2"/>
  <c r="AR421" i="2" s="1"/>
  <c r="AK564" i="2"/>
  <c r="AK24" i="2"/>
  <c r="AK462" i="2"/>
  <c r="AK359" i="2"/>
  <c r="AK81" i="2"/>
  <c r="AK427" i="2"/>
  <c r="AR427" i="2" s="1"/>
  <c r="AK209" i="2"/>
  <c r="AK177" i="2"/>
  <c r="AK391" i="2"/>
  <c r="AR391" i="2" s="1"/>
  <c r="AK520" i="2"/>
  <c r="AK420" i="2"/>
  <c r="AK434" i="2"/>
  <c r="AR434" i="2" s="1"/>
  <c r="AK104" i="2"/>
  <c r="AR104" i="2" s="1"/>
  <c r="AK291" i="2"/>
  <c r="AR291" i="2" s="1"/>
  <c r="AK101" i="2"/>
  <c r="AK401" i="2"/>
  <c r="AK494" i="2"/>
  <c r="AK518" i="2"/>
  <c r="AR518" i="2" s="1"/>
  <c r="AK98" i="2"/>
  <c r="AK448" i="2"/>
  <c r="AK658" i="2"/>
  <c r="AR658" i="2" s="1"/>
  <c r="AK570" i="2"/>
  <c r="AK73" i="2"/>
  <c r="AK78" i="2"/>
  <c r="AK565" i="2"/>
  <c r="AK413" i="2"/>
  <c r="AR413" i="2" s="1"/>
  <c r="AK277" i="2"/>
  <c r="AR277" i="2" s="1"/>
  <c r="AK165" i="2"/>
  <c r="AK32" i="2"/>
  <c r="C72" i="3" s="1"/>
  <c r="AK450" i="2"/>
  <c r="AK65" i="2"/>
  <c r="AK424" i="2"/>
  <c r="AK674" i="2"/>
  <c r="AK472" i="2"/>
  <c r="AK247" i="2"/>
  <c r="AK258" i="2"/>
  <c r="AK712" i="2"/>
  <c r="AR712" i="2" s="1"/>
  <c r="AK13" i="2"/>
  <c r="AK286" i="2"/>
  <c r="AK103" i="2"/>
  <c r="AK313" i="2"/>
  <c r="AR313" i="2" s="1"/>
  <c r="AK386" i="2"/>
  <c r="AK305" i="2"/>
  <c r="AK573" i="2"/>
  <c r="AK370" i="2"/>
  <c r="AR370" i="2" s="1"/>
  <c r="AK54" i="2"/>
  <c r="AK340" i="2"/>
  <c r="AR340" i="2" s="1"/>
  <c r="AK709" i="2"/>
  <c r="AR709" i="2" s="1"/>
  <c r="AK57" i="2"/>
  <c r="AK428" i="2"/>
  <c r="AK341" i="2"/>
  <c r="AK645" i="2"/>
  <c r="AR645" i="2" s="1"/>
  <c r="AK22" i="2"/>
  <c r="AK7" i="2"/>
  <c r="C40" i="3" s="1"/>
  <c r="AK569" i="2"/>
  <c r="AR569" i="2" s="1"/>
  <c r="AK487" i="2"/>
  <c r="AK725" i="2"/>
  <c r="AR725" i="2" s="1"/>
  <c r="AK169" i="2"/>
  <c r="AK592" i="2"/>
  <c r="AR592" i="2" s="1"/>
  <c r="AK61" i="2"/>
  <c r="AK280" i="2"/>
  <c r="AK533" i="2"/>
  <c r="AR533" i="2" s="1"/>
  <c r="AK227" i="2"/>
  <c r="AR227" i="2" s="1"/>
  <c r="AK354" i="2"/>
  <c r="AK40" i="2"/>
  <c r="AK75" i="2"/>
  <c r="AK344" i="2"/>
  <c r="AK207" i="2"/>
  <c r="AK294" i="2"/>
  <c r="AK511" i="2"/>
  <c r="AK502" i="2"/>
  <c r="AR502" i="2" s="1"/>
  <c r="AK300" i="2"/>
  <c r="AR300" i="2" s="1"/>
  <c r="AK455" i="2"/>
  <c r="AK259" i="2"/>
  <c r="AR259" i="2" s="1"/>
  <c r="AK127" i="2"/>
  <c r="AK333" i="2"/>
  <c r="AK304" i="2"/>
  <c r="AR304" i="2" s="1"/>
  <c r="AK19" i="2"/>
  <c r="AK152" i="2"/>
  <c r="AK446" i="2"/>
  <c r="AR446" i="2" s="1"/>
  <c r="AK41" i="2"/>
  <c r="AK376" i="2"/>
  <c r="AK535" i="2"/>
  <c r="AK163" i="2"/>
  <c r="AK550" i="2"/>
  <c r="AK395" i="2"/>
  <c r="AK679" i="2"/>
  <c r="AR679" i="2" s="1"/>
  <c r="AK205" i="2"/>
  <c r="AK196" i="2"/>
  <c r="AK48" i="2"/>
  <c r="AK89" i="2"/>
  <c r="AK440" i="2"/>
  <c r="AR440" i="2" s="1"/>
  <c r="AK102" i="2"/>
  <c r="AR102" i="2" s="1"/>
  <c r="AK88" i="2"/>
  <c r="C35" i="3" s="1"/>
  <c r="AK254" i="2"/>
  <c r="AK272" i="2"/>
  <c r="AK666" i="2"/>
  <c r="AK348" i="2"/>
  <c r="AR348" i="2" s="1"/>
  <c r="AK384" i="2"/>
  <c r="AK296" i="2"/>
  <c r="AK170" i="2"/>
  <c r="AK62" i="2"/>
  <c r="AK634" i="2"/>
  <c r="AK579" i="2"/>
  <c r="AK264" i="2"/>
  <c r="AR264" i="2" s="1"/>
  <c r="AK160" i="2"/>
  <c r="AK302" i="2"/>
  <c r="AR302" i="2" s="1"/>
  <c r="AK509" i="2"/>
  <c r="AK567" i="2"/>
  <c r="AK329" i="2"/>
  <c r="AK149" i="2"/>
  <c r="AK119" i="2"/>
  <c r="C96" i="3" s="1"/>
  <c r="AK71" i="2"/>
  <c r="AK124" i="2"/>
  <c r="C81" i="3" s="1"/>
  <c r="AK503" i="2"/>
  <c r="AK522" i="2"/>
  <c r="AR522" i="2" s="1"/>
  <c r="AK287" i="2"/>
  <c r="C101" i="3" s="1"/>
  <c r="AK144" i="2"/>
  <c r="AK606" i="2"/>
  <c r="AR606" i="2" s="1"/>
  <c r="AK113" i="2"/>
  <c r="AR113" i="2" s="1"/>
  <c r="AK256" i="2"/>
  <c r="AK706" i="2"/>
  <c r="AR706" i="2" s="1"/>
  <c r="AK220" i="2"/>
  <c r="AR220" i="2" s="1"/>
  <c r="AK310" i="2"/>
  <c r="AK366" i="2"/>
  <c r="AK295" i="2"/>
  <c r="AK10" i="2"/>
  <c r="C54" i="3" s="1"/>
  <c r="AK142" i="2"/>
  <c r="AK364" i="2"/>
  <c r="AK28" i="2"/>
  <c r="AR28" i="2" s="1"/>
  <c r="AK217" i="2"/>
  <c r="AK239" i="2"/>
  <c r="AK179" i="2"/>
  <c r="AK479" i="2"/>
  <c r="AK568" i="2"/>
  <c r="AR568" i="2" s="1"/>
  <c r="AK128" i="2"/>
  <c r="AK505" i="2"/>
  <c r="AR505" i="2" s="1"/>
  <c r="AK702" i="2"/>
  <c r="AR702" i="2" s="1"/>
  <c r="AK268" i="2"/>
  <c r="AR268" i="2" s="1"/>
  <c r="AK116" i="2"/>
  <c r="AK273" i="2"/>
  <c r="AK185" i="2"/>
  <c r="AK141" i="2"/>
  <c r="AR141" i="2" s="1"/>
  <c r="AK402" i="2"/>
  <c r="AK107" i="2"/>
  <c r="AK629" i="2"/>
  <c r="AR629" i="2" s="1"/>
  <c r="AK320" i="2"/>
  <c r="AR320" i="2" s="1"/>
  <c r="AK330" i="2"/>
  <c r="C21" i="3" s="1"/>
  <c r="AK9" i="2"/>
  <c r="AK35" i="2"/>
  <c r="AK91" i="2"/>
  <c r="C12" i="3" s="1"/>
  <c r="AK68" i="2"/>
  <c r="AR68" i="2" s="1"/>
  <c r="AK623" i="2"/>
  <c r="AK635" i="2"/>
  <c r="AR635" i="2" s="1"/>
  <c r="AK538" i="2"/>
  <c r="AK156" i="2"/>
  <c r="AK203" i="2"/>
  <c r="AK30" i="2"/>
  <c r="AK722" i="2"/>
  <c r="AR722" i="2" s="1"/>
  <c r="AK157" i="2"/>
  <c r="AK532" i="2"/>
  <c r="AK122" i="2"/>
  <c r="AK29" i="2"/>
  <c r="AK137" i="2"/>
  <c r="AK324" i="2"/>
  <c r="AK399" i="2"/>
  <c r="AK430" i="2"/>
  <c r="AR430" i="2" s="1"/>
  <c r="AK388" i="2"/>
  <c r="AK590" i="2"/>
  <c r="AR590" i="2" s="1"/>
  <c r="AK599" i="2"/>
  <c r="AR599" i="2" s="1"/>
  <c r="AK576" i="2"/>
  <c r="AR576" i="2" s="1"/>
  <c r="AK335" i="2"/>
  <c r="AK571" i="2"/>
  <c r="AK182" i="2"/>
  <c r="AK443" i="2"/>
  <c r="AK231" i="2"/>
  <c r="AK356" i="2"/>
  <c r="AK229" i="2"/>
  <c r="AK208" i="2"/>
  <c r="C78" i="3" s="1"/>
  <c r="AK237" i="2"/>
  <c r="AK58" i="2"/>
  <c r="AK93" i="2"/>
  <c r="AK616" i="2"/>
  <c r="AK699" i="2"/>
  <c r="AR699" i="2" s="1"/>
  <c r="AK453" i="2"/>
  <c r="AK314" i="2"/>
  <c r="AK484" i="2"/>
  <c r="AR484" i="2" s="1"/>
  <c r="AK2" i="2"/>
  <c r="AK238" i="2"/>
  <c r="AR238" i="2" s="1"/>
  <c r="AK148" i="2"/>
  <c r="AK100" i="2"/>
  <c r="AK659" i="2"/>
  <c r="AR659" i="2" s="1"/>
  <c r="AK154" i="2"/>
  <c r="AK11" i="2"/>
  <c r="C9" i="3" s="1"/>
  <c r="AK461" i="2"/>
  <c r="AR461" i="2" s="1"/>
  <c r="AK53" i="2"/>
  <c r="AK106" i="2"/>
  <c r="AK626" i="2"/>
  <c r="C111" i="3" s="1"/>
  <c r="AK3" i="2"/>
  <c r="AK703" i="2"/>
  <c r="AR703" i="2" s="1"/>
  <c r="AK175" i="2"/>
  <c r="AR175" i="2" s="1"/>
  <c r="AK383" i="2"/>
  <c r="AR383" i="2" s="1"/>
  <c r="AK110" i="2"/>
  <c r="AK210" i="2"/>
  <c r="AK159" i="2"/>
  <c r="AK594" i="2"/>
  <c r="AR594" i="2" s="1"/>
  <c r="AK326" i="2"/>
  <c r="AK375" i="2"/>
  <c r="AK253" i="2"/>
  <c r="AR253" i="2" s="1"/>
  <c r="AK64" i="2"/>
  <c r="AK226" i="2"/>
  <c r="AK33" i="2"/>
  <c r="AK581" i="2"/>
  <c r="AK14" i="2"/>
  <c r="AK281" i="2"/>
  <c r="C104" i="3" s="1"/>
  <c r="AK482" i="2"/>
  <c r="AR482" i="2" s="1"/>
  <c r="AK404" i="2"/>
  <c r="AK134" i="2"/>
  <c r="AK204" i="2"/>
  <c r="AK534" i="2"/>
  <c r="AK12" i="2"/>
  <c r="AK16" i="2"/>
  <c r="AK529" i="2"/>
  <c r="AR529" i="2" s="1"/>
  <c r="AK50" i="2"/>
  <c r="C88" i="3" s="1"/>
  <c r="AK117" i="2"/>
  <c r="AK216" i="2"/>
  <c r="AR216" i="2" s="1"/>
  <c r="AK243" i="2"/>
  <c r="AR243" i="2" s="1"/>
  <c r="AK737" i="2"/>
  <c r="AR737" i="2" s="1"/>
  <c r="AK311" i="2"/>
  <c r="AK271" i="2"/>
  <c r="AK601" i="2"/>
  <c r="AK87" i="2"/>
  <c r="AR87" i="2" s="1"/>
  <c r="AK63" i="2"/>
  <c r="AK684" i="2"/>
  <c r="AR684" i="2" s="1"/>
  <c r="AK70" i="2"/>
  <c r="AK345" i="2"/>
  <c r="AK438" i="2"/>
  <c r="AR438" i="2" s="1"/>
  <c r="AK176" i="2"/>
  <c r="AK675" i="2"/>
  <c r="AK642" i="2"/>
  <c r="AR642" i="2" s="1"/>
  <c r="AK548" i="2"/>
  <c r="AK508" i="2"/>
  <c r="AK617" i="2"/>
  <c r="AR617" i="2" s="1"/>
  <c r="AK69" i="2"/>
  <c r="AK246" i="2"/>
  <c r="AR246" i="2" s="1"/>
  <c r="AK602" i="2"/>
  <c r="AR602" i="2" s="1"/>
  <c r="AK270" i="2"/>
  <c r="AK162" i="2"/>
  <c r="AK723" i="2"/>
  <c r="AR723" i="2" s="1"/>
  <c r="AK274" i="2"/>
  <c r="AK266" i="2"/>
  <c r="AR266" i="2" s="1"/>
  <c r="AK331" i="2"/>
  <c r="AK275" i="2"/>
  <c r="AK31" i="2"/>
  <c r="AK415" i="2"/>
  <c r="AR415" i="2" s="1"/>
  <c r="AK76" i="2"/>
  <c r="AK396" i="2"/>
  <c r="AR396" i="2" s="1"/>
  <c r="AK278" i="2"/>
  <c r="AR278" i="2" s="1"/>
  <c r="AK708" i="2"/>
  <c r="AR708" i="2" s="1"/>
  <c r="AK700" i="2"/>
  <c r="AR700" i="2" s="1"/>
  <c r="AK559" i="2"/>
  <c r="AR559" i="2" s="1"/>
  <c r="AK558" i="2"/>
  <c r="AR558" i="2" s="1"/>
  <c r="AK423" i="2"/>
  <c r="AK299" i="2"/>
  <c r="AK193" i="2"/>
  <c r="AK539" i="2"/>
  <c r="AK513" i="2"/>
  <c r="AK360" i="2"/>
  <c r="AR360" i="2" s="1"/>
  <c r="AK405" i="2"/>
  <c r="AK369" i="2"/>
  <c r="AR369" i="2" s="1"/>
  <c r="AK465" i="2"/>
  <c r="AR465" i="2" s="1"/>
  <c r="AK171" i="2"/>
  <c r="AR171" i="2" s="1"/>
  <c r="AK255" i="2"/>
  <c r="AK554" i="2"/>
  <c r="AK540" i="2"/>
  <c r="AK499" i="2"/>
  <c r="AK467" i="2"/>
  <c r="AR467" i="2" s="1"/>
  <c r="AK51" i="2"/>
  <c r="AK44" i="2"/>
  <c r="AK225" i="2"/>
  <c r="AK206" i="2"/>
  <c r="AK289" i="2"/>
  <c r="AK27" i="2"/>
  <c r="AK96" i="2"/>
  <c r="AK468" i="2"/>
  <c r="AR468" i="2" s="1"/>
  <c r="AK669" i="2"/>
  <c r="AR669" i="2" s="1"/>
  <c r="AK153" i="2"/>
  <c r="AK422" i="2"/>
  <c r="AK362" i="2"/>
  <c r="AR362" i="2" s="1"/>
  <c r="AK694" i="2"/>
  <c r="AR694" i="2" s="1"/>
  <c r="AK138" i="2"/>
  <c r="AR138" i="2" s="1"/>
  <c r="AK682" i="2"/>
  <c r="AR682" i="2" s="1"/>
  <c r="AK233" i="2"/>
  <c r="AK732" i="2"/>
  <c r="AR732" i="2" s="1"/>
  <c r="AK334" i="2"/>
  <c r="AR334" i="2" s="1"/>
  <c r="AK593" i="2"/>
  <c r="AK150" i="2"/>
  <c r="AR150" i="2" s="1"/>
  <c r="AK527" i="2"/>
  <c r="AR527" i="2" s="1"/>
  <c r="AK178" i="2"/>
  <c r="AK724" i="2"/>
  <c r="AR724" i="2" s="1"/>
  <c r="AK496" i="2"/>
  <c r="AR496" i="2" s="1"/>
  <c r="AK181" i="2"/>
  <c r="AK416" i="2"/>
  <c r="AK18" i="2"/>
  <c r="AK577" i="2"/>
  <c r="AK339" i="2"/>
  <c r="AK515" i="2"/>
  <c r="AK303" i="2"/>
  <c r="AK200" i="2"/>
  <c r="AK631" i="2"/>
  <c r="AR631" i="2" s="1"/>
  <c r="AK349" i="2"/>
  <c r="AK34" i="2"/>
  <c r="AK681" i="2"/>
  <c r="AR681" i="2" s="1"/>
  <c r="AK643" i="2"/>
  <c r="AR643" i="2" s="1"/>
  <c r="AK49" i="2"/>
  <c r="AK17" i="2"/>
  <c r="AK441" i="2"/>
  <c r="AR441" i="2" s="1"/>
  <c r="AK174" i="2"/>
  <c r="AR174" i="2" s="1"/>
  <c r="AK43" i="2"/>
  <c r="AK323" i="2"/>
  <c r="AK488" i="2"/>
  <c r="AR488" i="2" s="1"/>
  <c r="AK587" i="2"/>
  <c r="AK293" i="2"/>
  <c r="AK72" i="2"/>
  <c r="AK189" i="2"/>
  <c r="AK612" i="2"/>
  <c r="AR612" i="2" s="1"/>
  <c r="AK432" i="2"/>
  <c r="AK556" i="2"/>
  <c r="AK608" i="2"/>
  <c r="AK393" i="2"/>
  <c r="AR393" i="2" s="1"/>
  <c r="AK531" i="2"/>
  <c r="AR531" i="2" s="1"/>
  <c r="AK704" i="2"/>
  <c r="AR704" i="2" s="1"/>
  <c r="AK408" i="2"/>
  <c r="AK735" i="2"/>
  <c r="AR735" i="2" s="1"/>
  <c r="AK586" i="2"/>
  <c r="AR586" i="2" s="1"/>
  <c r="AK524" i="2"/>
  <c r="AK380" i="2"/>
  <c r="AK378" i="2"/>
  <c r="AK500" i="2"/>
  <c r="AR500" i="2" s="1"/>
  <c r="AK660" i="2"/>
  <c r="AK20" i="2"/>
  <c r="AK733" i="2"/>
  <c r="AR733" i="2" s="1"/>
  <c r="AK66" i="2"/>
  <c r="AR66" i="2" s="1"/>
  <c r="AK490" i="2"/>
  <c r="AK637" i="2"/>
  <c r="AK201" i="2"/>
  <c r="AK544" i="2"/>
  <c r="AR544" i="2" s="1"/>
  <c r="AK245" i="2"/>
  <c r="AR245" i="2" s="1"/>
  <c r="AK464" i="2"/>
  <c r="AR464" i="2" s="1"/>
  <c r="AK55" i="2"/>
  <c r="C45" i="3" s="1"/>
  <c r="AK45" i="2"/>
  <c r="AK627" i="2"/>
  <c r="AR627" i="2" s="1"/>
  <c r="AK431" i="2"/>
  <c r="AR431" i="2" s="1"/>
  <c r="AK121" i="2"/>
  <c r="AK105" i="2"/>
  <c r="AK321" i="2"/>
  <c r="AK192" i="2"/>
  <c r="AR192" i="2" s="1"/>
  <c r="AK474" i="2"/>
  <c r="AK269" i="2"/>
  <c r="AK23" i="2"/>
  <c r="AK319" i="2"/>
  <c r="AR319" i="2" s="1"/>
  <c r="AK633" i="2"/>
  <c r="AR633" i="2" s="1"/>
  <c r="AK578" i="2"/>
  <c r="AR578" i="2" s="1"/>
  <c r="AK194" i="2"/>
  <c r="AK202" i="2"/>
  <c r="AK37" i="2"/>
  <c r="AK167" i="2"/>
  <c r="AR167" i="2" s="1"/>
  <c r="AK190" i="2"/>
  <c r="AK199" i="2"/>
  <c r="AK721" i="2"/>
  <c r="AR721" i="2" s="1"/>
  <c r="AK372" i="2"/>
  <c r="AK133" i="2"/>
  <c r="AK445" i="2"/>
  <c r="AR445" i="2" s="1"/>
  <c r="AK439" i="2"/>
  <c r="AK26" i="2"/>
  <c r="AK84" i="2"/>
  <c r="AK582" i="2"/>
  <c r="AR582" i="2" s="1"/>
  <c r="AK652" i="2"/>
  <c r="AR652" i="2" s="1"/>
  <c r="AK729" i="2"/>
  <c r="AR729" i="2" s="1"/>
  <c r="AK591" i="2"/>
  <c r="AR591" i="2" s="1"/>
  <c r="AK693" i="2"/>
  <c r="AR693" i="2" s="1"/>
  <c r="AK697" i="2"/>
  <c r="AR697" i="2" s="1"/>
  <c r="AK473" i="2"/>
  <c r="AK506" i="2"/>
  <c r="AK261" i="2"/>
  <c r="AK411" i="2"/>
  <c r="AR411" i="2" s="1"/>
  <c r="AK111" i="2"/>
  <c r="AR111" i="2" s="1"/>
  <c r="AK82" i="2"/>
  <c r="AK449" i="2"/>
  <c r="AK688" i="2"/>
  <c r="AK719" i="2"/>
  <c r="AR719" i="2" s="1"/>
  <c r="AK385" i="2"/>
  <c r="AK687" i="2"/>
  <c r="AR687" i="2" s="1"/>
  <c r="AK412" i="2"/>
  <c r="AK630" i="2"/>
  <c r="AR630" i="2" s="1"/>
  <c r="AK214" i="2"/>
  <c r="AR214" i="2" s="1"/>
  <c r="AK352" i="2"/>
  <c r="AK39" i="2"/>
  <c r="AK596" i="2"/>
  <c r="AK161" i="2"/>
  <c r="AK112" i="2"/>
  <c r="AK120" i="2"/>
  <c r="AK346" i="2"/>
  <c r="AK551" i="2"/>
  <c r="AR551" i="2" s="1"/>
  <c r="AK466" i="2"/>
  <c r="AK377" i="2"/>
  <c r="AK536" i="2"/>
  <c r="AR536" i="2" s="1"/>
  <c r="AK126" i="2"/>
  <c r="AK651" i="2"/>
  <c r="AR651" i="2" s="1"/>
  <c r="AK347" i="2"/>
  <c r="AK667" i="2"/>
  <c r="AK657" i="2"/>
  <c r="AR657" i="2" s="1"/>
  <c r="AK211" i="2"/>
  <c r="AK545" i="2"/>
  <c r="AR545" i="2" s="1"/>
  <c r="AK710" i="2"/>
  <c r="AR710" i="2" s="1"/>
  <c r="AK257" i="2"/>
  <c r="AK726" i="2"/>
  <c r="AR726" i="2" s="1"/>
  <c r="AK79" i="2"/>
  <c r="AK530" i="2"/>
  <c r="AK242" i="2"/>
  <c r="AK307" i="2"/>
  <c r="AK309" i="2"/>
  <c r="AK215" i="2"/>
  <c r="C85" i="3" s="1"/>
  <c r="AK109" i="2"/>
  <c r="AK260" i="2"/>
  <c r="AK155" i="2"/>
  <c r="AR155" i="2" s="1"/>
  <c r="AK131" i="2"/>
  <c r="AK469" i="2"/>
  <c r="AK691" i="2"/>
  <c r="AK588" i="2"/>
  <c r="AK463" i="2"/>
  <c r="AR463" i="2" s="1"/>
  <c r="AK668" i="2"/>
  <c r="AR668" i="2" s="1"/>
  <c r="AK661" i="2"/>
  <c r="AR661" i="2" s="1"/>
  <c r="AK195" i="2"/>
  <c r="C105" i="3" s="1"/>
  <c r="AK705" i="2"/>
  <c r="AR705" i="2" s="1"/>
  <c r="AK447" i="2"/>
  <c r="AR447" i="2" s="1"/>
  <c r="AK625" i="2"/>
  <c r="AK85" i="2"/>
  <c r="AK711" i="2"/>
  <c r="AR711" i="2" s="1"/>
  <c r="AK671" i="2"/>
  <c r="AR671" i="2" s="1"/>
  <c r="AK392" i="2"/>
  <c r="AR392" i="2" s="1"/>
  <c r="AK552" i="2"/>
  <c r="AR552" i="2" s="1"/>
  <c r="AK609" i="2"/>
  <c r="AK327" i="2"/>
  <c r="AK683" i="2"/>
  <c r="AR683" i="2" s="1"/>
  <c r="AK739" i="2"/>
  <c r="AR739" i="2" s="1"/>
  <c r="AK312" i="2"/>
  <c r="AK622" i="2"/>
  <c r="AR622" i="2" s="1"/>
  <c r="AK563" i="2"/>
  <c r="AK646" i="2"/>
  <c r="AK135" i="2"/>
  <c r="AK613" i="2"/>
  <c r="AK158" i="2"/>
  <c r="AK367" i="2"/>
  <c r="AR367" i="2" s="1"/>
  <c r="AK624" i="2"/>
  <c r="AR624" i="2" s="1"/>
  <c r="AK583" i="2"/>
  <c r="AK92" i="2"/>
  <c r="AK290" i="2"/>
  <c r="AK317" i="2"/>
  <c r="AK224" i="2"/>
  <c r="AK485" i="2"/>
  <c r="AR485" i="2" s="1"/>
  <c r="AK252" i="2"/>
  <c r="AK387" i="2"/>
  <c r="AR387" i="2" s="1"/>
  <c r="AK507" i="2"/>
  <c r="AK197" i="2"/>
  <c r="AK471" i="2"/>
  <c r="AK414" i="2"/>
  <c r="AK457" i="2"/>
  <c r="AK292" i="2"/>
  <c r="AK114" i="2"/>
  <c r="AK730" i="2"/>
  <c r="AR730" i="2" s="1"/>
  <c r="AK263" i="2"/>
  <c r="AK262" i="2"/>
  <c r="AK429" i="2"/>
  <c r="AK523" i="2"/>
  <c r="AR523" i="2" s="1"/>
  <c r="AK407" i="2"/>
  <c r="AK188" i="2"/>
  <c r="AK673" i="2"/>
  <c r="AR673" i="2" s="1"/>
  <c r="AK451" i="2"/>
  <c r="AK618" i="2"/>
  <c r="AR618" i="2" s="1"/>
  <c r="AK574" i="2"/>
  <c r="AR574" i="2" s="1"/>
  <c r="AK184" i="2"/>
  <c r="AK244" i="2"/>
  <c r="AK619" i="2"/>
  <c r="AR619" i="2" s="1"/>
  <c r="AK186" i="2"/>
  <c r="AK514" i="2"/>
  <c r="AK585" i="2"/>
  <c r="AK638" i="2"/>
  <c r="AR638" i="2" s="1"/>
  <c r="AK525" i="2"/>
  <c r="AR525" i="2" s="1"/>
  <c r="AK653" i="2"/>
  <c r="AR653" i="2" s="1"/>
  <c r="AK475" i="2"/>
  <c r="AK249" i="2"/>
  <c r="AK361" i="2"/>
  <c r="AK620" i="2"/>
  <c r="AR620" i="2" s="1"/>
  <c r="AK584" i="2"/>
  <c r="AK363" i="2"/>
  <c r="AK456" i="2"/>
  <c r="AR456" i="2" s="1"/>
  <c r="AK351" i="2"/>
  <c r="AK685" i="2"/>
  <c r="AR685" i="2" s="1"/>
  <c r="AK481" i="2"/>
  <c r="AR481" i="2" s="1"/>
  <c r="AK610" i="2"/>
  <c r="AK727" i="2"/>
  <c r="AR727" i="2" s="1"/>
  <c r="AK598" i="2"/>
  <c r="AR598" i="2" s="1"/>
  <c r="AK389" i="2"/>
  <c r="AR389" i="2" s="1"/>
  <c r="AK663" i="2"/>
  <c r="AK342" i="2"/>
  <c r="AK632" i="2"/>
  <c r="AR632" i="2" s="1"/>
  <c r="AK526" i="2"/>
  <c r="AK454" i="2"/>
  <c r="AR454" i="2" s="1"/>
  <c r="AK491" i="2"/>
  <c r="AK458" i="2"/>
  <c r="AR458" i="2" s="1"/>
  <c r="AK337" i="2"/>
  <c r="AK648" i="2"/>
  <c r="AR648" i="2" s="1"/>
  <c r="AK641" i="2"/>
  <c r="AK728" i="2"/>
  <c r="AR728" i="2" s="1"/>
  <c r="AK425" i="2"/>
  <c r="AR425" i="2" s="1"/>
  <c r="AK689" i="2"/>
  <c r="AR689" i="2" s="1"/>
  <c r="AK517" i="2"/>
  <c r="AK692" i="2"/>
  <c r="AR692" i="2" s="1"/>
  <c r="AK695" i="2"/>
  <c r="AR695" i="2" s="1"/>
  <c r="AK611" i="2"/>
  <c r="AR611" i="2" s="1"/>
  <c r="AK696" i="2"/>
  <c r="AR696" i="2" s="1"/>
  <c r="AK604" i="2"/>
  <c r="AK738" i="2"/>
  <c r="AR738" i="2" s="1"/>
  <c r="AK561" i="2"/>
  <c r="AK621" i="2"/>
  <c r="AR621" i="2" s="1"/>
  <c r="AK649" i="2"/>
  <c r="AR649" i="2" s="1"/>
  <c r="AK734" i="2"/>
  <c r="AR734" i="2" s="1"/>
  <c r="AK718" i="2"/>
  <c r="AR718" i="2" s="1"/>
  <c r="AK715" i="2"/>
  <c r="AR715" i="2" s="1"/>
  <c r="AK716" i="2"/>
  <c r="AR716" i="2" s="1"/>
  <c r="AK736" i="2"/>
  <c r="AR736" i="2" s="1"/>
  <c r="AK713" i="2"/>
  <c r="AR713" i="2" s="1"/>
  <c r="AK690" i="2"/>
  <c r="AR690" i="2" s="1"/>
  <c r="AK720" i="2"/>
  <c r="AR720" i="2" s="1"/>
  <c r="AK549" i="2"/>
  <c r="AK640" i="2"/>
  <c r="AR640" i="2" s="1"/>
  <c r="AK717" i="2"/>
  <c r="AR717" i="2" s="1"/>
  <c r="AK678" i="2"/>
  <c r="AR678" i="2" s="1"/>
  <c r="AK686" i="2"/>
  <c r="AR686" i="2" s="1"/>
  <c r="AK707" i="2"/>
  <c r="AR707" i="2" s="1"/>
  <c r="AK714" i="2"/>
  <c r="AR714" i="2" s="1"/>
  <c r="AK731" i="2"/>
  <c r="AR731" i="2" s="1"/>
  <c r="AH595" i="2"/>
  <c r="AH562" i="2"/>
  <c r="AH639" i="2"/>
  <c r="AH125" i="2"/>
  <c r="AH382" i="2"/>
  <c r="AH512" i="2"/>
  <c r="AH477" i="2"/>
  <c r="AH572" i="2"/>
  <c r="AH546" i="2"/>
  <c r="AH325" i="2"/>
  <c r="AH436" i="2"/>
  <c r="AH478" i="2"/>
  <c r="AH636" i="2"/>
  <c r="AH218" i="2"/>
  <c r="AH495" i="2"/>
  <c r="AH213" i="2"/>
  <c r="AH315" i="2"/>
  <c r="AH328" i="2"/>
  <c r="AH528" i="2"/>
  <c r="AH698" i="2"/>
  <c r="AH365" i="2"/>
  <c r="AH557" i="2"/>
  <c r="AH410" i="2"/>
  <c r="AH510" i="2"/>
  <c r="AH80" i="2"/>
  <c r="AH615" i="2"/>
  <c r="AH358" i="2"/>
  <c r="AH47" i="2"/>
  <c r="AH219" i="2"/>
  <c r="AH74" i="2"/>
  <c r="AH236" i="2"/>
  <c r="AH398" i="2"/>
  <c r="AH580" i="2"/>
  <c r="AH650" i="2"/>
  <c r="AH6" i="2"/>
  <c r="AH308" i="2"/>
  <c r="AH230" i="2"/>
  <c r="AH644" i="2"/>
  <c r="AH99" i="2"/>
  <c r="AH86" i="2"/>
  <c r="AH543" i="2"/>
  <c r="AH560" i="2"/>
  <c r="AH139" i="2"/>
  <c r="AH67" i="2"/>
  <c r="AH251" i="2"/>
  <c r="AH368" i="2"/>
  <c r="AH187" i="2"/>
  <c r="AH542" i="2"/>
  <c r="AH94" i="2"/>
  <c r="AH647" i="2"/>
  <c r="AH381" i="2"/>
  <c r="AH332" i="2"/>
  <c r="AH183" i="2"/>
  <c r="AH132" i="2"/>
  <c r="AH493" i="2"/>
  <c r="AH136" i="2"/>
  <c r="AH489" i="2"/>
  <c r="AH480" i="2"/>
  <c r="AH397" i="2"/>
  <c r="AH129" i="2"/>
  <c r="AH628" i="2"/>
  <c r="AH338" i="2"/>
  <c r="AH417" i="2"/>
  <c r="AH248" i="2"/>
  <c r="AH353" i="2"/>
  <c r="AH418" i="2"/>
  <c r="AH267" i="2"/>
  <c r="AH452" i="2"/>
  <c r="AH108" i="2"/>
  <c r="AH355" i="2"/>
  <c r="AH146" i="2"/>
  <c r="AH173" i="2"/>
  <c r="AH221" i="2"/>
  <c r="AH164" i="2"/>
  <c r="AH492" i="2"/>
  <c r="AH672" i="2"/>
  <c r="AH379" i="2"/>
  <c r="AH409" i="2"/>
  <c r="AH504" i="2"/>
  <c r="AH374" i="2"/>
  <c r="AH553" i="2"/>
  <c r="AH5" i="2"/>
  <c r="AH172" i="2"/>
  <c r="AH284" i="2"/>
  <c r="AH228" i="2"/>
  <c r="AH118" i="2"/>
  <c r="AH282" i="2"/>
  <c r="AH670" i="2"/>
  <c r="AH575" i="2"/>
  <c r="AH373" i="2"/>
  <c r="AH250" i="2"/>
  <c r="AH486" i="2"/>
  <c r="AH350" i="2"/>
  <c r="AH4" i="2"/>
  <c r="AH60" i="2"/>
  <c r="AH90" i="2"/>
  <c r="AH130" i="2"/>
  <c r="AH212" i="2"/>
  <c r="AH123" i="2"/>
  <c r="AH476" i="2"/>
  <c r="AH52" i="2"/>
  <c r="AH168" i="2"/>
  <c r="AH222" i="2"/>
  <c r="AH497" i="2"/>
  <c r="AH46" i="2"/>
  <c r="AH279" i="2"/>
  <c r="AH95" i="2"/>
  <c r="AH316" i="2"/>
  <c r="AH285" i="2"/>
  <c r="AH240" i="2"/>
  <c r="AH460" i="2"/>
  <c r="AH597" i="2"/>
  <c r="AH390" i="2"/>
  <c r="AH371" i="2"/>
  <c r="AH701" i="2"/>
  <c r="AH435" i="2"/>
  <c r="AH223" i="2"/>
  <c r="AH191" i="2"/>
  <c r="AH654" i="2"/>
  <c r="AH21" i="2"/>
  <c r="AH166" i="2"/>
  <c r="AH483" i="2"/>
  <c r="AH336" i="2"/>
  <c r="AH56" i="2"/>
  <c r="AH140" i="2"/>
  <c r="AH306" i="2"/>
  <c r="AH147" i="2"/>
  <c r="AH38" i="2"/>
  <c r="AH322" i="2"/>
  <c r="AH444" i="2"/>
  <c r="AH288" i="2"/>
  <c r="AH676" i="2"/>
  <c r="AH665" i="2"/>
  <c r="AH42" i="2"/>
  <c r="AH566" i="2"/>
  <c r="AH234" i="2"/>
  <c r="AH241" i="2"/>
  <c r="AH501" i="2"/>
  <c r="AH433" i="2"/>
  <c r="AH301" i="2"/>
  <c r="AH662" i="2"/>
  <c r="AH394" i="2"/>
  <c r="AH265" i="2"/>
  <c r="AH318" i="2"/>
  <c r="AH298" i="2"/>
  <c r="AH15" i="2"/>
  <c r="AH276" i="2"/>
  <c r="AH83" i="2"/>
  <c r="AH232" i="2"/>
  <c r="AH115" i="2"/>
  <c r="AH498" i="2"/>
  <c r="AH459" i="2"/>
  <c r="AH437" i="2"/>
  <c r="AH297" i="2"/>
  <c r="AH143" i="2"/>
  <c r="AH547" i="2"/>
  <c r="AH343" i="2"/>
  <c r="AH426" i="2"/>
  <c r="AH97" i="2"/>
  <c r="AH442" i="2"/>
  <c r="AH519" i="2"/>
  <c r="AH541" i="2"/>
  <c r="AH555" i="2"/>
  <c r="AH603" i="2"/>
  <c r="AH419" i="2"/>
  <c r="AH470" i="2"/>
  <c r="AH677" i="2"/>
  <c r="AH537" i="2"/>
  <c r="AH614" i="2"/>
  <c r="AH680" i="2"/>
  <c r="AH198" i="2"/>
  <c r="AH664" i="2"/>
  <c r="AH283" i="2"/>
  <c r="AH589" i="2"/>
  <c r="AH400" i="2"/>
  <c r="AH406" i="2"/>
  <c r="AH77" i="2"/>
  <c r="AH25" i="2"/>
  <c r="AH145" i="2"/>
  <c r="AH235" i="2"/>
  <c r="AH605" i="2"/>
  <c r="AH36" i="2"/>
  <c r="AH8" i="2"/>
  <c r="AH151" i="2"/>
  <c r="AH180" i="2"/>
  <c r="AH655" i="2"/>
  <c r="AH600" i="2"/>
  <c r="AH403" i="2"/>
  <c r="AH656" i="2"/>
  <c r="AH59" i="2"/>
  <c r="AH357" i="2"/>
  <c r="AH521" i="2"/>
  <c r="AH607" i="2"/>
  <c r="AH516" i="2"/>
  <c r="AH421" i="2"/>
  <c r="AH564" i="2"/>
  <c r="AH24" i="2"/>
  <c r="AH462" i="2"/>
  <c r="AH359" i="2"/>
  <c r="AH81" i="2"/>
  <c r="AH427" i="2"/>
  <c r="AH209" i="2"/>
  <c r="AH177" i="2"/>
  <c r="AH391" i="2"/>
  <c r="AH520" i="2"/>
  <c r="AH420" i="2"/>
  <c r="AH434" i="2"/>
  <c r="AH104" i="2"/>
  <c r="AH291" i="2"/>
  <c r="AH101" i="2"/>
  <c r="AH401" i="2"/>
  <c r="AH494" i="2"/>
  <c r="AH518" i="2"/>
  <c r="AH98" i="2"/>
  <c r="AH448" i="2"/>
  <c r="AH658" i="2"/>
  <c r="AH570" i="2"/>
  <c r="AH73" i="2"/>
  <c r="AH78" i="2"/>
  <c r="AH565" i="2"/>
  <c r="AH413" i="2"/>
  <c r="AH277" i="2"/>
  <c r="AH165" i="2"/>
  <c r="AH32" i="2"/>
  <c r="AH450" i="2"/>
  <c r="AH65" i="2"/>
  <c r="AH424" i="2"/>
  <c r="AH674" i="2"/>
  <c r="AH472" i="2"/>
  <c r="AH247" i="2"/>
  <c r="AH258" i="2"/>
  <c r="AH712" i="2"/>
  <c r="AH13" i="2"/>
  <c r="AH286" i="2"/>
  <c r="AH103" i="2"/>
  <c r="AH313" i="2"/>
  <c r="AH386" i="2"/>
  <c r="AH305" i="2"/>
  <c r="AH573" i="2"/>
  <c r="AH370" i="2"/>
  <c r="AH54" i="2"/>
  <c r="AH340" i="2"/>
  <c r="AH709" i="2"/>
  <c r="AH57" i="2"/>
  <c r="AH428" i="2"/>
  <c r="AH341" i="2"/>
  <c r="AH645" i="2"/>
  <c r="AH22" i="2"/>
  <c r="AH7" i="2"/>
  <c r="AH569" i="2"/>
  <c r="AH487" i="2"/>
  <c r="AH725" i="2"/>
  <c r="AH169" i="2"/>
  <c r="AH592" i="2"/>
  <c r="AH61" i="2"/>
  <c r="AH280" i="2"/>
  <c r="AH533" i="2"/>
  <c r="AH227" i="2"/>
  <c r="AH354" i="2"/>
  <c r="AH40" i="2"/>
  <c r="AH75" i="2"/>
  <c r="AH344" i="2"/>
  <c r="AH207" i="2"/>
  <c r="AH294" i="2"/>
  <c r="AH511" i="2"/>
  <c r="AH502" i="2"/>
  <c r="AH300" i="2"/>
  <c r="AH455" i="2"/>
  <c r="AH259" i="2"/>
  <c r="AH127" i="2"/>
  <c r="AH333" i="2"/>
  <c r="AH304" i="2"/>
  <c r="AH19" i="2"/>
  <c r="AH152" i="2"/>
  <c r="AH446" i="2"/>
  <c r="AH41" i="2"/>
  <c r="AH376" i="2"/>
  <c r="AH535" i="2"/>
  <c r="AH163" i="2"/>
  <c r="AH550" i="2"/>
  <c r="AH395" i="2"/>
  <c r="AH679" i="2"/>
  <c r="AH205" i="2"/>
  <c r="AH196" i="2"/>
  <c r="AH48" i="2"/>
  <c r="AH89" i="2"/>
  <c r="AH440" i="2"/>
  <c r="AH102" i="2"/>
  <c r="AH88" i="2"/>
  <c r="AH254" i="2"/>
  <c r="AH272" i="2"/>
  <c r="AH666" i="2"/>
  <c r="AH348" i="2"/>
  <c r="AH384" i="2"/>
  <c r="AH296" i="2"/>
  <c r="AH170" i="2"/>
  <c r="AH62" i="2"/>
  <c r="AH634" i="2"/>
  <c r="AH579" i="2"/>
  <c r="AH264" i="2"/>
  <c r="AH160" i="2"/>
  <c r="AH302" i="2"/>
  <c r="AH509" i="2"/>
  <c r="AH567" i="2"/>
  <c r="AH329" i="2"/>
  <c r="AH149" i="2"/>
  <c r="AH119" i="2"/>
  <c r="AH71" i="2"/>
  <c r="AH124" i="2"/>
  <c r="AH503" i="2"/>
  <c r="AH522" i="2"/>
  <c r="AH287" i="2"/>
  <c r="AH144" i="2"/>
  <c r="AH606" i="2"/>
  <c r="AH113" i="2"/>
  <c r="AH256" i="2"/>
  <c r="AH706" i="2"/>
  <c r="AH220" i="2"/>
  <c r="AH310" i="2"/>
  <c r="AH366" i="2"/>
  <c r="AH295" i="2"/>
  <c r="AH10" i="2"/>
  <c r="AH142" i="2"/>
  <c r="AH364" i="2"/>
  <c r="AH28" i="2"/>
  <c r="AH217" i="2"/>
  <c r="AH239" i="2"/>
  <c r="AH179" i="2"/>
  <c r="AH479" i="2"/>
  <c r="AH568" i="2"/>
  <c r="AH128" i="2"/>
  <c r="AH505" i="2"/>
  <c r="AH702" i="2"/>
  <c r="AH268" i="2"/>
  <c r="AH116" i="2"/>
  <c r="AH273" i="2"/>
  <c r="AH185" i="2"/>
  <c r="AH141" i="2"/>
  <c r="AH402" i="2"/>
  <c r="AH107" i="2"/>
  <c r="AH629" i="2"/>
  <c r="AH320" i="2"/>
  <c r="AH330" i="2"/>
  <c r="AH9" i="2"/>
  <c r="AH35" i="2"/>
  <c r="AH91" i="2"/>
  <c r="AH68" i="2"/>
  <c r="AH623" i="2"/>
  <c r="AH635" i="2"/>
  <c r="AH538" i="2"/>
  <c r="AH156" i="2"/>
  <c r="AH203" i="2"/>
  <c r="AH30" i="2"/>
  <c r="AH722" i="2"/>
  <c r="AH157" i="2"/>
  <c r="AH532" i="2"/>
  <c r="AH122" i="2"/>
  <c r="AH29" i="2"/>
  <c r="AH137" i="2"/>
  <c r="AH324" i="2"/>
  <c r="AH399" i="2"/>
  <c r="AH430" i="2"/>
  <c r="AH388" i="2"/>
  <c r="AH590" i="2"/>
  <c r="AH599" i="2"/>
  <c r="AH576" i="2"/>
  <c r="AH335" i="2"/>
  <c r="AH571" i="2"/>
  <c r="AH182" i="2"/>
  <c r="AH443" i="2"/>
  <c r="AH231" i="2"/>
  <c r="AH356" i="2"/>
  <c r="AH229" i="2"/>
  <c r="AH208" i="2"/>
  <c r="AH237" i="2"/>
  <c r="AH58" i="2"/>
  <c r="AH93" i="2"/>
  <c r="AH616" i="2"/>
  <c r="AH699" i="2"/>
  <c r="AH453" i="2"/>
  <c r="AH314" i="2"/>
  <c r="AH484" i="2"/>
  <c r="AH2" i="2"/>
  <c r="AH238" i="2"/>
  <c r="AH148" i="2"/>
  <c r="AH100" i="2"/>
  <c r="AH659" i="2"/>
  <c r="AH154" i="2"/>
  <c r="AH11" i="2"/>
  <c r="AH461" i="2"/>
  <c r="AH53" i="2"/>
  <c r="AH106" i="2"/>
  <c r="AH626" i="2"/>
  <c r="AH3" i="2"/>
  <c r="AH703" i="2"/>
  <c r="AH175" i="2"/>
  <c r="AH383" i="2"/>
  <c r="AH110" i="2"/>
  <c r="AH210" i="2"/>
  <c r="AH159" i="2"/>
  <c r="AH594" i="2"/>
  <c r="AH326" i="2"/>
  <c r="AH375" i="2"/>
  <c r="AH253" i="2"/>
  <c r="AH64" i="2"/>
  <c r="AH226" i="2"/>
  <c r="AH33" i="2"/>
  <c r="AH581" i="2"/>
  <c r="AH14" i="2"/>
  <c r="AH281" i="2"/>
  <c r="AH482" i="2"/>
  <c r="AH404" i="2"/>
  <c r="AH134" i="2"/>
  <c r="AH204" i="2"/>
  <c r="AH534" i="2"/>
  <c r="AH12" i="2"/>
  <c r="AH16" i="2"/>
  <c r="AH529" i="2"/>
  <c r="AH50" i="2"/>
  <c r="AH117" i="2"/>
  <c r="AH216" i="2"/>
  <c r="AH243" i="2"/>
  <c r="AH737" i="2"/>
  <c r="AH311" i="2"/>
  <c r="AH271" i="2"/>
  <c r="AH601" i="2"/>
  <c r="AH87" i="2"/>
  <c r="AH63" i="2"/>
  <c r="AH684" i="2"/>
  <c r="AH70" i="2"/>
  <c r="AH345" i="2"/>
  <c r="AH438" i="2"/>
  <c r="AH176" i="2"/>
  <c r="AH675" i="2"/>
  <c r="AH642" i="2"/>
  <c r="AH548" i="2"/>
  <c r="AH508" i="2"/>
  <c r="AH617" i="2"/>
  <c r="AH69" i="2"/>
  <c r="AH246" i="2"/>
  <c r="AH602" i="2"/>
  <c r="AH270" i="2"/>
  <c r="AH162" i="2"/>
  <c r="AH723" i="2"/>
  <c r="AH274" i="2"/>
  <c r="AH266" i="2"/>
  <c r="AH331" i="2"/>
  <c r="AH275" i="2"/>
  <c r="AH31" i="2"/>
  <c r="AH415" i="2"/>
  <c r="AH76" i="2"/>
  <c r="AH396" i="2"/>
  <c r="AH278" i="2"/>
  <c r="AH708" i="2"/>
  <c r="AH700" i="2"/>
  <c r="AH559" i="2"/>
  <c r="AH558" i="2"/>
  <c r="AH423" i="2"/>
  <c r="AH299" i="2"/>
  <c r="AH193" i="2"/>
  <c r="AH539" i="2"/>
  <c r="AH513" i="2"/>
  <c r="AH360" i="2"/>
  <c r="AH405" i="2"/>
  <c r="AH369" i="2"/>
  <c r="AH465" i="2"/>
  <c r="AH171" i="2"/>
  <c r="AH255" i="2"/>
  <c r="AH554" i="2"/>
  <c r="AH540" i="2"/>
  <c r="AH499" i="2"/>
  <c r="AH467" i="2"/>
  <c r="AH51" i="2"/>
  <c r="AH44" i="2"/>
  <c r="AH225" i="2"/>
  <c r="AH206" i="2"/>
  <c r="AH289" i="2"/>
  <c r="AH27" i="2"/>
  <c r="AH96" i="2"/>
  <c r="AH468" i="2"/>
  <c r="AH669" i="2"/>
  <c r="AH153" i="2"/>
  <c r="AH422" i="2"/>
  <c r="AH362" i="2"/>
  <c r="AH694" i="2"/>
  <c r="AH138" i="2"/>
  <c r="AH682" i="2"/>
  <c r="AH233" i="2"/>
  <c r="AH732" i="2"/>
  <c r="AH334" i="2"/>
  <c r="AH593" i="2"/>
  <c r="AH150" i="2"/>
  <c r="AH527" i="2"/>
  <c r="AH178" i="2"/>
  <c r="AH724" i="2"/>
  <c r="AH496" i="2"/>
  <c r="AH181" i="2"/>
  <c r="AH416" i="2"/>
  <c r="AH18" i="2"/>
  <c r="AH577" i="2"/>
  <c r="AH339" i="2"/>
  <c r="AH515" i="2"/>
  <c r="AH303" i="2"/>
  <c r="AH200" i="2"/>
  <c r="AH631" i="2"/>
  <c r="AH349" i="2"/>
  <c r="AH34" i="2"/>
  <c r="AH681" i="2"/>
  <c r="AH643" i="2"/>
  <c r="AH49" i="2"/>
  <c r="AH17" i="2"/>
  <c r="AH441" i="2"/>
  <c r="AH174" i="2"/>
  <c r="AH43" i="2"/>
  <c r="AH323" i="2"/>
  <c r="AH488" i="2"/>
  <c r="AH587" i="2"/>
  <c r="AH293" i="2"/>
  <c r="AH72" i="2"/>
  <c r="AH189" i="2"/>
  <c r="AH612" i="2"/>
  <c r="AH432" i="2"/>
  <c r="AH556" i="2"/>
  <c r="AH608" i="2"/>
  <c r="AH393" i="2"/>
  <c r="AH531" i="2"/>
  <c r="AH704" i="2"/>
  <c r="AH408" i="2"/>
  <c r="AH735" i="2"/>
  <c r="AH586" i="2"/>
  <c r="AH524" i="2"/>
  <c r="AH380" i="2"/>
  <c r="AH378" i="2"/>
  <c r="AH500" i="2"/>
  <c r="AH660" i="2"/>
  <c r="AH20" i="2"/>
  <c r="AH733" i="2"/>
  <c r="AH66" i="2"/>
  <c r="AH490" i="2"/>
  <c r="AH637" i="2"/>
  <c r="AH201" i="2"/>
  <c r="AH544" i="2"/>
  <c r="AH245" i="2"/>
  <c r="AH464" i="2"/>
  <c r="AH55" i="2"/>
  <c r="AH45" i="2"/>
  <c r="AH627" i="2"/>
  <c r="AH431" i="2"/>
  <c r="AH121" i="2"/>
  <c r="AH105" i="2"/>
  <c r="AH321" i="2"/>
  <c r="AH192" i="2"/>
  <c r="AH474" i="2"/>
  <c r="AH269" i="2"/>
  <c r="AH23" i="2"/>
  <c r="AH319" i="2"/>
  <c r="AH633" i="2"/>
  <c r="AH578" i="2"/>
  <c r="AH194" i="2"/>
  <c r="AH202" i="2"/>
  <c r="AH37" i="2"/>
  <c r="AH167" i="2"/>
  <c r="AH190" i="2"/>
  <c r="AH199" i="2"/>
  <c r="AH721" i="2"/>
  <c r="AH372" i="2"/>
  <c r="AH133" i="2"/>
  <c r="AH445" i="2"/>
  <c r="AH439" i="2"/>
  <c r="AH26" i="2"/>
  <c r="AH84" i="2"/>
  <c r="AH582" i="2"/>
  <c r="AH652" i="2"/>
  <c r="AH729" i="2"/>
  <c r="AH591" i="2"/>
  <c r="AH693" i="2"/>
  <c r="AH697" i="2"/>
  <c r="AH473" i="2"/>
  <c r="AH506" i="2"/>
  <c r="AH261" i="2"/>
  <c r="AH411" i="2"/>
  <c r="AH111" i="2"/>
  <c r="AH82" i="2"/>
  <c r="AH449" i="2"/>
  <c r="AH688" i="2"/>
  <c r="AH719" i="2"/>
  <c r="AH385" i="2"/>
  <c r="AH687" i="2"/>
  <c r="AH412" i="2"/>
  <c r="AH630" i="2"/>
  <c r="AH214" i="2"/>
  <c r="AH352" i="2"/>
  <c r="AH39" i="2"/>
  <c r="AH596" i="2"/>
  <c r="AH161" i="2"/>
  <c r="AH112" i="2"/>
  <c r="AH120" i="2"/>
  <c r="AH346" i="2"/>
  <c r="AH551" i="2"/>
  <c r="AH466" i="2"/>
  <c r="AH377" i="2"/>
  <c r="AH536" i="2"/>
  <c r="AH126" i="2"/>
  <c r="AH651" i="2"/>
  <c r="AH347" i="2"/>
  <c r="AH667" i="2"/>
  <c r="AH657" i="2"/>
  <c r="AH211" i="2"/>
  <c r="AH545" i="2"/>
  <c r="AH710" i="2"/>
  <c r="AH257" i="2"/>
  <c r="AH726" i="2"/>
  <c r="AH79" i="2"/>
  <c r="AH530" i="2"/>
  <c r="AH242" i="2"/>
  <c r="AH307" i="2"/>
  <c r="AH309" i="2"/>
  <c r="AH215" i="2"/>
  <c r="AH109" i="2"/>
  <c r="AH260" i="2"/>
  <c r="AH155" i="2"/>
  <c r="AH131" i="2"/>
  <c r="AH469" i="2"/>
  <c r="AH691" i="2"/>
  <c r="AH588" i="2"/>
  <c r="AH463" i="2"/>
  <c r="AH668" i="2"/>
  <c r="AH661" i="2"/>
  <c r="AH195" i="2"/>
  <c r="AH705" i="2"/>
  <c r="AH447" i="2"/>
  <c r="AH625" i="2"/>
  <c r="AH85" i="2"/>
  <c r="AH711" i="2"/>
  <c r="AH671" i="2"/>
  <c r="AH392" i="2"/>
  <c r="AH552" i="2"/>
  <c r="AH609" i="2"/>
  <c r="AH327" i="2"/>
  <c r="AH683" i="2"/>
  <c r="AH739" i="2"/>
  <c r="AH312" i="2"/>
  <c r="AH622" i="2"/>
  <c r="AH563" i="2"/>
  <c r="AH646" i="2"/>
  <c r="AH135" i="2"/>
  <c r="AH613" i="2"/>
  <c r="AH158" i="2"/>
  <c r="AH367" i="2"/>
  <c r="AH624" i="2"/>
  <c r="AH583" i="2"/>
  <c r="AH92" i="2"/>
  <c r="AH290" i="2"/>
  <c r="AH317" i="2"/>
  <c r="AH224" i="2"/>
  <c r="AH485" i="2"/>
  <c r="AH252" i="2"/>
  <c r="AH387" i="2"/>
  <c r="AH507" i="2"/>
  <c r="AH197" i="2"/>
  <c r="AH471" i="2"/>
  <c r="AH414" i="2"/>
  <c r="AH457" i="2"/>
  <c r="AH292" i="2"/>
  <c r="AH114" i="2"/>
  <c r="AH730" i="2"/>
  <c r="AH263" i="2"/>
  <c r="AH262" i="2"/>
  <c r="AH429" i="2"/>
  <c r="AH523" i="2"/>
  <c r="AH407" i="2"/>
  <c r="AH188" i="2"/>
  <c r="AH673" i="2"/>
  <c r="AH451" i="2"/>
  <c r="AH618" i="2"/>
  <c r="AH574" i="2"/>
  <c r="AH184" i="2"/>
  <c r="AH244" i="2"/>
  <c r="AH619" i="2"/>
  <c r="AH186" i="2"/>
  <c r="AH514" i="2"/>
  <c r="AH585" i="2"/>
  <c r="AH638" i="2"/>
  <c r="AH525" i="2"/>
  <c r="AH653" i="2"/>
  <c r="AH475" i="2"/>
  <c r="AH249" i="2"/>
  <c r="AH361" i="2"/>
  <c r="AH620" i="2"/>
  <c r="AH584" i="2"/>
  <c r="AH363" i="2"/>
  <c r="AH456" i="2"/>
  <c r="AH351" i="2"/>
  <c r="AH685" i="2"/>
  <c r="AH481" i="2"/>
  <c r="AH610" i="2"/>
  <c r="AH727" i="2"/>
  <c r="AH598" i="2"/>
  <c r="AH389" i="2"/>
  <c r="AH663" i="2"/>
  <c r="AH342" i="2"/>
  <c r="AH632" i="2"/>
  <c r="AH526" i="2"/>
  <c r="AH454" i="2"/>
  <c r="AH491" i="2"/>
  <c r="AH458" i="2"/>
  <c r="AH337" i="2"/>
  <c r="AH648" i="2"/>
  <c r="AH641" i="2"/>
  <c r="AH728" i="2"/>
  <c r="AH425" i="2"/>
  <c r="AH689" i="2"/>
  <c r="AH517" i="2"/>
  <c r="AH692" i="2"/>
  <c r="AH695" i="2"/>
  <c r="AH611" i="2"/>
  <c r="AH696" i="2"/>
  <c r="AH604" i="2"/>
  <c r="AH738" i="2"/>
  <c r="AH561" i="2"/>
  <c r="AH621" i="2"/>
  <c r="AH649" i="2"/>
  <c r="AH734" i="2"/>
  <c r="AH718" i="2"/>
  <c r="AH715" i="2"/>
  <c r="AH716" i="2"/>
  <c r="AH736" i="2"/>
  <c r="AH713" i="2"/>
  <c r="AH690" i="2"/>
  <c r="AH720" i="2"/>
  <c r="AH549" i="2"/>
  <c r="AH640" i="2"/>
  <c r="AH717" i="2"/>
  <c r="AH678" i="2"/>
  <c r="AH686" i="2"/>
  <c r="AH707" i="2"/>
  <c r="AH714" i="2"/>
  <c r="AH731" i="2"/>
  <c r="AG595" i="2"/>
  <c r="AG562" i="2"/>
  <c r="AG639" i="2"/>
  <c r="AG125" i="2"/>
  <c r="AG382" i="2"/>
  <c r="AG512" i="2"/>
  <c r="AG477" i="2"/>
  <c r="AG572" i="2"/>
  <c r="AG546" i="2"/>
  <c r="AG325" i="2"/>
  <c r="AG436" i="2"/>
  <c r="AG478" i="2"/>
  <c r="AG636" i="2"/>
  <c r="AG218" i="2"/>
  <c r="AG495" i="2"/>
  <c r="AG213" i="2"/>
  <c r="AG315" i="2"/>
  <c r="AG328" i="2"/>
  <c r="AG528" i="2"/>
  <c r="AG698" i="2"/>
  <c r="AG365" i="2"/>
  <c r="AG557" i="2"/>
  <c r="AG410" i="2"/>
  <c r="AG510" i="2"/>
  <c r="AG80" i="2"/>
  <c r="AG615" i="2"/>
  <c r="AG358" i="2"/>
  <c r="AG47" i="2"/>
  <c r="AG219" i="2"/>
  <c r="AG74" i="2"/>
  <c r="AG236" i="2"/>
  <c r="AG398" i="2"/>
  <c r="AG580" i="2"/>
  <c r="AG650" i="2"/>
  <c r="AG6" i="2"/>
  <c r="AG308" i="2"/>
  <c r="AG230" i="2"/>
  <c r="AG644" i="2"/>
  <c r="AG99" i="2"/>
  <c r="AG86" i="2"/>
  <c r="AG543" i="2"/>
  <c r="AG560" i="2"/>
  <c r="AG139" i="2"/>
  <c r="AG67" i="2"/>
  <c r="AG251" i="2"/>
  <c r="AG368" i="2"/>
  <c r="AG187" i="2"/>
  <c r="AG542" i="2"/>
  <c r="AG94" i="2"/>
  <c r="AG647" i="2"/>
  <c r="AG381" i="2"/>
  <c r="AG332" i="2"/>
  <c r="AG183" i="2"/>
  <c r="AG132" i="2"/>
  <c r="AG493" i="2"/>
  <c r="AG136" i="2"/>
  <c r="AG489" i="2"/>
  <c r="AG480" i="2"/>
  <c r="AG397" i="2"/>
  <c r="AG129" i="2"/>
  <c r="AG628" i="2"/>
  <c r="AG338" i="2"/>
  <c r="AG417" i="2"/>
  <c r="AG248" i="2"/>
  <c r="AG353" i="2"/>
  <c r="AG418" i="2"/>
  <c r="AG267" i="2"/>
  <c r="AG452" i="2"/>
  <c r="AG108" i="2"/>
  <c r="AG355" i="2"/>
  <c r="AG146" i="2"/>
  <c r="AG173" i="2"/>
  <c r="AG221" i="2"/>
  <c r="AG164" i="2"/>
  <c r="AG492" i="2"/>
  <c r="AG672" i="2"/>
  <c r="AG379" i="2"/>
  <c r="AG409" i="2"/>
  <c r="AG504" i="2"/>
  <c r="AG374" i="2"/>
  <c r="AG553" i="2"/>
  <c r="AG5" i="2"/>
  <c r="AG172" i="2"/>
  <c r="AG284" i="2"/>
  <c r="AG228" i="2"/>
  <c r="AG118" i="2"/>
  <c r="AG282" i="2"/>
  <c r="AG670" i="2"/>
  <c r="AG575" i="2"/>
  <c r="AG373" i="2"/>
  <c r="AG250" i="2"/>
  <c r="AG486" i="2"/>
  <c r="AG350" i="2"/>
  <c r="AG4" i="2"/>
  <c r="AG60" i="2"/>
  <c r="AG90" i="2"/>
  <c r="AG130" i="2"/>
  <c r="AG212" i="2"/>
  <c r="AG123" i="2"/>
  <c r="AG476" i="2"/>
  <c r="AG52" i="2"/>
  <c r="AG168" i="2"/>
  <c r="AG222" i="2"/>
  <c r="AG497" i="2"/>
  <c r="AG46" i="2"/>
  <c r="AG279" i="2"/>
  <c r="AG95" i="2"/>
  <c r="AG316" i="2"/>
  <c r="AG285" i="2"/>
  <c r="AG240" i="2"/>
  <c r="AG460" i="2"/>
  <c r="AG597" i="2"/>
  <c r="AG390" i="2"/>
  <c r="AG371" i="2"/>
  <c r="AG701" i="2"/>
  <c r="AG435" i="2"/>
  <c r="AG223" i="2"/>
  <c r="AG191" i="2"/>
  <c r="AG654" i="2"/>
  <c r="AG21" i="2"/>
  <c r="AG166" i="2"/>
  <c r="AG483" i="2"/>
  <c r="AG336" i="2"/>
  <c r="AG56" i="2"/>
  <c r="AG140" i="2"/>
  <c r="AG306" i="2"/>
  <c r="AG147" i="2"/>
  <c r="AG38" i="2"/>
  <c r="AG322" i="2"/>
  <c r="AG444" i="2"/>
  <c r="AG288" i="2"/>
  <c r="AG676" i="2"/>
  <c r="AG665" i="2"/>
  <c r="AG42" i="2"/>
  <c r="AG566" i="2"/>
  <c r="AG234" i="2"/>
  <c r="AG241" i="2"/>
  <c r="AG501" i="2"/>
  <c r="AG433" i="2"/>
  <c r="AG301" i="2"/>
  <c r="AG662" i="2"/>
  <c r="AG394" i="2"/>
  <c r="AG265" i="2"/>
  <c r="AG318" i="2"/>
  <c r="AG298" i="2"/>
  <c r="AG15" i="2"/>
  <c r="AG276" i="2"/>
  <c r="AG83" i="2"/>
  <c r="AG232" i="2"/>
  <c r="AG115" i="2"/>
  <c r="AG498" i="2"/>
  <c r="AG459" i="2"/>
  <c r="AG437" i="2"/>
  <c r="AG297" i="2"/>
  <c r="AG143" i="2"/>
  <c r="AG547" i="2"/>
  <c r="AG343" i="2"/>
  <c r="AG426" i="2"/>
  <c r="AG97" i="2"/>
  <c r="AG442" i="2"/>
  <c r="AG519" i="2"/>
  <c r="AG541" i="2"/>
  <c r="AG555" i="2"/>
  <c r="AG603" i="2"/>
  <c r="AG419" i="2"/>
  <c r="AG470" i="2"/>
  <c r="AG677" i="2"/>
  <c r="AG537" i="2"/>
  <c r="AG614" i="2"/>
  <c r="AG680" i="2"/>
  <c r="AG198" i="2"/>
  <c r="AG664" i="2"/>
  <c r="AG283" i="2"/>
  <c r="AG589" i="2"/>
  <c r="AG400" i="2"/>
  <c r="AG406" i="2"/>
  <c r="AG77" i="2"/>
  <c r="AG25" i="2"/>
  <c r="AG145" i="2"/>
  <c r="AG235" i="2"/>
  <c r="AG605" i="2"/>
  <c r="AG36" i="2"/>
  <c r="AG8" i="2"/>
  <c r="AG151" i="2"/>
  <c r="AG180" i="2"/>
  <c r="AG655" i="2"/>
  <c r="AG600" i="2"/>
  <c r="AG403" i="2"/>
  <c r="AG656" i="2"/>
  <c r="AG59" i="2"/>
  <c r="AG357" i="2"/>
  <c r="AG521" i="2"/>
  <c r="AG607" i="2"/>
  <c r="AG516" i="2"/>
  <c r="AG421" i="2"/>
  <c r="AG564" i="2"/>
  <c r="AG24" i="2"/>
  <c r="AG462" i="2"/>
  <c r="AG359" i="2"/>
  <c r="AG81" i="2"/>
  <c r="AG427" i="2"/>
  <c r="AG209" i="2"/>
  <c r="AG177" i="2"/>
  <c r="AG391" i="2"/>
  <c r="AG520" i="2"/>
  <c r="AG420" i="2"/>
  <c r="AG434" i="2"/>
  <c r="AG104" i="2"/>
  <c r="AG291" i="2"/>
  <c r="AG101" i="2"/>
  <c r="AG401" i="2"/>
  <c r="AG494" i="2"/>
  <c r="AG518" i="2"/>
  <c r="AG98" i="2"/>
  <c r="AG448" i="2"/>
  <c r="AG658" i="2"/>
  <c r="AG570" i="2"/>
  <c r="AG73" i="2"/>
  <c r="AG78" i="2"/>
  <c r="AG565" i="2"/>
  <c r="AG413" i="2"/>
  <c r="AG277" i="2"/>
  <c r="AG165" i="2"/>
  <c r="AG32" i="2"/>
  <c r="AG450" i="2"/>
  <c r="AG65" i="2"/>
  <c r="AG424" i="2"/>
  <c r="AG674" i="2"/>
  <c r="AG472" i="2"/>
  <c r="AG247" i="2"/>
  <c r="AG258" i="2"/>
  <c r="AG712" i="2"/>
  <c r="AG13" i="2"/>
  <c r="AG286" i="2"/>
  <c r="AG103" i="2"/>
  <c r="AG313" i="2"/>
  <c r="AG386" i="2"/>
  <c r="AG305" i="2"/>
  <c r="AG573" i="2"/>
  <c r="AG370" i="2"/>
  <c r="AG54" i="2"/>
  <c r="AG340" i="2"/>
  <c r="AG709" i="2"/>
  <c r="AG57" i="2"/>
  <c r="AG428" i="2"/>
  <c r="AG341" i="2"/>
  <c r="AG645" i="2"/>
  <c r="AG22" i="2"/>
  <c r="AG7" i="2"/>
  <c r="AG569" i="2"/>
  <c r="AG487" i="2"/>
  <c r="AG725" i="2"/>
  <c r="AG169" i="2"/>
  <c r="AG592" i="2"/>
  <c r="AG61" i="2"/>
  <c r="AG280" i="2"/>
  <c r="AG533" i="2"/>
  <c r="AG227" i="2"/>
  <c r="AG354" i="2"/>
  <c r="AG40" i="2"/>
  <c r="AG75" i="2"/>
  <c r="AG344" i="2"/>
  <c r="AG207" i="2"/>
  <c r="AG294" i="2"/>
  <c r="AG511" i="2"/>
  <c r="AG502" i="2"/>
  <c r="AG300" i="2"/>
  <c r="AG455" i="2"/>
  <c r="AG259" i="2"/>
  <c r="AG127" i="2"/>
  <c r="AG333" i="2"/>
  <c r="AG304" i="2"/>
  <c r="AG19" i="2"/>
  <c r="AG152" i="2"/>
  <c r="AG446" i="2"/>
  <c r="AG41" i="2"/>
  <c r="AG376" i="2"/>
  <c r="AG535" i="2"/>
  <c r="AG163" i="2"/>
  <c r="AG550" i="2"/>
  <c r="AG395" i="2"/>
  <c r="AG679" i="2"/>
  <c r="AG205" i="2"/>
  <c r="AG196" i="2"/>
  <c r="AG48" i="2"/>
  <c r="AG89" i="2"/>
  <c r="AG440" i="2"/>
  <c r="AG102" i="2"/>
  <c r="AG88" i="2"/>
  <c r="AG254" i="2"/>
  <c r="AG272" i="2"/>
  <c r="AG666" i="2"/>
  <c r="AG348" i="2"/>
  <c r="AG384" i="2"/>
  <c r="AG296" i="2"/>
  <c r="AG170" i="2"/>
  <c r="AG62" i="2"/>
  <c r="AG634" i="2"/>
  <c r="AG579" i="2"/>
  <c r="AG264" i="2"/>
  <c r="AG160" i="2"/>
  <c r="AG302" i="2"/>
  <c r="AG509" i="2"/>
  <c r="AG567" i="2"/>
  <c r="AG329" i="2"/>
  <c r="AG149" i="2"/>
  <c r="AG119" i="2"/>
  <c r="AG71" i="2"/>
  <c r="AG124" i="2"/>
  <c r="AG503" i="2"/>
  <c r="AG522" i="2"/>
  <c r="AG287" i="2"/>
  <c r="AG144" i="2"/>
  <c r="AG606" i="2"/>
  <c r="AG113" i="2"/>
  <c r="AG256" i="2"/>
  <c r="AG706" i="2"/>
  <c r="AG220" i="2"/>
  <c r="AG310" i="2"/>
  <c r="AG366" i="2"/>
  <c r="AG295" i="2"/>
  <c r="AG10" i="2"/>
  <c r="N54" i="3" s="1"/>
  <c r="AG142" i="2"/>
  <c r="AG364" i="2"/>
  <c r="AG28" i="2"/>
  <c r="AG217" i="2"/>
  <c r="AG239" i="2"/>
  <c r="AG179" i="2"/>
  <c r="AG479" i="2"/>
  <c r="AG568" i="2"/>
  <c r="AG128" i="2"/>
  <c r="AG505" i="2"/>
  <c r="AG702" i="2"/>
  <c r="AG268" i="2"/>
  <c r="AG116" i="2"/>
  <c r="AG273" i="2"/>
  <c r="AG185" i="2"/>
  <c r="AG141" i="2"/>
  <c r="AG402" i="2"/>
  <c r="AG107" i="2"/>
  <c r="AG629" i="2"/>
  <c r="AG320" i="2"/>
  <c r="AG330" i="2"/>
  <c r="AG9" i="2"/>
  <c r="AG35" i="2"/>
  <c r="AG91" i="2"/>
  <c r="AG68" i="2"/>
  <c r="AG623" i="2"/>
  <c r="AG635" i="2"/>
  <c r="AG538" i="2"/>
  <c r="AG156" i="2"/>
  <c r="AG203" i="2"/>
  <c r="AG30" i="2"/>
  <c r="AG722" i="2"/>
  <c r="AG157" i="2"/>
  <c r="AG532" i="2"/>
  <c r="AG122" i="2"/>
  <c r="AG29" i="2"/>
  <c r="AG137" i="2"/>
  <c r="AG324" i="2"/>
  <c r="AG399" i="2"/>
  <c r="AG430" i="2"/>
  <c r="AG388" i="2"/>
  <c r="AG590" i="2"/>
  <c r="AG599" i="2"/>
  <c r="AG576" i="2"/>
  <c r="AG335" i="2"/>
  <c r="AG571" i="2"/>
  <c r="AG182" i="2"/>
  <c r="AG443" i="2"/>
  <c r="AG231" i="2"/>
  <c r="AG356" i="2"/>
  <c r="AG229" i="2"/>
  <c r="AG208" i="2"/>
  <c r="N78" i="3" s="1"/>
  <c r="AG237" i="2"/>
  <c r="AG58" i="2"/>
  <c r="AG93" i="2"/>
  <c r="AG616" i="2"/>
  <c r="AG699" i="2"/>
  <c r="AG453" i="2"/>
  <c r="AG314" i="2"/>
  <c r="AG484" i="2"/>
  <c r="AG2" i="2"/>
  <c r="AG238" i="2"/>
  <c r="AG148" i="2"/>
  <c r="AG100" i="2"/>
  <c r="AG659" i="2"/>
  <c r="AG154" i="2"/>
  <c r="AG11" i="2"/>
  <c r="AG461" i="2"/>
  <c r="AG53" i="2"/>
  <c r="AG106" i="2"/>
  <c r="AG626" i="2"/>
  <c r="AG3" i="2"/>
  <c r="AG703" i="2"/>
  <c r="AG175" i="2"/>
  <c r="AG383" i="2"/>
  <c r="AG110" i="2"/>
  <c r="AG210" i="2"/>
  <c r="AG159" i="2"/>
  <c r="AG594" i="2"/>
  <c r="AG326" i="2"/>
  <c r="AG375" i="2"/>
  <c r="AG253" i="2"/>
  <c r="AG64" i="2"/>
  <c r="AG226" i="2"/>
  <c r="AG33" i="2"/>
  <c r="AG581" i="2"/>
  <c r="AG14" i="2"/>
  <c r="AG281" i="2"/>
  <c r="AG482" i="2"/>
  <c r="AG404" i="2"/>
  <c r="AG134" i="2"/>
  <c r="AG204" i="2"/>
  <c r="AG534" i="2"/>
  <c r="AG12" i="2"/>
  <c r="AG16" i="2"/>
  <c r="AG529" i="2"/>
  <c r="AG50" i="2"/>
  <c r="AG117" i="2"/>
  <c r="AG216" i="2"/>
  <c r="AG243" i="2"/>
  <c r="AG737" i="2"/>
  <c r="AG311" i="2"/>
  <c r="AG271" i="2"/>
  <c r="AG601" i="2"/>
  <c r="AG87" i="2"/>
  <c r="AG63" i="2"/>
  <c r="AG684" i="2"/>
  <c r="AG70" i="2"/>
  <c r="AG345" i="2"/>
  <c r="AG438" i="2"/>
  <c r="AG176" i="2"/>
  <c r="AG675" i="2"/>
  <c r="AG642" i="2"/>
  <c r="AG548" i="2"/>
  <c r="AG508" i="2"/>
  <c r="AG617" i="2"/>
  <c r="AG69" i="2"/>
  <c r="AG246" i="2"/>
  <c r="AG602" i="2"/>
  <c r="AG270" i="2"/>
  <c r="AG162" i="2"/>
  <c r="AG723" i="2"/>
  <c r="AG274" i="2"/>
  <c r="AG266" i="2"/>
  <c r="AG331" i="2"/>
  <c r="AG275" i="2"/>
  <c r="AG31" i="2"/>
  <c r="AG415" i="2"/>
  <c r="AG76" i="2"/>
  <c r="AG396" i="2"/>
  <c r="AG278" i="2"/>
  <c r="AG708" i="2"/>
  <c r="AG700" i="2"/>
  <c r="AG559" i="2"/>
  <c r="AG558" i="2"/>
  <c r="AG423" i="2"/>
  <c r="AG299" i="2"/>
  <c r="AG193" i="2"/>
  <c r="AG539" i="2"/>
  <c r="AG513" i="2"/>
  <c r="AG360" i="2"/>
  <c r="AG405" i="2"/>
  <c r="AG369" i="2"/>
  <c r="AG465" i="2"/>
  <c r="AG171" i="2"/>
  <c r="AG255" i="2"/>
  <c r="AG554" i="2"/>
  <c r="AG540" i="2"/>
  <c r="AG499" i="2"/>
  <c r="AG467" i="2"/>
  <c r="AG51" i="2"/>
  <c r="AG44" i="2"/>
  <c r="AG225" i="2"/>
  <c r="AG206" i="2"/>
  <c r="AG289" i="2"/>
  <c r="AG27" i="2"/>
  <c r="AG96" i="2"/>
  <c r="AG468" i="2"/>
  <c r="AG669" i="2"/>
  <c r="AG153" i="2"/>
  <c r="AG422" i="2"/>
  <c r="AG362" i="2"/>
  <c r="AG694" i="2"/>
  <c r="AG138" i="2"/>
  <c r="AG682" i="2"/>
  <c r="AG233" i="2"/>
  <c r="AG732" i="2"/>
  <c r="AG334" i="2"/>
  <c r="AG593" i="2"/>
  <c r="AG150" i="2"/>
  <c r="AG527" i="2"/>
  <c r="AG178" i="2"/>
  <c r="AG724" i="2"/>
  <c r="AG496" i="2"/>
  <c r="AG181" i="2"/>
  <c r="AG416" i="2"/>
  <c r="AG18" i="2"/>
  <c r="AG577" i="2"/>
  <c r="AG339" i="2"/>
  <c r="AG515" i="2"/>
  <c r="AG303" i="2"/>
  <c r="AG200" i="2"/>
  <c r="AG631" i="2"/>
  <c r="AG349" i="2"/>
  <c r="AG34" i="2"/>
  <c r="AG681" i="2"/>
  <c r="AG643" i="2"/>
  <c r="AG49" i="2"/>
  <c r="AG17" i="2"/>
  <c r="AG441" i="2"/>
  <c r="AG174" i="2"/>
  <c r="AG43" i="2"/>
  <c r="AG323" i="2"/>
  <c r="AG488" i="2"/>
  <c r="AG587" i="2"/>
  <c r="AG293" i="2"/>
  <c r="AG72" i="2"/>
  <c r="AG189" i="2"/>
  <c r="AG612" i="2"/>
  <c r="AG432" i="2"/>
  <c r="AG556" i="2"/>
  <c r="AG608" i="2"/>
  <c r="AG393" i="2"/>
  <c r="AG531" i="2"/>
  <c r="AG704" i="2"/>
  <c r="AG408" i="2"/>
  <c r="AG735" i="2"/>
  <c r="AG586" i="2"/>
  <c r="AG524" i="2"/>
  <c r="AG380" i="2"/>
  <c r="AG378" i="2"/>
  <c r="AG500" i="2"/>
  <c r="AG660" i="2"/>
  <c r="AG20" i="2"/>
  <c r="AG733" i="2"/>
  <c r="AG66" i="2"/>
  <c r="AG490" i="2"/>
  <c r="AG637" i="2"/>
  <c r="AG201" i="2"/>
  <c r="AG544" i="2"/>
  <c r="AG245" i="2"/>
  <c r="AG464" i="2"/>
  <c r="AG55" i="2"/>
  <c r="AG45" i="2"/>
  <c r="AG627" i="2"/>
  <c r="AG431" i="2"/>
  <c r="AG121" i="2"/>
  <c r="AG105" i="2"/>
  <c r="AG321" i="2"/>
  <c r="AG192" i="2"/>
  <c r="AG474" i="2"/>
  <c r="AG269" i="2"/>
  <c r="AG23" i="2"/>
  <c r="AG319" i="2"/>
  <c r="AG633" i="2"/>
  <c r="AG578" i="2"/>
  <c r="AG194" i="2"/>
  <c r="AG202" i="2"/>
  <c r="AG37" i="2"/>
  <c r="AG167" i="2"/>
  <c r="AG190" i="2"/>
  <c r="AG199" i="2"/>
  <c r="AG721" i="2"/>
  <c r="AG372" i="2"/>
  <c r="AG133" i="2"/>
  <c r="AG445" i="2"/>
  <c r="AG439" i="2"/>
  <c r="AG26" i="2"/>
  <c r="AG84" i="2"/>
  <c r="AG582" i="2"/>
  <c r="AG652" i="2"/>
  <c r="AG729" i="2"/>
  <c r="AG591" i="2"/>
  <c r="AG693" i="2"/>
  <c r="AG697" i="2"/>
  <c r="AG473" i="2"/>
  <c r="AG506" i="2"/>
  <c r="AG261" i="2"/>
  <c r="AG411" i="2"/>
  <c r="AG111" i="2"/>
  <c r="AG82" i="2"/>
  <c r="AG449" i="2"/>
  <c r="AG688" i="2"/>
  <c r="AG719" i="2"/>
  <c r="AG385" i="2"/>
  <c r="AG687" i="2"/>
  <c r="AG412" i="2"/>
  <c r="AG630" i="2"/>
  <c r="AG214" i="2"/>
  <c r="AG352" i="2"/>
  <c r="AG39" i="2"/>
  <c r="AG596" i="2"/>
  <c r="AG161" i="2"/>
  <c r="AG112" i="2"/>
  <c r="AG120" i="2"/>
  <c r="AG346" i="2"/>
  <c r="AG551" i="2"/>
  <c r="AG466" i="2"/>
  <c r="AG377" i="2"/>
  <c r="AG536" i="2"/>
  <c r="AG126" i="2"/>
  <c r="AG651" i="2"/>
  <c r="AG347" i="2"/>
  <c r="AG667" i="2"/>
  <c r="AG657" i="2"/>
  <c r="AG211" i="2"/>
  <c r="AG545" i="2"/>
  <c r="AG710" i="2"/>
  <c r="AG257" i="2"/>
  <c r="AG726" i="2"/>
  <c r="AG79" i="2"/>
  <c r="AG530" i="2"/>
  <c r="AG242" i="2"/>
  <c r="AG307" i="2"/>
  <c r="AG309" i="2"/>
  <c r="AG215" i="2"/>
  <c r="AG109" i="2"/>
  <c r="AG260" i="2"/>
  <c r="AG155" i="2"/>
  <c r="AG131" i="2"/>
  <c r="AG469" i="2"/>
  <c r="AG691" i="2"/>
  <c r="AG588" i="2"/>
  <c r="AG463" i="2"/>
  <c r="AG668" i="2"/>
  <c r="AG661" i="2"/>
  <c r="AG195" i="2"/>
  <c r="AG705" i="2"/>
  <c r="AG447" i="2"/>
  <c r="AG625" i="2"/>
  <c r="AG85" i="2"/>
  <c r="AG711" i="2"/>
  <c r="AG671" i="2"/>
  <c r="AG392" i="2"/>
  <c r="AG552" i="2"/>
  <c r="AG609" i="2"/>
  <c r="AG327" i="2"/>
  <c r="AG683" i="2"/>
  <c r="AG739" i="2"/>
  <c r="AG312" i="2"/>
  <c r="AG622" i="2"/>
  <c r="AG563" i="2"/>
  <c r="AG646" i="2"/>
  <c r="AG135" i="2"/>
  <c r="AG613" i="2"/>
  <c r="AG158" i="2"/>
  <c r="AG367" i="2"/>
  <c r="AG624" i="2"/>
  <c r="AG583" i="2"/>
  <c r="AG92" i="2"/>
  <c r="AG290" i="2"/>
  <c r="AG317" i="2"/>
  <c r="AG224" i="2"/>
  <c r="AG485" i="2"/>
  <c r="AG252" i="2"/>
  <c r="AG387" i="2"/>
  <c r="AG507" i="2"/>
  <c r="AG197" i="2"/>
  <c r="AG471" i="2"/>
  <c r="AG414" i="2"/>
  <c r="AG457" i="2"/>
  <c r="AG292" i="2"/>
  <c r="AG114" i="2"/>
  <c r="AG730" i="2"/>
  <c r="AG263" i="2"/>
  <c r="AG262" i="2"/>
  <c r="AG429" i="2"/>
  <c r="AG523" i="2"/>
  <c r="AG407" i="2"/>
  <c r="AG188" i="2"/>
  <c r="AG673" i="2"/>
  <c r="AG451" i="2"/>
  <c r="AG618" i="2"/>
  <c r="AG574" i="2"/>
  <c r="AG184" i="2"/>
  <c r="AG244" i="2"/>
  <c r="AG619" i="2"/>
  <c r="AG186" i="2"/>
  <c r="AG514" i="2"/>
  <c r="AG585" i="2"/>
  <c r="AG638" i="2"/>
  <c r="AG525" i="2"/>
  <c r="AG653" i="2"/>
  <c r="AG475" i="2"/>
  <c r="AG249" i="2"/>
  <c r="AG361" i="2"/>
  <c r="AG620" i="2"/>
  <c r="AG584" i="2"/>
  <c r="AG363" i="2"/>
  <c r="AG456" i="2"/>
  <c r="AG351" i="2"/>
  <c r="AG685" i="2"/>
  <c r="AG481" i="2"/>
  <c r="AG610" i="2"/>
  <c r="AG727" i="2"/>
  <c r="AG598" i="2"/>
  <c r="AG389" i="2"/>
  <c r="AG663" i="2"/>
  <c r="AG342" i="2"/>
  <c r="AG632" i="2"/>
  <c r="AG526" i="2"/>
  <c r="AG454" i="2"/>
  <c r="AG491" i="2"/>
  <c r="AG458" i="2"/>
  <c r="AG337" i="2"/>
  <c r="AG648" i="2"/>
  <c r="AG641" i="2"/>
  <c r="AG728" i="2"/>
  <c r="AG425" i="2"/>
  <c r="AG689" i="2"/>
  <c r="AG517" i="2"/>
  <c r="AG692" i="2"/>
  <c r="AG695" i="2"/>
  <c r="AG611" i="2"/>
  <c r="AG696" i="2"/>
  <c r="AG604" i="2"/>
  <c r="AG738" i="2"/>
  <c r="AG561" i="2"/>
  <c r="AG621" i="2"/>
  <c r="AG649" i="2"/>
  <c r="AG734" i="2"/>
  <c r="AG718" i="2"/>
  <c r="AG715" i="2"/>
  <c r="AG716" i="2"/>
  <c r="AG736" i="2"/>
  <c r="AG713" i="2"/>
  <c r="AG690" i="2"/>
  <c r="AG720" i="2"/>
  <c r="AG549" i="2"/>
  <c r="AG640" i="2"/>
  <c r="AG717" i="2"/>
  <c r="AG678" i="2"/>
  <c r="AG686" i="2"/>
  <c r="AG707" i="2"/>
  <c r="AG714" i="2"/>
  <c r="AG731" i="2"/>
  <c r="AF595" i="2"/>
  <c r="AF562" i="2"/>
  <c r="AF639" i="2"/>
  <c r="AF125" i="2"/>
  <c r="AF382" i="2"/>
  <c r="AF512" i="2"/>
  <c r="AF477" i="2"/>
  <c r="AF572" i="2"/>
  <c r="AF546" i="2"/>
  <c r="AF325" i="2"/>
  <c r="AF436" i="2"/>
  <c r="AF478" i="2"/>
  <c r="AF636" i="2"/>
  <c r="AF218" i="2"/>
  <c r="AF495" i="2"/>
  <c r="AF213" i="2"/>
  <c r="AF315" i="2"/>
  <c r="AF328" i="2"/>
  <c r="AF528" i="2"/>
  <c r="AF698" i="2"/>
  <c r="AF365" i="2"/>
  <c r="AF557" i="2"/>
  <c r="AF410" i="2"/>
  <c r="AF510" i="2"/>
  <c r="AF80" i="2"/>
  <c r="AF615" i="2"/>
  <c r="AF358" i="2"/>
  <c r="AF47" i="2"/>
  <c r="AF219" i="2"/>
  <c r="AF74" i="2"/>
  <c r="AF236" i="2"/>
  <c r="AF398" i="2"/>
  <c r="AF580" i="2"/>
  <c r="AF650" i="2"/>
  <c r="AF6" i="2"/>
  <c r="AF308" i="2"/>
  <c r="AF230" i="2"/>
  <c r="AF644" i="2"/>
  <c r="AF99" i="2"/>
  <c r="AF86" i="2"/>
  <c r="AF543" i="2"/>
  <c r="AF560" i="2"/>
  <c r="AF139" i="2"/>
  <c r="AF67" i="2"/>
  <c r="AF251" i="2"/>
  <c r="AF368" i="2"/>
  <c r="AF187" i="2"/>
  <c r="AF542" i="2"/>
  <c r="AF94" i="2"/>
  <c r="AF647" i="2"/>
  <c r="AF381" i="2"/>
  <c r="AF332" i="2"/>
  <c r="AF183" i="2"/>
  <c r="AF132" i="2"/>
  <c r="AF493" i="2"/>
  <c r="AF136" i="2"/>
  <c r="AF489" i="2"/>
  <c r="AF480" i="2"/>
  <c r="AF397" i="2"/>
  <c r="AF129" i="2"/>
  <c r="AF628" i="2"/>
  <c r="AF338" i="2"/>
  <c r="AF417" i="2"/>
  <c r="AF248" i="2"/>
  <c r="AF353" i="2"/>
  <c r="AF418" i="2"/>
  <c r="AF267" i="2"/>
  <c r="AF452" i="2"/>
  <c r="AF108" i="2"/>
  <c r="AF355" i="2"/>
  <c r="AF146" i="2"/>
  <c r="AF173" i="2"/>
  <c r="AF221" i="2"/>
  <c r="AF164" i="2"/>
  <c r="AF492" i="2"/>
  <c r="AF672" i="2"/>
  <c r="AF379" i="2"/>
  <c r="AF409" i="2"/>
  <c r="AF504" i="2"/>
  <c r="AF374" i="2"/>
  <c r="AF553" i="2"/>
  <c r="AF5" i="2"/>
  <c r="AF172" i="2"/>
  <c r="AF284" i="2"/>
  <c r="AF228" i="2"/>
  <c r="AF118" i="2"/>
  <c r="AF282" i="2"/>
  <c r="AF670" i="2"/>
  <c r="AF575" i="2"/>
  <c r="AF373" i="2"/>
  <c r="AF250" i="2"/>
  <c r="AF486" i="2"/>
  <c r="AF350" i="2"/>
  <c r="AF4" i="2"/>
  <c r="AF60" i="2"/>
  <c r="AF90" i="2"/>
  <c r="AF130" i="2"/>
  <c r="AF212" i="2"/>
  <c r="AF123" i="2"/>
  <c r="AF476" i="2"/>
  <c r="AF52" i="2"/>
  <c r="AF168" i="2"/>
  <c r="AF222" i="2"/>
  <c r="AF497" i="2"/>
  <c r="AF46" i="2"/>
  <c r="AF279" i="2"/>
  <c r="AF95" i="2"/>
  <c r="AF316" i="2"/>
  <c r="AF285" i="2"/>
  <c r="AF240" i="2"/>
  <c r="AF460" i="2"/>
  <c r="AF597" i="2"/>
  <c r="AF390" i="2"/>
  <c r="AF371" i="2"/>
  <c r="AF701" i="2"/>
  <c r="AF435" i="2"/>
  <c r="AF223" i="2"/>
  <c r="AF191" i="2"/>
  <c r="AF654" i="2"/>
  <c r="AF21" i="2"/>
  <c r="AF166" i="2"/>
  <c r="AF483" i="2"/>
  <c r="AF336" i="2"/>
  <c r="AF56" i="2"/>
  <c r="AF140" i="2"/>
  <c r="AF306" i="2"/>
  <c r="AF147" i="2"/>
  <c r="AF38" i="2"/>
  <c r="AF322" i="2"/>
  <c r="AF444" i="2"/>
  <c r="AF288" i="2"/>
  <c r="AF676" i="2"/>
  <c r="AF665" i="2"/>
  <c r="AF42" i="2"/>
  <c r="AF566" i="2"/>
  <c r="AF234" i="2"/>
  <c r="AF241" i="2"/>
  <c r="AF501" i="2"/>
  <c r="AF433" i="2"/>
  <c r="AF301" i="2"/>
  <c r="AF662" i="2"/>
  <c r="AF394" i="2"/>
  <c r="AF265" i="2"/>
  <c r="AF318" i="2"/>
  <c r="AF298" i="2"/>
  <c r="AF15" i="2"/>
  <c r="AF276" i="2"/>
  <c r="AF83" i="2"/>
  <c r="AF232" i="2"/>
  <c r="AF115" i="2"/>
  <c r="AF498" i="2"/>
  <c r="AF459" i="2"/>
  <c r="AF437" i="2"/>
  <c r="AF297" i="2"/>
  <c r="AF143" i="2"/>
  <c r="AF547" i="2"/>
  <c r="AF343" i="2"/>
  <c r="AF426" i="2"/>
  <c r="AF97" i="2"/>
  <c r="AF442" i="2"/>
  <c r="AF519" i="2"/>
  <c r="AF541" i="2"/>
  <c r="AF555" i="2"/>
  <c r="AF603" i="2"/>
  <c r="AF419" i="2"/>
  <c r="AF470" i="2"/>
  <c r="AF677" i="2"/>
  <c r="AF537" i="2"/>
  <c r="AF614" i="2"/>
  <c r="AF680" i="2"/>
  <c r="AF198" i="2"/>
  <c r="AF664" i="2"/>
  <c r="AF283" i="2"/>
  <c r="AF589" i="2"/>
  <c r="AF400" i="2"/>
  <c r="AF406" i="2"/>
  <c r="AF77" i="2"/>
  <c r="AF25" i="2"/>
  <c r="AF145" i="2"/>
  <c r="AF235" i="2"/>
  <c r="AF605" i="2"/>
  <c r="AF36" i="2"/>
  <c r="AF8" i="2"/>
  <c r="AF151" i="2"/>
  <c r="AF180" i="2"/>
  <c r="AF655" i="2"/>
  <c r="AF600" i="2"/>
  <c r="AF403" i="2"/>
  <c r="AF656" i="2"/>
  <c r="AF59" i="2"/>
  <c r="AF357" i="2"/>
  <c r="AF521" i="2"/>
  <c r="AF607" i="2"/>
  <c r="AF516" i="2"/>
  <c r="AF421" i="2"/>
  <c r="AF564" i="2"/>
  <c r="AF24" i="2"/>
  <c r="AF462" i="2"/>
  <c r="AF359" i="2"/>
  <c r="AF81" i="2"/>
  <c r="AF427" i="2"/>
  <c r="AF209" i="2"/>
  <c r="AF177" i="2"/>
  <c r="AF391" i="2"/>
  <c r="AF520" i="2"/>
  <c r="AF420" i="2"/>
  <c r="AF434" i="2"/>
  <c r="AF104" i="2"/>
  <c r="AF291" i="2"/>
  <c r="AF101" i="2"/>
  <c r="AF401" i="2"/>
  <c r="AF494" i="2"/>
  <c r="AF518" i="2"/>
  <c r="AF98" i="2"/>
  <c r="AF448" i="2"/>
  <c r="AF658" i="2"/>
  <c r="AF570" i="2"/>
  <c r="AF73" i="2"/>
  <c r="AF78" i="2"/>
  <c r="AF565" i="2"/>
  <c r="AF413" i="2"/>
  <c r="AF277" i="2"/>
  <c r="AF165" i="2"/>
  <c r="AF32" i="2"/>
  <c r="AF450" i="2"/>
  <c r="AF65" i="2"/>
  <c r="AF424" i="2"/>
  <c r="AF674" i="2"/>
  <c r="AF472" i="2"/>
  <c r="AF247" i="2"/>
  <c r="AF258" i="2"/>
  <c r="AF712" i="2"/>
  <c r="AF13" i="2"/>
  <c r="AF286" i="2"/>
  <c r="AF103" i="2"/>
  <c r="AF313" i="2"/>
  <c r="AF386" i="2"/>
  <c r="AF305" i="2"/>
  <c r="AF573" i="2"/>
  <c r="AF370" i="2"/>
  <c r="AF54" i="2"/>
  <c r="AF340" i="2"/>
  <c r="AF709" i="2"/>
  <c r="AF57" i="2"/>
  <c r="AF428" i="2"/>
  <c r="AF341" i="2"/>
  <c r="AF645" i="2"/>
  <c r="AF22" i="2"/>
  <c r="AF7" i="2"/>
  <c r="AF569" i="2"/>
  <c r="AF487" i="2"/>
  <c r="AF725" i="2"/>
  <c r="AF169" i="2"/>
  <c r="AF592" i="2"/>
  <c r="AF61" i="2"/>
  <c r="AF280" i="2"/>
  <c r="AF533" i="2"/>
  <c r="AF227" i="2"/>
  <c r="AF354" i="2"/>
  <c r="AF40" i="2"/>
  <c r="AF75" i="2"/>
  <c r="AF344" i="2"/>
  <c r="AF207" i="2"/>
  <c r="AF294" i="2"/>
  <c r="AF511" i="2"/>
  <c r="AF502" i="2"/>
  <c r="AF300" i="2"/>
  <c r="AF455" i="2"/>
  <c r="AF259" i="2"/>
  <c r="AF127" i="2"/>
  <c r="AF333" i="2"/>
  <c r="AF304" i="2"/>
  <c r="AF19" i="2"/>
  <c r="AF152" i="2"/>
  <c r="AF446" i="2"/>
  <c r="AF41" i="2"/>
  <c r="AF376" i="2"/>
  <c r="AF535" i="2"/>
  <c r="AF163" i="2"/>
  <c r="AF550" i="2"/>
  <c r="AF395" i="2"/>
  <c r="AF679" i="2"/>
  <c r="AF205" i="2"/>
  <c r="AF196" i="2"/>
  <c r="AF48" i="2"/>
  <c r="AF89" i="2"/>
  <c r="AF440" i="2"/>
  <c r="AF102" i="2"/>
  <c r="AF88" i="2"/>
  <c r="AF254" i="2"/>
  <c r="AF272" i="2"/>
  <c r="AF666" i="2"/>
  <c r="AF348" i="2"/>
  <c r="AF384" i="2"/>
  <c r="AF296" i="2"/>
  <c r="AF170" i="2"/>
  <c r="AF62" i="2"/>
  <c r="AF634" i="2"/>
  <c r="AF579" i="2"/>
  <c r="AF264" i="2"/>
  <c r="AF160" i="2"/>
  <c r="AF302" i="2"/>
  <c r="AF509" i="2"/>
  <c r="AF567" i="2"/>
  <c r="AF329" i="2"/>
  <c r="AF149" i="2"/>
  <c r="AF119" i="2"/>
  <c r="AF71" i="2"/>
  <c r="AF124" i="2"/>
  <c r="AF503" i="2"/>
  <c r="AF522" i="2"/>
  <c r="AF287" i="2"/>
  <c r="AF144" i="2"/>
  <c r="AF606" i="2"/>
  <c r="AF113" i="2"/>
  <c r="AF256" i="2"/>
  <c r="AF706" i="2"/>
  <c r="AF220" i="2"/>
  <c r="AF310" i="2"/>
  <c r="AF366" i="2"/>
  <c r="AF295" i="2"/>
  <c r="AF10" i="2"/>
  <c r="AF142" i="2"/>
  <c r="AF364" i="2"/>
  <c r="AF28" i="2"/>
  <c r="AF217" i="2"/>
  <c r="AF239" i="2"/>
  <c r="AF179" i="2"/>
  <c r="AF479" i="2"/>
  <c r="AF568" i="2"/>
  <c r="AF128" i="2"/>
  <c r="AF505" i="2"/>
  <c r="AF702" i="2"/>
  <c r="AF268" i="2"/>
  <c r="AF116" i="2"/>
  <c r="AF273" i="2"/>
  <c r="AF185" i="2"/>
  <c r="AF141" i="2"/>
  <c r="AF402" i="2"/>
  <c r="AF107" i="2"/>
  <c r="AF629" i="2"/>
  <c r="AF320" i="2"/>
  <c r="AF330" i="2"/>
  <c r="AF9" i="2"/>
  <c r="AF35" i="2"/>
  <c r="AF91" i="2"/>
  <c r="AF68" i="2"/>
  <c r="AF623" i="2"/>
  <c r="AF635" i="2"/>
  <c r="AF538" i="2"/>
  <c r="AF156" i="2"/>
  <c r="AF203" i="2"/>
  <c r="AF30" i="2"/>
  <c r="AF722" i="2"/>
  <c r="AF157" i="2"/>
  <c r="AF532" i="2"/>
  <c r="AF122" i="2"/>
  <c r="AF29" i="2"/>
  <c r="AF137" i="2"/>
  <c r="AF324" i="2"/>
  <c r="AF399" i="2"/>
  <c r="AF430" i="2"/>
  <c r="AF388" i="2"/>
  <c r="AF590" i="2"/>
  <c r="AF599" i="2"/>
  <c r="AF576" i="2"/>
  <c r="AF335" i="2"/>
  <c r="AF571" i="2"/>
  <c r="AF182" i="2"/>
  <c r="AF443" i="2"/>
  <c r="AF231" i="2"/>
  <c r="AF356" i="2"/>
  <c r="AF229" i="2"/>
  <c r="AF208" i="2"/>
  <c r="AF237" i="2"/>
  <c r="AF58" i="2"/>
  <c r="AF93" i="2"/>
  <c r="AF616" i="2"/>
  <c r="AF699" i="2"/>
  <c r="AF453" i="2"/>
  <c r="AF314" i="2"/>
  <c r="AF484" i="2"/>
  <c r="AF2" i="2"/>
  <c r="AF238" i="2"/>
  <c r="AF148" i="2"/>
  <c r="AF100" i="2"/>
  <c r="AF659" i="2"/>
  <c r="AF154" i="2"/>
  <c r="AF11" i="2"/>
  <c r="AF461" i="2"/>
  <c r="AF53" i="2"/>
  <c r="AF106" i="2"/>
  <c r="AF626" i="2"/>
  <c r="AF3" i="2"/>
  <c r="AF703" i="2"/>
  <c r="AF175" i="2"/>
  <c r="AF383" i="2"/>
  <c r="AF110" i="2"/>
  <c r="AF210" i="2"/>
  <c r="AF159" i="2"/>
  <c r="AF594" i="2"/>
  <c r="AF326" i="2"/>
  <c r="AF375" i="2"/>
  <c r="AF253" i="2"/>
  <c r="AF64" i="2"/>
  <c r="AF226" i="2"/>
  <c r="AF33" i="2"/>
  <c r="AF581" i="2"/>
  <c r="AF14" i="2"/>
  <c r="AF281" i="2"/>
  <c r="AF482" i="2"/>
  <c r="AF404" i="2"/>
  <c r="AF134" i="2"/>
  <c r="AF204" i="2"/>
  <c r="AF534" i="2"/>
  <c r="AF12" i="2"/>
  <c r="AF16" i="2"/>
  <c r="AF529" i="2"/>
  <c r="AF50" i="2"/>
  <c r="AF117" i="2"/>
  <c r="AF216" i="2"/>
  <c r="AF243" i="2"/>
  <c r="AF737" i="2"/>
  <c r="AF311" i="2"/>
  <c r="AF271" i="2"/>
  <c r="AF601" i="2"/>
  <c r="AF87" i="2"/>
  <c r="AF63" i="2"/>
  <c r="AF684" i="2"/>
  <c r="AF70" i="2"/>
  <c r="AF345" i="2"/>
  <c r="AF438" i="2"/>
  <c r="AF176" i="2"/>
  <c r="AF675" i="2"/>
  <c r="AF642" i="2"/>
  <c r="AF548" i="2"/>
  <c r="AF508" i="2"/>
  <c r="AF617" i="2"/>
  <c r="AF69" i="2"/>
  <c r="AF246" i="2"/>
  <c r="AF602" i="2"/>
  <c r="AF270" i="2"/>
  <c r="AF162" i="2"/>
  <c r="AF723" i="2"/>
  <c r="AF274" i="2"/>
  <c r="AF266" i="2"/>
  <c r="AF331" i="2"/>
  <c r="AF275" i="2"/>
  <c r="AF31" i="2"/>
  <c r="AF415" i="2"/>
  <c r="AF76" i="2"/>
  <c r="AF396" i="2"/>
  <c r="AF278" i="2"/>
  <c r="AF708" i="2"/>
  <c r="AF700" i="2"/>
  <c r="AF559" i="2"/>
  <c r="AF558" i="2"/>
  <c r="AF423" i="2"/>
  <c r="AF299" i="2"/>
  <c r="AF193" i="2"/>
  <c r="AF539" i="2"/>
  <c r="AF513" i="2"/>
  <c r="AF360" i="2"/>
  <c r="AF405" i="2"/>
  <c r="AF369" i="2"/>
  <c r="AF465" i="2"/>
  <c r="AF171" i="2"/>
  <c r="AF255" i="2"/>
  <c r="AF554" i="2"/>
  <c r="AF540" i="2"/>
  <c r="AF499" i="2"/>
  <c r="AF467" i="2"/>
  <c r="AF51" i="2"/>
  <c r="AF44" i="2"/>
  <c r="AF225" i="2"/>
  <c r="AF206" i="2"/>
  <c r="AF289" i="2"/>
  <c r="AF27" i="2"/>
  <c r="AF96" i="2"/>
  <c r="AF468" i="2"/>
  <c r="AF669" i="2"/>
  <c r="AF153" i="2"/>
  <c r="AF422" i="2"/>
  <c r="AF362" i="2"/>
  <c r="AF694" i="2"/>
  <c r="AF138" i="2"/>
  <c r="AF682" i="2"/>
  <c r="AF233" i="2"/>
  <c r="AF732" i="2"/>
  <c r="AF334" i="2"/>
  <c r="AF593" i="2"/>
  <c r="AF150" i="2"/>
  <c r="AF527" i="2"/>
  <c r="AF178" i="2"/>
  <c r="AF724" i="2"/>
  <c r="AF496" i="2"/>
  <c r="AF181" i="2"/>
  <c r="AF416" i="2"/>
  <c r="AF18" i="2"/>
  <c r="AF577" i="2"/>
  <c r="AF339" i="2"/>
  <c r="AF515" i="2"/>
  <c r="AF303" i="2"/>
  <c r="AF200" i="2"/>
  <c r="AF631" i="2"/>
  <c r="AF349" i="2"/>
  <c r="AF34" i="2"/>
  <c r="AF681" i="2"/>
  <c r="AF643" i="2"/>
  <c r="AF49" i="2"/>
  <c r="AF17" i="2"/>
  <c r="AF441" i="2"/>
  <c r="AF174" i="2"/>
  <c r="AF43" i="2"/>
  <c r="AF323" i="2"/>
  <c r="AF488" i="2"/>
  <c r="AF587" i="2"/>
  <c r="AF293" i="2"/>
  <c r="AF72" i="2"/>
  <c r="AF189" i="2"/>
  <c r="AF612" i="2"/>
  <c r="AF432" i="2"/>
  <c r="AF556" i="2"/>
  <c r="AF608" i="2"/>
  <c r="AF393" i="2"/>
  <c r="AF531" i="2"/>
  <c r="AF704" i="2"/>
  <c r="AF408" i="2"/>
  <c r="AF735" i="2"/>
  <c r="AF586" i="2"/>
  <c r="AF524" i="2"/>
  <c r="AF380" i="2"/>
  <c r="AF378" i="2"/>
  <c r="AF500" i="2"/>
  <c r="AF660" i="2"/>
  <c r="AF20" i="2"/>
  <c r="AF733" i="2"/>
  <c r="AF66" i="2"/>
  <c r="AF490" i="2"/>
  <c r="AF637" i="2"/>
  <c r="AF201" i="2"/>
  <c r="AF544" i="2"/>
  <c r="AF245" i="2"/>
  <c r="AF464" i="2"/>
  <c r="AF55" i="2"/>
  <c r="AF45" i="2"/>
  <c r="AF627" i="2"/>
  <c r="AF431" i="2"/>
  <c r="AF121" i="2"/>
  <c r="AF105" i="2"/>
  <c r="AF321" i="2"/>
  <c r="AF192" i="2"/>
  <c r="AF474" i="2"/>
  <c r="AF269" i="2"/>
  <c r="AF23" i="2"/>
  <c r="AF319" i="2"/>
  <c r="AF633" i="2"/>
  <c r="AF578" i="2"/>
  <c r="AF194" i="2"/>
  <c r="AF202" i="2"/>
  <c r="AF37" i="2"/>
  <c r="AF167" i="2"/>
  <c r="AF190" i="2"/>
  <c r="AF199" i="2"/>
  <c r="AF721" i="2"/>
  <c r="AF372" i="2"/>
  <c r="AF133" i="2"/>
  <c r="AF445" i="2"/>
  <c r="AF439" i="2"/>
  <c r="AF26" i="2"/>
  <c r="AF84" i="2"/>
  <c r="AF582" i="2"/>
  <c r="AF652" i="2"/>
  <c r="AF729" i="2"/>
  <c r="AF591" i="2"/>
  <c r="AF693" i="2"/>
  <c r="AF697" i="2"/>
  <c r="AF473" i="2"/>
  <c r="AF506" i="2"/>
  <c r="AF261" i="2"/>
  <c r="AF411" i="2"/>
  <c r="AF111" i="2"/>
  <c r="AF82" i="2"/>
  <c r="AF449" i="2"/>
  <c r="AF688" i="2"/>
  <c r="AF719" i="2"/>
  <c r="AF385" i="2"/>
  <c r="AF687" i="2"/>
  <c r="AF412" i="2"/>
  <c r="AF630" i="2"/>
  <c r="AF214" i="2"/>
  <c r="AF352" i="2"/>
  <c r="AF39" i="2"/>
  <c r="AF596" i="2"/>
  <c r="AF161" i="2"/>
  <c r="AF112" i="2"/>
  <c r="AF120" i="2"/>
  <c r="AF346" i="2"/>
  <c r="AF551" i="2"/>
  <c r="AF466" i="2"/>
  <c r="AF377" i="2"/>
  <c r="AF536" i="2"/>
  <c r="AF126" i="2"/>
  <c r="AF651" i="2"/>
  <c r="AF347" i="2"/>
  <c r="AF667" i="2"/>
  <c r="AF657" i="2"/>
  <c r="AF211" i="2"/>
  <c r="AF545" i="2"/>
  <c r="AF710" i="2"/>
  <c r="AF257" i="2"/>
  <c r="AF726" i="2"/>
  <c r="AF79" i="2"/>
  <c r="AF530" i="2"/>
  <c r="AF242" i="2"/>
  <c r="AF307" i="2"/>
  <c r="AF309" i="2"/>
  <c r="AF215" i="2"/>
  <c r="AF109" i="2"/>
  <c r="AF260" i="2"/>
  <c r="AF155" i="2"/>
  <c r="AF131" i="2"/>
  <c r="AF469" i="2"/>
  <c r="AF691" i="2"/>
  <c r="AF588" i="2"/>
  <c r="AF463" i="2"/>
  <c r="AF668" i="2"/>
  <c r="AF661" i="2"/>
  <c r="AF195" i="2"/>
  <c r="AF705" i="2"/>
  <c r="AF447" i="2"/>
  <c r="AF625" i="2"/>
  <c r="AF85" i="2"/>
  <c r="AF711" i="2"/>
  <c r="AF671" i="2"/>
  <c r="AF392" i="2"/>
  <c r="AF552" i="2"/>
  <c r="AF609" i="2"/>
  <c r="AF327" i="2"/>
  <c r="AF683" i="2"/>
  <c r="AF739" i="2"/>
  <c r="AF312" i="2"/>
  <c r="AF622" i="2"/>
  <c r="AF563" i="2"/>
  <c r="AF646" i="2"/>
  <c r="AF135" i="2"/>
  <c r="AF613" i="2"/>
  <c r="AF158" i="2"/>
  <c r="AF367" i="2"/>
  <c r="AF624" i="2"/>
  <c r="AF583" i="2"/>
  <c r="AF92" i="2"/>
  <c r="AF290" i="2"/>
  <c r="AF317" i="2"/>
  <c r="AF224" i="2"/>
  <c r="AF485" i="2"/>
  <c r="AF252" i="2"/>
  <c r="AF387" i="2"/>
  <c r="AF507" i="2"/>
  <c r="AF197" i="2"/>
  <c r="AF471" i="2"/>
  <c r="AF414" i="2"/>
  <c r="AF457" i="2"/>
  <c r="AF292" i="2"/>
  <c r="AF114" i="2"/>
  <c r="AF730" i="2"/>
  <c r="AF263" i="2"/>
  <c r="AF262" i="2"/>
  <c r="AF429" i="2"/>
  <c r="AF523" i="2"/>
  <c r="AF407" i="2"/>
  <c r="AF188" i="2"/>
  <c r="AF673" i="2"/>
  <c r="AF451" i="2"/>
  <c r="AF618" i="2"/>
  <c r="AF574" i="2"/>
  <c r="AF184" i="2"/>
  <c r="AF244" i="2"/>
  <c r="AF619" i="2"/>
  <c r="AF186" i="2"/>
  <c r="AF514" i="2"/>
  <c r="AF585" i="2"/>
  <c r="AF638" i="2"/>
  <c r="AF525" i="2"/>
  <c r="AF653" i="2"/>
  <c r="AF475" i="2"/>
  <c r="AF249" i="2"/>
  <c r="AF361" i="2"/>
  <c r="AF620" i="2"/>
  <c r="AF584" i="2"/>
  <c r="AF363" i="2"/>
  <c r="AF456" i="2"/>
  <c r="AF351" i="2"/>
  <c r="AF685" i="2"/>
  <c r="AF481" i="2"/>
  <c r="AF610" i="2"/>
  <c r="AF727" i="2"/>
  <c r="AF598" i="2"/>
  <c r="AF389" i="2"/>
  <c r="AF663" i="2"/>
  <c r="AF342" i="2"/>
  <c r="AF632" i="2"/>
  <c r="AF526" i="2"/>
  <c r="AF454" i="2"/>
  <c r="AF491" i="2"/>
  <c r="AF458" i="2"/>
  <c r="AF337" i="2"/>
  <c r="AF648" i="2"/>
  <c r="AF641" i="2"/>
  <c r="AF728" i="2"/>
  <c r="AF425" i="2"/>
  <c r="AF689" i="2"/>
  <c r="AF517" i="2"/>
  <c r="AF692" i="2"/>
  <c r="AF695" i="2"/>
  <c r="AF611" i="2"/>
  <c r="AF696" i="2"/>
  <c r="AF604" i="2"/>
  <c r="AF738" i="2"/>
  <c r="AF561" i="2"/>
  <c r="AF621" i="2"/>
  <c r="AF649" i="2"/>
  <c r="AF734" i="2"/>
  <c r="AF718" i="2"/>
  <c r="AF715" i="2"/>
  <c r="AF716" i="2"/>
  <c r="AF736" i="2"/>
  <c r="AF713" i="2"/>
  <c r="AF690" i="2"/>
  <c r="AF720" i="2"/>
  <c r="AF549" i="2"/>
  <c r="AF640" i="2"/>
  <c r="AF717" i="2"/>
  <c r="AF678" i="2"/>
  <c r="AF686" i="2"/>
  <c r="AF707" i="2"/>
  <c r="AF714" i="2"/>
  <c r="AF731" i="2"/>
  <c r="AE595" i="2"/>
  <c r="AE562" i="2"/>
  <c r="AE639" i="2"/>
  <c r="AE125" i="2"/>
  <c r="AE382" i="2"/>
  <c r="AE512" i="2"/>
  <c r="AE477" i="2"/>
  <c r="AE572" i="2"/>
  <c r="AE546" i="2"/>
  <c r="AE325" i="2"/>
  <c r="AE436" i="2"/>
  <c r="AE478" i="2"/>
  <c r="AE636" i="2"/>
  <c r="AE218" i="2"/>
  <c r="AE495" i="2"/>
  <c r="AE213" i="2"/>
  <c r="AE315" i="2"/>
  <c r="AE328" i="2"/>
  <c r="AE528" i="2"/>
  <c r="AE698" i="2"/>
  <c r="AE365" i="2"/>
  <c r="AE557" i="2"/>
  <c r="AE410" i="2"/>
  <c r="AE510" i="2"/>
  <c r="AE80" i="2"/>
  <c r="AE615" i="2"/>
  <c r="AE358" i="2"/>
  <c r="AE47" i="2"/>
  <c r="AE219" i="2"/>
  <c r="AE74" i="2"/>
  <c r="AE236" i="2"/>
  <c r="AE398" i="2"/>
  <c r="AE580" i="2"/>
  <c r="AE650" i="2"/>
  <c r="AE6" i="2"/>
  <c r="AE308" i="2"/>
  <c r="AE230" i="2"/>
  <c r="AE644" i="2"/>
  <c r="AE99" i="2"/>
  <c r="AE86" i="2"/>
  <c r="AE543" i="2"/>
  <c r="AE560" i="2"/>
  <c r="AE139" i="2"/>
  <c r="AE67" i="2"/>
  <c r="AE251" i="2"/>
  <c r="AE368" i="2"/>
  <c r="AE187" i="2"/>
  <c r="AE542" i="2"/>
  <c r="AE94" i="2"/>
  <c r="AE647" i="2"/>
  <c r="AE381" i="2"/>
  <c r="AE332" i="2"/>
  <c r="AE183" i="2"/>
  <c r="AE132" i="2"/>
  <c r="AE493" i="2"/>
  <c r="AE136" i="2"/>
  <c r="AE489" i="2"/>
  <c r="AE480" i="2"/>
  <c r="AE397" i="2"/>
  <c r="AE129" i="2"/>
  <c r="AE628" i="2"/>
  <c r="AE338" i="2"/>
  <c r="AE417" i="2"/>
  <c r="AE248" i="2"/>
  <c r="AE353" i="2"/>
  <c r="AE418" i="2"/>
  <c r="AE267" i="2"/>
  <c r="AE452" i="2"/>
  <c r="AE108" i="2"/>
  <c r="AE355" i="2"/>
  <c r="AE146" i="2"/>
  <c r="AE173" i="2"/>
  <c r="AE221" i="2"/>
  <c r="AE164" i="2"/>
  <c r="AE492" i="2"/>
  <c r="AE672" i="2"/>
  <c r="AE379" i="2"/>
  <c r="AE409" i="2"/>
  <c r="AE504" i="2"/>
  <c r="AE374" i="2"/>
  <c r="AE553" i="2"/>
  <c r="AE5" i="2"/>
  <c r="AE172" i="2"/>
  <c r="AE284" i="2"/>
  <c r="AE228" i="2"/>
  <c r="AE118" i="2"/>
  <c r="AE282" i="2"/>
  <c r="AE670" i="2"/>
  <c r="AE575" i="2"/>
  <c r="AE373" i="2"/>
  <c r="AE250" i="2"/>
  <c r="AE486" i="2"/>
  <c r="AE350" i="2"/>
  <c r="AE4" i="2"/>
  <c r="AE60" i="2"/>
  <c r="AE90" i="2"/>
  <c r="AE130" i="2"/>
  <c r="AE212" i="2"/>
  <c r="AE123" i="2"/>
  <c r="AE476" i="2"/>
  <c r="AE52" i="2"/>
  <c r="AE168" i="2"/>
  <c r="AE222" i="2"/>
  <c r="AE497" i="2"/>
  <c r="AE46" i="2"/>
  <c r="AE279" i="2"/>
  <c r="AE95" i="2"/>
  <c r="AE316" i="2"/>
  <c r="AE285" i="2"/>
  <c r="AE240" i="2"/>
  <c r="AE460" i="2"/>
  <c r="AE597" i="2"/>
  <c r="AE390" i="2"/>
  <c r="AE371" i="2"/>
  <c r="AE701" i="2"/>
  <c r="AE435" i="2"/>
  <c r="AE223" i="2"/>
  <c r="AE191" i="2"/>
  <c r="AE654" i="2"/>
  <c r="AE21" i="2"/>
  <c r="AE166" i="2"/>
  <c r="AE483" i="2"/>
  <c r="AE336" i="2"/>
  <c r="AE56" i="2"/>
  <c r="AE140" i="2"/>
  <c r="AE306" i="2"/>
  <c r="AE147" i="2"/>
  <c r="AE38" i="2"/>
  <c r="AE322" i="2"/>
  <c r="AE444" i="2"/>
  <c r="AE288" i="2"/>
  <c r="AE676" i="2"/>
  <c r="AE665" i="2"/>
  <c r="AE42" i="2"/>
  <c r="AE566" i="2"/>
  <c r="AE234" i="2"/>
  <c r="AE241" i="2"/>
  <c r="AE501" i="2"/>
  <c r="AE433" i="2"/>
  <c r="AE301" i="2"/>
  <c r="AE662" i="2"/>
  <c r="AE394" i="2"/>
  <c r="AE265" i="2"/>
  <c r="AE318" i="2"/>
  <c r="AE298" i="2"/>
  <c r="AE15" i="2"/>
  <c r="AE276" i="2"/>
  <c r="AE83" i="2"/>
  <c r="AE232" i="2"/>
  <c r="AE115" i="2"/>
  <c r="AE498" i="2"/>
  <c r="AE459" i="2"/>
  <c r="AE437" i="2"/>
  <c r="AE297" i="2"/>
  <c r="AE143" i="2"/>
  <c r="AE547" i="2"/>
  <c r="AE343" i="2"/>
  <c r="AE426" i="2"/>
  <c r="AE97" i="2"/>
  <c r="AE442" i="2"/>
  <c r="AE519" i="2"/>
  <c r="AE541" i="2"/>
  <c r="AE555" i="2"/>
  <c r="AE603" i="2"/>
  <c r="AE419" i="2"/>
  <c r="AE470" i="2"/>
  <c r="AE677" i="2"/>
  <c r="AE537" i="2"/>
  <c r="AE614" i="2"/>
  <c r="AE680" i="2"/>
  <c r="AE198" i="2"/>
  <c r="AE664" i="2"/>
  <c r="AE283" i="2"/>
  <c r="AE589" i="2"/>
  <c r="AE400" i="2"/>
  <c r="AE406" i="2"/>
  <c r="AE77" i="2"/>
  <c r="AE25" i="2"/>
  <c r="AE145" i="2"/>
  <c r="AE235" i="2"/>
  <c r="AE605" i="2"/>
  <c r="AE36" i="2"/>
  <c r="AE8" i="2"/>
  <c r="AE151" i="2"/>
  <c r="AE180" i="2"/>
  <c r="AE655" i="2"/>
  <c r="AE600" i="2"/>
  <c r="AE403" i="2"/>
  <c r="AE656" i="2"/>
  <c r="AE59" i="2"/>
  <c r="AE357" i="2"/>
  <c r="AE521" i="2"/>
  <c r="AE607" i="2"/>
  <c r="AE516" i="2"/>
  <c r="AE421" i="2"/>
  <c r="AE564" i="2"/>
  <c r="AE24" i="2"/>
  <c r="AE462" i="2"/>
  <c r="AE359" i="2"/>
  <c r="AE81" i="2"/>
  <c r="AE427" i="2"/>
  <c r="AE209" i="2"/>
  <c r="AE177" i="2"/>
  <c r="AE391" i="2"/>
  <c r="AE520" i="2"/>
  <c r="AE420" i="2"/>
  <c r="AE434" i="2"/>
  <c r="AE104" i="2"/>
  <c r="AE291" i="2"/>
  <c r="AE101" i="2"/>
  <c r="AE401" i="2"/>
  <c r="AE494" i="2"/>
  <c r="AE518" i="2"/>
  <c r="AE98" i="2"/>
  <c r="AE448" i="2"/>
  <c r="AE658" i="2"/>
  <c r="AE570" i="2"/>
  <c r="AE73" i="2"/>
  <c r="AE78" i="2"/>
  <c r="AE565" i="2"/>
  <c r="AE413" i="2"/>
  <c r="AE277" i="2"/>
  <c r="AE165" i="2"/>
  <c r="AE32" i="2"/>
  <c r="AE450" i="2"/>
  <c r="AE65" i="2"/>
  <c r="AE424" i="2"/>
  <c r="AE674" i="2"/>
  <c r="AE472" i="2"/>
  <c r="AE247" i="2"/>
  <c r="AE258" i="2"/>
  <c r="AE712" i="2"/>
  <c r="AE13" i="2"/>
  <c r="AE286" i="2"/>
  <c r="AE103" i="2"/>
  <c r="AE313" i="2"/>
  <c r="AE386" i="2"/>
  <c r="AE305" i="2"/>
  <c r="AE573" i="2"/>
  <c r="AE370" i="2"/>
  <c r="AE54" i="2"/>
  <c r="AE340" i="2"/>
  <c r="AE709" i="2"/>
  <c r="AE57" i="2"/>
  <c r="AE428" i="2"/>
  <c r="AE341" i="2"/>
  <c r="AE645" i="2"/>
  <c r="AE22" i="2"/>
  <c r="AE7" i="2"/>
  <c r="AE569" i="2"/>
  <c r="AE487" i="2"/>
  <c r="AE725" i="2"/>
  <c r="AE169" i="2"/>
  <c r="AE592" i="2"/>
  <c r="AE61" i="2"/>
  <c r="AE280" i="2"/>
  <c r="AE533" i="2"/>
  <c r="AE227" i="2"/>
  <c r="AE354" i="2"/>
  <c r="AE40" i="2"/>
  <c r="AE75" i="2"/>
  <c r="AE344" i="2"/>
  <c r="AE207" i="2"/>
  <c r="AE294" i="2"/>
  <c r="AE511" i="2"/>
  <c r="AE502" i="2"/>
  <c r="AE300" i="2"/>
  <c r="AE455" i="2"/>
  <c r="AE259" i="2"/>
  <c r="AE127" i="2"/>
  <c r="AE333" i="2"/>
  <c r="AE304" i="2"/>
  <c r="AE19" i="2"/>
  <c r="AE152" i="2"/>
  <c r="AE446" i="2"/>
  <c r="AE41" i="2"/>
  <c r="AE376" i="2"/>
  <c r="AE535" i="2"/>
  <c r="AE163" i="2"/>
  <c r="AE550" i="2"/>
  <c r="AE395" i="2"/>
  <c r="AE679" i="2"/>
  <c r="AE205" i="2"/>
  <c r="AE196" i="2"/>
  <c r="AE48" i="2"/>
  <c r="AE89" i="2"/>
  <c r="AE440" i="2"/>
  <c r="AE102" i="2"/>
  <c r="AE88" i="2"/>
  <c r="AE254" i="2"/>
  <c r="AE272" i="2"/>
  <c r="AE666" i="2"/>
  <c r="AE348" i="2"/>
  <c r="AE384" i="2"/>
  <c r="AE296" i="2"/>
  <c r="AE170" i="2"/>
  <c r="AE62" i="2"/>
  <c r="AE634" i="2"/>
  <c r="AE579" i="2"/>
  <c r="AE264" i="2"/>
  <c r="AE160" i="2"/>
  <c r="AE302" i="2"/>
  <c r="AE509" i="2"/>
  <c r="AE567" i="2"/>
  <c r="AE329" i="2"/>
  <c r="AE149" i="2"/>
  <c r="AE119" i="2"/>
  <c r="AE71" i="2"/>
  <c r="AE124" i="2"/>
  <c r="AE503" i="2"/>
  <c r="AE522" i="2"/>
  <c r="AE287" i="2"/>
  <c r="AE144" i="2"/>
  <c r="AE606" i="2"/>
  <c r="AE113" i="2"/>
  <c r="AE256" i="2"/>
  <c r="AE706" i="2"/>
  <c r="AE220" i="2"/>
  <c r="AE310" i="2"/>
  <c r="AE366" i="2"/>
  <c r="AE295" i="2"/>
  <c r="AE10" i="2"/>
  <c r="AE142" i="2"/>
  <c r="AE364" i="2"/>
  <c r="AE28" i="2"/>
  <c r="AE217" i="2"/>
  <c r="AE239" i="2"/>
  <c r="AE179" i="2"/>
  <c r="AE479" i="2"/>
  <c r="AE568" i="2"/>
  <c r="AE128" i="2"/>
  <c r="AE505" i="2"/>
  <c r="AE702" i="2"/>
  <c r="AE268" i="2"/>
  <c r="AE116" i="2"/>
  <c r="AE273" i="2"/>
  <c r="AE185" i="2"/>
  <c r="AE141" i="2"/>
  <c r="AE402" i="2"/>
  <c r="AE107" i="2"/>
  <c r="AE629" i="2"/>
  <c r="AE320" i="2"/>
  <c r="AE330" i="2"/>
  <c r="AE9" i="2"/>
  <c r="AE35" i="2"/>
  <c r="AE91" i="2"/>
  <c r="AE68" i="2"/>
  <c r="AE623" i="2"/>
  <c r="AE635" i="2"/>
  <c r="AE538" i="2"/>
  <c r="AE156" i="2"/>
  <c r="AE203" i="2"/>
  <c r="AE30" i="2"/>
  <c r="AE722" i="2"/>
  <c r="AE157" i="2"/>
  <c r="AE532" i="2"/>
  <c r="AE122" i="2"/>
  <c r="AE29" i="2"/>
  <c r="AE137" i="2"/>
  <c r="AE324" i="2"/>
  <c r="AE399" i="2"/>
  <c r="AE430" i="2"/>
  <c r="AE388" i="2"/>
  <c r="AE590" i="2"/>
  <c r="AE599" i="2"/>
  <c r="AE576" i="2"/>
  <c r="AE335" i="2"/>
  <c r="AE571" i="2"/>
  <c r="AE182" i="2"/>
  <c r="AE443" i="2"/>
  <c r="AE231" i="2"/>
  <c r="AE356" i="2"/>
  <c r="AE229" i="2"/>
  <c r="AE208" i="2"/>
  <c r="AE237" i="2"/>
  <c r="AE58" i="2"/>
  <c r="AE93" i="2"/>
  <c r="AE616" i="2"/>
  <c r="AE699" i="2"/>
  <c r="AE453" i="2"/>
  <c r="AE314" i="2"/>
  <c r="AE484" i="2"/>
  <c r="AE2" i="2"/>
  <c r="AE238" i="2"/>
  <c r="AE148" i="2"/>
  <c r="AE100" i="2"/>
  <c r="AE659" i="2"/>
  <c r="AE154" i="2"/>
  <c r="AE11" i="2"/>
  <c r="AE461" i="2"/>
  <c r="AE53" i="2"/>
  <c r="AE106" i="2"/>
  <c r="AE626" i="2"/>
  <c r="AE3" i="2"/>
  <c r="AE703" i="2"/>
  <c r="AE175" i="2"/>
  <c r="AE383" i="2"/>
  <c r="AE110" i="2"/>
  <c r="AE210" i="2"/>
  <c r="AE159" i="2"/>
  <c r="AE594" i="2"/>
  <c r="AE326" i="2"/>
  <c r="AE375" i="2"/>
  <c r="AE253" i="2"/>
  <c r="AE64" i="2"/>
  <c r="AE226" i="2"/>
  <c r="AE33" i="2"/>
  <c r="AE581" i="2"/>
  <c r="AE14" i="2"/>
  <c r="AE281" i="2"/>
  <c r="AE482" i="2"/>
  <c r="AE404" i="2"/>
  <c r="AE134" i="2"/>
  <c r="AE204" i="2"/>
  <c r="AE534" i="2"/>
  <c r="AE12" i="2"/>
  <c r="AE16" i="2"/>
  <c r="AE529" i="2"/>
  <c r="AE50" i="2"/>
  <c r="AE117" i="2"/>
  <c r="AE216" i="2"/>
  <c r="AE243" i="2"/>
  <c r="AE737" i="2"/>
  <c r="AE311" i="2"/>
  <c r="AE271" i="2"/>
  <c r="AE601" i="2"/>
  <c r="AE87" i="2"/>
  <c r="AE63" i="2"/>
  <c r="AE684" i="2"/>
  <c r="AE70" i="2"/>
  <c r="AE345" i="2"/>
  <c r="AE438" i="2"/>
  <c r="AE176" i="2"/>
  <c r="AE675" i="2"/>
  <c r="AE642" i="2"/>
  <c r="AE548" i="2"/>
  <c r="AE508" i="2"/>
  <c r="AE617" i="2"/>
  <c r="AE69" i="2"/>
  <c r="AE246" i="2"/>
  <c r="AE602" i="2"/>
  <c r="AE270" i="2"/>
  <c r="AE162" i="2"/>
  <c r="AE723" i="2"/>
  <c r="AE274" i="2"/>
  <c r="AE266" i="2"/>
  <c r="AE331" i="2"/>
  <c r="AE275" i="2"/>
  <c r="AE31" i="2"/>
  <c r="AE415" i="2"/>
  <c r="AE76" i="2"/>
  <c r="AE396" i="2"/>
  <c r="AE278" i="2"/>
  <c r="AE708" i="2"/>
  <c r="AE700" i="2"/>
  <c r="AE559" i="2"/>
  <c r="AE558" i="2"/>
  <c r="AE423" i="2"/>
  <c r="AE299" i="2"/>
  <c r="AE193" i="2"/>
  <c r="AE539" i="2"/>
  <c r="AE513" i="2"/>
  <c r="AE360" i="2"/>
  <c r="AE405" i="2"/>
  <c r="AE369" i="2"/>
  <c r="AE465" i="2"/>
  <c r="AE171" i="2"/>
  <c r="AE255" i="2"/>
  <c r="AE554" i="2"/>
  <c r="AE540" i="2"/>
  <c r="AE499" i="2"/>
  <c r="AE467" i="2"/>
  <c r="AE51" i="2"/>
  <c r="AE44" i="2"/>
  <c r="AE225" i="2"/>
  <c r="AE206" i="2"/>
  <c r="AE289" i="2"/>
  <c r="AE27" i="2"/>
  <c r="AE96" i="2"/>
  <c r="AE468" i="2"/>
  <c r="AE669" i="2"/>
  <c r="AE153" i="2"/>
  <c r="AE422" i="2"/>
  <c r="AE362" i="2"/>
  <c r="AE694" i="2"/>
  <c r="AE138" i="2"/>
  <c r="AE682" i="2"/>
  <c r="AE233" i="2"/>
  <c r="AE732" i="2"/>
  <c r="AE334" i="2"/>
  <c r="AE593" i="2"/>
  <c r="AE150" i="2"/>
  <c r="AE527" i="2"/>
  <c r="AE178" i="2"/>
  <c r="AE724" i="2"/>
  <c r="AE496" i="2"/>
  <c r="AE181" i="2"/>
  <c r="AE416" i="2"/>
  <c r="AE18" i="2"/>
  <c r="AE577" i="2"/>
  <c r="AE339" i="2"/>
  <c r="AE515" i="2"/>
  <c r="AE303" i="2"/>
  <c r="AE200" i="2"/>
  <c r="AE631" i="2"/>
  <c r="AE349" i="2"/>
  <c r="AE34" i="2"/>
  <c r="AE681" i="2"/>
  <c r="AE643" i="2"/>
  <c r="AE49" i="2"/>
  <c r="AE17" i="2"/>
  <c r="AE441" i="2"/>
  <c r="AE174" i="2"/>
  <c r="AE43" i="2"/>
  <c r="AE323" i="2"/>
  <c r="AE488" i="2"/>
  <c r="AE587" i="2"/>
  <c r="AE293" i="2"/>
  <c r="AE72" i="2"/>
  <c r="AE189" i="2"/>
  <c r="AE612" i="2"/>
  <c r="AE432" i="2"/>
  <c r="AE556" i="2"/>
  <c r="AE608" i="2"/>
  <c r="AE393" i="2"/>
  <c r="AE531" i="2"/>
  <c r="AE704" i="2"/>
  <c r="AE408" i="2"/>
  <c r="AE735" i="2"/>
  <c r="AE586" i="2"/>
  <c r="AE524" i="2"/>
  <c r="AE380" i="2"/>
  <c r="AE378" i="2"/>
  <c r="AE500" i="2"/>
  <c r="AE660" i="2"/>
  <c r="AE20" i="2"/>
  <c r="AE733" i="2"/>
  <c r="AE66" i="2"/>
  <c r="AE490" i="2"/>
  <c r="AE637" i="2"/>
  <c r="AE201" i="2"/>
  <c r="L99" i="3" s="1"/>
  <c r="AE544" i="2"/>
  <c r="AE245" i="2"/>
  <c r="AE464" i="2"/>
  <c r="AE55" i="2"/>
  <c r="AE45" i="2"/>
  <c r="AE627" i="2"/>
  <c r="AE431" i="2"/>
  <c r="AE121" i="2"/>
  <c r="AE105" i="2"/>
  <c r="AE321" i="2"/>
  <c r="AE192" i="2"/>
  <c r="AE474" i="2"/>
  <c r="AE269" i="2"/>
  <c r="AE23" i="2"/>
  <c r="AE319" i="2"/>
  <c r="AE633" i="2"/>
  <c r="AE578" i="2"/>
  <c r="AE194" i="2"/>
  <c r="AE202" i="2"/>
  <c r="AE37" i="2"/>
  <c r="AE167" i="2"/>
  <c r="AE190" i="2"/>
  <c r="AE199" i="2"/>
  <c r="AE721" i="2"/>
  <c r="AE372" i="2"/>
  <c r="AE133" i="2"/>
  <c r="AE445" i="2"/>
  <c r="AE439" i="2"/>
  <c r="AE26" i="2"/>
  <c r="AE84" i="2"/>
  <c r="AE582" i="2"/>
  <c r="AE652" i="2"/>
  <c r="AE729" i="2"/>
  <c r="AE591" i="2"/>
  <c r="AE693" i="2"/>
  <c r="AE697" i="2"/>
  <c r="AE473" i="2"/>
  <c r="AE506" i="2"/>
  <c r="AE261" i="2"/>
  <c r="AE411" i="2"/>
  <c r="AE111" i="2"/>
  <c r="AE82" i="2"/>
  <c r="AE449" i="2"/>
  <c r="AE688" i="2"/>
  <c r="AE719" i="2"/>
  <c r="AE385" i="2"/>
  <c r="AE687" i="2"/>
  <c r="AE412" i="2"/>
  <c r="AE630" i="2"/>
  <c r="AE214" i="2"/>
  <c r="AE352" i="2"/>
  <c r="AE39" i="2"/>
  <c r="AE596" i="2"/>
  <c r="AE161" i="2"/>
  <c r="AE112" i="2"/>
  <c r="AE120" i="2"/>
  <c r="AE346" i="2"/>
  <c r="AE551" i="2"/>
  <c r="AE466" i="2"/>
  <c r="AE377" i="2"/>
  <c r="AE536" i="2"/>
  <c r="AE126" i="2"/>
  <c r="AE651" i="2"/>
  <c r="AE347" i="2"/>
  <c r="AE667" i="2"/>
  <c r="AE657" i="2"/>
  <c r="AE211" i="2"/>
  <c r="AE545" i="2"/>
  <c r="AE710" i="2"/>
  <c r="AE257" i="2"/>
  <c r="AE726" i="2"/>
  <c r="AE79" i="2"/>
  <c r="AE530" i="2"/>
  <c r="AE242" i="2"/>
  <c r="AE307" i="2"/>
  <c r="AE309" i="2"/>
  <c r="AE215" i="2"/>
  <c r="AE109" i="2"/>
  <c r="AE260" i="2"/>
  <c r="AE155" i="2"/>
  <c r="AE131" i="2"/>
  <c r="AE469" i="2"/>
  <c r="AE691" i="2"/>
  <c r="AE588" i="2"/>
  <c r="AE463" i="2"/>
  <c r="AE668" i="2"/>
  <c r="AE661" i="2"/>
  <c r="AE195" i="2"/>
  <c r="AE705" i="2"/>
  <c r="AE447" i="2"/>
  <c r="AE625" i="2"/>
  <c r="AE85" i="2"/>
  <c r="AE711" i="2"/>
  <c r="AE671" i="2"/>
  <c r="AE392" i="2"/>
  <c r="AE552" i="2"/>
  <c r="AE609" i="2"/>
  <c r="AE327" i="2"/>
  <c r="AE683" i="2"/>
  <c r="AE739" i="2"/>
  <c r="AE312" i="2"/>
  <c r="AE622" i="2"/>
  <c r="AE563" i="2"/>
  <c r="AE646" i="2"/>
  <c r="AE135" i="2"/>
  <c r="AE613" i="2"/>
  <c r="AE158" i="2"/>
  <c r="AE367" i="2"/>
  <c r="AE624" i="2"/>
  <c r="AE583" i="2"/>
  <c r="AE92" i="2"/>
  <c r="AE290" i="2"/>
  <c r="AE317" i="2"/>
  <c r="AE224" i="2"/>
  <c r="AE485" i="2"/>
  <c r="AE252" i="2"/>
  <c r="AE387" i="2"/>
  <c r="AE507" i="2"/>
  <c r="AE197" i="2"/>
  <c r="AE471" i="2"/>
  <c r="AE414" i="2"/>
  <c r="AE457" i="2"/>
  <c r="AE292" i="2"/>
  <c r="AE114" i="2"/>
  <c r="AE730" i="2"/>
  <c r="AE263" i="2"/>
  <c r="AE262" i="2"/>
  <c r="AE429" i="2"/>
  <c r="AE523" i="2"/>
  <c r="AE407" i="2"/>
  <c r="AE188" i="2"/>
  <c r="AE673" i="2"/>
  <c r="AE451" i="2"/>
  <c r="AE618" i="2"/>
  <c r="AE574" i="2"/>
  <c r="AE184" i="2"/>
  <c r="AE244" i="2"/>
  <c r="AE619" i="2"/>
  <c r="AE186" i="2"/>
  <c r="AE514" i="2"/>
  <c r="AE585" i="2"/>
  <c r="AE638" i="2"/>
  <c r="AE525" i="2"/>
  <c r="AE653" i="2"/>
  <c r="AE475" i="2"/>
  <c r="AE249" i="2"/>
  <c r="AE361" i="2"/>
  <c r="AE620" i="2"/>
  <c r="AE584" i="2"/>
  <c r="AE363" i="2"/>
  <c r="AE456" i="2"/>
  <c r="AE351" i="2"/>
  <c r="AE685" i="2"/>
  <c r="AE481" i="2"/>
  <c r="AE610" i="2"/>
  <c r="AE727" i="2"/>
  <c r="AE598" i="2"/>
  <c r="AE389" i="2"/>
  <c r="AE663" i="2"/>
  <c r="AE342" i="2"/>
  <c r="AE632" i="2"/>
  <c r="AE526" i="2"/>
  <c r="AE454" i="2"/>
  <c r="AE491" i="2"/>
  <c r="AE458" i="2"/>
  <c r="AE337" i="2"/>
  <c r="AE648" i="2"/>
  <c r="AE641" i="2"/>
  <c r="AE728" i="2"/>
  <c r="AE425" i="2"/>
  <c r="AE689" i="2"/>
  <c r="AE517" i="2"/>
  <c r="AE692" i="2"/>
  <c r="AE695" i="2"/>
  <c r="AE611" i="2"/>
  <c r="AE696" i="2"/>
  <c r="AE604" i="2"/>
  <c r="AE738" i="2"/>
  <c r="AE561" i="2"/>
  <c r="AE621" i="2"/>
  <c r="AE649" i="2"/>
  <c r="AE734" i="2"/>
  <c r="AE718" i="2"/>
  <c r="AE715" i="2"/>
  <c r="AE716" i="2"/>
  <c r="AE736" i="2"/>
  <c r="AE713" i="2"/>
  <c r="AE690" i="2"/>
  <c r="AE720" i="2"/>
  <c r="AE549" i="2"/>
  <c r="AE640" i="2"/>
  <c r="AE717" i="2"/>
  <c r="AE678" i="2"/>
  <c r="AE686" i="2"/>
  <c r="AE707" i="2"/>
  <c r="AE714" i="2"/>
  <c r="AE731" i="2"/>
  <c r="AD595" i="2"/>
  <c r="AD562" i="2"/>
  <c r="AD639" i="2"/>
  <c r="AD125" i="2"/>
  <c r="AD382" i="2"/>
  <c r="AD512" i="2"/>
  <c r="AD477" i="2"/>
  <c r="AD572" i="2"/>
  <c r="AD546" i="2"/>
  <c r="AD325" i="2"/>
  <c r="AD436" i="2"/>
  <c r="AD478" i="2"/>
  <c r="AD636" i="2"/>
  <c r="AD218" i="2"/>
  <c r="AD495" i="2"/>
  <c r="AD213" i="2"/>
  <c r="AD315" i="2"/>
  <c r="AD328" i="2"/>
  <c r="AD528" i="2"/>
  <c r="AD698" i="2"/>
  <c r="AD365" i="2"/>
  <c r="AD557" i="2"/>
  <c r="AD410" i="2"/>
  <c r="AD510" i="2"/>
  <c r="AD80" i="2"/>
  <c r="AD615" i="2"/>
  <c r="AD358" i="2"/>
  <c r="AD47" i="2"/>
  <c r="AD219" i="2"/>
  <c r="AD74" i="2"/>
  <c r="AD236" i="2"/>
  <c r="AD398" i="2"/>
  <c r="AD580" i="2"/>
  <c r="AD650" i="2"/>
  <c r="AD6" i="2"/>
  <c r="AD308" i="2"/>
  <c r="AD230" i="2"/>
  <c r="AD644" i="2"/>
  <c r="AD99" i="2"/>
  <c r="AD86" i="2"/>
  <c r="AD543" i="2"/>
  <c r="AD560" i="2"/>
  <c r="AD139" i="2"/>
  <c r="AD67" i="2"/>
  <c r="AD251" i="2"/>
  <c r="AD368" i="2"/>
  <c r="AD187" i="2"/>
  <c r="AD542" i="2"/>
  <c r="AD94" i="2"/>
  <c r="AD647" i="2"/>
  <c r="AD381" i="2"/>
  <c r="AD332" i="2"/>
  <c r="AD183" i="2"/>
  <c r="AD132" i="2"/>
  <c r="AD493" i="2"/>
  <c r="AD136" i="2"/>
  <c r="AD489" i="2"/>
  <c r="AD480" i="2"/>
  <c r="AD397" i="2"/>
  <c r="AD129" i="2"/>
  <c r="AD628" i="2"/>
  <c r="AD338" i="2"/>
  <c r="AD417" i="2"/>
  <c r="AD248" i="2"/>
  <c r="AD353" i="2"/>
  <c r="AD418" i="2"/>
  <c r="AD267" i="2"/>
  <c r="AD452" i="2"/>
  <c r="AD108" i="2"/>
  <c r="AD355" i="2"/>
  <c r="AD146" i="2"/>
  <c r="AD173" i="2"/>
  <c r="AD221" i="2"/>
  <c r="AD164" i="2"/>
  <c r="AD492" i="2"/>
  <c r="AD672" i="2"/>
  <c r="AD379" i="2"/>
  <c r="AD409" i="2"/>
  <c r="AD504" i="2"/>
  <c r="AD374" i="2"/>
  <c r="AD553" i="2"/>
  <c r="AD5" i="2"/>
  <c r="AD172" i="2"/>
  <c r="AD284" i="2"/>
  <c r="AD228" i="2"/>
  <c r="AD118" i="2"/>
  <c r="AD282" i="2"/>
  <c r="AD670" i="2"/>
  <c r="AD575" i="2"/>
  <c r="AD373" i="2"/>
  <c r="AD250" i="2"/>
  <c r="AD486" i="2"/>
  <c r="AD350" i="2"/>
  <c r="AD4" i="2"/>
  <c r="AD60" i="2"/>
  <c r="AD90" i="2"/>
  <c r="AD130" i="2"/>
  <c r="AD212" i="2"/>
  <c r="AD123" i="2"/>
  <c r="AD476" i="2"/>
  <c r="AD52" i="2"/>
  <c r="AD168" i="2"/>
  <c r="AD222" i="2"/>
  <c r="AD497" i="2"/>
  <c r="AD46" i="2"/>
  <c r="AD279" i="2"/>
  <c r="AD95" i="2"/>
  <c r="AD316" i="2"/>
  <c r="AD285" i="2"/>
  <c r="AD240" i="2"/>
  <c r="AD460" i="2"/>
  <c r="AD597" i="2"/>
  <c r="AD390" i="2"/>
  <c r="AD371" i="2"/>
  <c r="AD701" i="2"/>
  <c r="AD435" i="2"/>
  <c r="AD223" i="2"/>
  <c r="AD191" i="2"/>
  <c r="AD654" i="2"/>
  <c r="AD21" i="2"/>
  <c r="AD166" i="2"/>
  <c r="AD483" i="2"/>
  <c r="AD336" i="2"/>
  <c r="AD56" i="2"/>
  <c r="AD140" i="2"/>
  <c r="AD306" i="2"/>
  <c r="AD147" i="2"/>
  <c r="AD38" i="2"/>
  <c r="AD322" i="2"/>
  <c r="AD444" i="2"/>
  <c r="AD288" i="2"/>
  <c r="AD676" i="2"/>
  <c r="AD665" i="2"/>
  <c r="AD42" i="2"/>
  <c r="AD566" i="2"/>
  <c r="AD234" i="2"/>
  <c r="AD241" i="2"/>
  <c r="AD501" i="2"/>
  <c r="AD433" i="2"/>
  <c r="AD301" i="2"/>
  <c r="AD662" i="2"/>
  <c r="AD394" i="2"/>
  <c r="AD265" i="2"/>
  <c r="AD318" i="2"/>
  <c r="AD298" i="2"/>
  <c r="AD15" i="2"/>
  <c r="AD276" i="2"/>
  <c r="AD83" i="2"/>
  <c r="AD232" i="2"/>
  <c r="AD115" i="2"/>
  <c r="AD498" i="2"/>
  <c r="AD459" i="2"/>
  <c r="AD437" i="2"/>
  <c r="AD297" i="2"/>
  <c r="AD143" i="2"/>
  <c r="AD547" i="2"/>
  <c r="AD343" i="2"/>
  <c r="AD426" i="2"/>
  <c r="AD97" i="2"/>
  <c r="AD442" i="2"/>
  <c r="AD519" i="2"/>
  <c r="AD541" i="2"/>
  <c r="AD555" i="2"/>
  <c r="AD603" i="2"/>
  <c r="AD419" i="2"/>
  <c r="AD470" i="2"/>
  <c r="AD677" i="2"/>
  <c r="AD537" i="2"/>
  <c r="AD614" i="2"/>
  <c r="AD680" i="2"/>
  <c r="AD198" i="2"/>
  <c r="AD664" i="2"/>
  <c r="AD283" i="2"/>
  <c r="AD589" i="2"/>
  <c r="AD400" i="2"/>
  <c r="AD406" i="2"/>
  <c r="AD77" i="2"/>
  <c r="AD25" i="2"/>
  <c r="AD145" i="2"/>
  <c r="AD235" i="2"/>
  <c r="AD605" i="2"/>
  <c r="AD36" i="2"/>
  <c r="AD8" i="2"/>
  <c r="AD151" i="2"/>
  <c r="AD180" i="2"/>
  <c r="AD655" i="2"/>
  <c r="AD600" i="2"/>
  <c r="AD403" i="2"/>
  <c r="AD656" i="2"/>
  <c r="AD59" i="2"/>
  <c r="AD357" i="2"/>
  <c r="AD521" i="2"/>
  <c r="AD607" i="2"/>
  <c r="AD516" i="2"/>
  <c r="AD421" i="2"/>
  <c r="AD564" i="2"/>
  <c r="AD24" i="2"/>
  <c r="AD462" i="2"/>
  <c r="AD359" i="2"/>
  <c r="AD81" i="2"/>
  <c r="AD427" i="2"/>
  <c r="AD209" i="2"/>
  <c r="AD177" i="2"/>
  <c r="AD391" i="2"/>
  <c r="AD520" i="2"/>
  <c r="AD420" i="2"/>
  <c r="AD434" i="2"/>
  <c r="AD104" i="2"/>
  <c r="AD291" i="2"/>
  <c r="AD101" i="2"/>
  <c r="AD401" i="2"/>
  <c r="AD494" i="2"/>
  <c r="AD518" i="2"/>
  <c r="AD98" i="2"/>
  <c r="AD448" i="2"/>
  <c r="AD658" i="2"/>
  <c r="AD570" i="2"/>
  <c r="AD73" i="2"/>
  <c r="AD78" i="2"/>
  <c r="AD565" i="2"/>
  <c r="AD413" i="2"/>
  <c r="AD277" i="2"/>
  <c r="AD165" i="2"/>
  <c r="AD32" i="2"/>
  <c r="AD450" i="2"/>
  <c r="AD65" i="2"/>
  <c r="AD424" i="2"/>
  <c r="AD674" i="2"/>
  <c r="AD472" i="2"/>
  <c r="AD247" i="2"/>
  <c r="AD258" i="2"/>
  <c r="AD712" i="2"/>
  <c r="AD13" i="2"/>
  <c r="AD286" i="2"/>
  <c r="AD103" i="2"/>
  <c r="AD313" i="2"/>
  <c r="AD386" i="2"/>
  <c r="AD305" i="2"/>
  <c r="AD573" i="2"/>
  <c r="AD370" i="2"/>
  <c r="AD54" i="2"/>
  <c r="AD340" i="2"/>
  <c r="AD709" i="2"/>
  <c r="AD57" i="2"/>
  <c r="AD428" i="2"/>
  <c r="AD341" i="2"/>
  <c r="AD645" i="2"/>
  <c r="AD22" i="2"/>
  <c r="AD7" i="2"/>
  <c r="AD569" i="2"/>
  <c r="AD487" i="2"/>
  <c r="AD725" i="2"/>
  <c r="AD169" i="2"/>
  <c r="AD592" i="2"/>
  <c r="AD61" i="2"/>
  <c r="AD280" i="2"/>
  <c r="AD533" i="2"/>
  <c r="AD227" i="2"/>
  <c r="AD354" i="2"/>
  <c r="AD40" i="2"/>
  <c r="AD75" i="2"/>
  <c r="AD344" i="2"/>
  <c r="AD207" i="2"/>
  <c r="AD294" i="2"/>
  <c r="AD511" i="2"/>
  <c r="AD502" i="2"/>
  <c r="AD300" i="2"/>
  <c r="AD455" i="2"/>
  <c r="AD259" i="2"/>
  <c r="AD127" i="2"/>
  <c r="AD333" i="2"/>
  <c r="AD304" i="2"/>
  <c r="AD19" i="2"/>
  <c r="AD152" i="2"/>
  <c r="AD446" i="2"/>
  <c r="AD41" i="2"/>
  <c r="AD376" i="2"/>
  <c r="AD535" i="2"/>
  <c r="AD163" i="2"/>
  <c r="AD550" i="2"/>
  <c r="AD395" i="2"/>
  <c r="AD679" i="2"/>
  <c r="AD205" i="2"/>
  <c r="AD196" i="2"/>
  <c r="AD48" i="2"/>
  <c r="AD89" i="2"/>
  <c r="AD440" i="2"/>
  <c r="AD102" i="2"/>
  <c r="AD88" i="2"/>
  <c r="AD254" i="2"/>
  <c r="AD272" i="2"/>
  <c r="AD666" i="2"/>
  <c r="AD348" i="2"/>
  <c r="AD384" i="2"/>
  <c r="AD296" i="2"/>
  <c r="AD170" i="2"/>
  <c r="AD62" i="2"/>
  <c r="AD634" i="2"/>
  <c r="AD579" i="2"/>
  <c r="AD264" i="2"/>
  <c r="AD160" i="2"/>
  <c r="AD302" i="2"/>
  <c r="AD509" i="2"/>
  <c r="AD567" i="2"/>
  <c r="AD329" i="2"/>
  <c r="AD149" i="2"/>
  <c r="AD119" i="2"/>
  <c r="AD71" i="2"/>
  <c r="AD124" i="2"/>
  <c r="AD503" i="2"/>
  <c r="AD522" i="2"/>
  <c r="AD287" i="2"/>
  <c r="K101" i="3" s="1"/>
  <c r="AD144" i="2"/>
  <c r="AD606" i="2"/>
  <c r="AD113" i="2"/>
  <c r="AD256" i="2"/>
  <c r="AD706" i="2"/>
  <c r="AD220" i="2"/>
  <c r="AD310" i="2"/>
  <c r="AD366" i="2"/>
  <c r="AD295" i="2"/>
  <c r="AD10" i="2"/>
  <c r="AD142" i="2"/>
  <c r="AD364" i="2"/>
  <c r="AD28" i="2"/>
  <c r="AD217" i="2"/>
  <c r="AD239" i="2"/>
  <c r="AD179" i="2"/>
  <c r="AD479" i="2"/>
  <c r="AD568" i="2"/>
  <c r="AD128" i="2"/>
  <c r="AD505" i="2"/>
  <c r="AD702" i="2"/>
  <c r="AD268" i="2"/>
  <c r="AD116" i="2"/>
  <c r="AD273" i="2"/>
  <c r="AD185" i="2"/>
  <c r="AD141" i="2"/>
  <c r="AD402" i="2"/>
  <c r="AD107" i="2"/>
  <c r="AD629" i="2"/>
  <c r="AD320" i="2"/>
  <c r="AD330" i="2"/>
  <c r="AD9" i="2"/>
  <c r="AD35" i="2"/>
  <c r="AD91" i="2"/>
  <c r="K12" i="3" s="1"/>
  <c r="AD68" i="2"/>
  <c r="AD623" i="2"/>
  <c r="AD635" i="2"/>
  <c r="AD538" i="2"/>
  <c r="AD156" i="2"/>
  <c r="AD203" i="2"/>
  <c r="AD30" i="2"/>
  <c r="AD722" i="2"/>
  <c r="AD157" i="2"/>
  <c r="AD532" i="2"/>
  <c r="AD122" i="2"/>
  <c r="AD29" i="2"/>
  <c r="AD137" i="2"/>
  <c r="AD324" i="2"/>
  <c r="AD399" i="2"/>
  <c r="AD430" i="2"/>
  <c r="AD388" i="2"/>
  <c r="AD590" i="2"/>
  <c r="AD599" i="2"/>
  <c r="AD576" i="2"/>
  <c r="AD335" i="2"/>
  <c r="AD571" i="2"/>
  <c r="AD182" i="2"/>
  <c r="AD443" i="2"/>
  <c r="AD231" i="2"/>
  <c r="AD356" i="2"/>
  <c r="AD229" i="2"/>
  <c r="AD208" i="2"/>
  <c r="AD237" i="2"/>
  <c r="AD58" i="2"/>
  <c r="AD93" i="2"/>
  <c r="AD616" i="2"/>
  <c r="AD699" i="2"/>
  <c r="AD453" i="2"/>
  <c r="AD314" i="2"/>
  <c r="AD484" i="2"/>
  <c r="AD2" i="2"/>
  <c r="AD238" i="2"/>
  <c r="AD148" i="2"/>
  <c r="AD100" i="2"/>
  <c r="AD659" i="2"/>
  <c r="AD154" i="2"/>
  <c r="AD11" i="2"/>
  <c r="AD461" i="2"/>
  <c r="AD53" i="2"/>
  <c r="AD106" i="2"/>
  <c r="AD626" i="2"/>
  <c r="AD3" i="2"/>
  <c r="AD703" i="2"/>
  <c r="AD175" i="2"/>
  <c r="AD383" i="2"/>
  <c r="AD110" i="2"/>
  <c r="AD210" i="2"/>
  <c r="AD159" i="2"/>
  <c r="AD594" i="2"/>
  <c r="AD326" i="2"/>
  <c r="AD375" i="2"/>
  <c r="AD253" i="2"/>
  <c r="AD64" i="2"/>
  <c r="AD226" i="2"/>
  <c r="AD33" i="2"/>
  <c r="AD581" i="2"/>
  <c r="AD14" i="2"/>
  <c r="AD281" i="2"/>
  <c r="AD482" i="2"/>
  <c r="AD404" i="2"/>
  <c r="AD134" i="2"/>
  <c r="AD204" i="2"/>
  <c r="AD534" i="2"/>
  <c r="AD12" i="2"/>
  <c r="AD16" i="2"/>
  <c r="AD529" i="2"/>
  <c r="AD50" i="2"/>
  <c r="AD117" i="2"/>
  <c r="AD216" i="2"/>
  <c r="AD243" i="2"/>
  <c r="AD737" i="2"/>
  <c r="AD311" i="2"/>
  <c r="AD271" i="2"/>
  <c r="AD601" i="2"/>
  <c r="AD87" i="2"/>
  <c r="AD63" i="2"/>
  <c r="AD684" i="2"/>
  <c r="AD70" i="2"/>
  <c r="AD345" i="2"/>
  <c r="AD438" i="2"/>
  <c r="AD176" i="2"/>
  <c r="AD675" i="2"/>
  <c r="AD642" i="2"/>
  <c r="AD548" i="2"/>
  <c r="AD508" i="2"/>
  <c r="AD617" i="2"/>
  <c r="AD69" i="2"/>
  <c r="AD246" i="2"/>
  <c r="AD602" i="2"/>
  <c r="AD270" i="2"/>
  <c r="AD162" i="2"/>
  <c r="AD723" i="2"/>
  <c r="AD274" i="2"/>
  <c r="AD266" i="2"/>
  <c r="AD331" i="2"/>
  <c r="AD275" i="2"/>
  <c r="AD31" i="2"/>
  <c r="AD415" i="2"/>
  <c r="AD76" i="2"/>
  <c r="AD396" i="2"/>
  <c r="AD278" i="2"/>
  <c r="AD708" i="2"/>
  <c r="AD700" i="2"/>
  <c r="AD559" i="2"/>
  <c r="AD558" i="2"/>
  <c r="AD423" i="2"/>
  <c r="AD299" i="2"/>
  <c r="AD193" i="2"/>
  <c r="AD539" i="2"/>
  <c r="AD513" i="2"/>
  <c r="AD360" i="2"/>
  <c r="AD405" i="2"/>
  <c r="AD369" i="2"/>
  <c r="AD465" i="2"/>
  <c r="AD171" i="2"/>
  <c r="AD255" i="2"/>
  <c r="AD554" i="2"/>
  <c r="AD540" i="2"/>
  <c r="AD499" i="2"/>
  <c r="AD467" i="2"/>
  <c r="AD51" i="2"/>
  <c r="AD44" i="2"/>
  <c r="AD225" i="2"/>
  <c r="AD206" i="2"/>
  <c r="AD289" i="2"/>
  <c r="AD27" i="2"/>
  <c r="AD96" i="2"/>
  <c r="AD468" i="2"/>
  <c r="AD669" i="2"/>
  <c r="AD153" i="2"/>
  <c r="AD422" i="2"/>
  <c r="AD362" i="2"/>
  <c r="AD694" i="2"/>
  <c r="AD138" i="2"/>
  <c r="AD682" i="2"/>
  <c r="AD233" i="2"/>
  <c r="AD732" i="2"/>
  <c r="AD334" i="2"/>
  <c r="AD593" i="2"/>
  <c r="AD150" i="2"/>
  <c r="AD527" i="2"/>
  <c r="AD178" i="2"/>
  <c r="AD724" i="2"/>
  <c r="AD496" i="2"/>
  <c r="AD181" i="2"/>
  <c r="AD416" i="2"/>
  <c r="AD18" i="2"/>
  <c r="AD577" i="2"/>
  <c r="AD339" i="2"/>
  <c r="AD515" i="2"/>
  <c r="AD303" i="2"/>
  <c r="AD200" i="2"/>
  <c r="AD631" i="2"/>
  <c r="AD349" i="2"/>
  <c r="AD34" i="2"/>
  <c r="AD681" i="2"/>
  <c r="AD643" i="2"/>
  <c r="AD49" i="2"/>
  <c r="AD17" i="2"/>
  <c r="AD441" i="2"/>
  <c r="AD174" i="2"/>
  <c r="AD43" i="2"/>
  <c r="AD323" i="2"/>
  <c r="AD488" i="2"/>
  <c r="AD587" i="2"/>
  <c r="AD293" i="2"/>
  <c r="AD72" i="2"/>
  <c r="AD189" i="2"/>
  <c r="AD612" i="2"/>
  <c r="AD432" i="2"/>
  <c r="AD556" i="2"/>
  <c r="AD608" i="2"/>
  <c r="AD393" i="2"/>
  <c r="AD531" i="2"/>
  <c r="AD704" i="2"/>
  <c r="AD408" i="2"/>
  <c r="AD735" i="2"/>
  <c r="AD586" i="2"/>
  <c r="AD524" i="2"/>
  <c r="AD380" i="2"/>
  <c r="AD378" i="2"/>
  <c r="AD500" i="2"/>
  <c r="AD660" i="2"/>
  <c r="AD20" i="2"/>
  <c r="AD733" i="2"/>
  <c r="AD66" i="2"/>
  <c r="AD490" i="2"/>
  <c r="AD637" i="2"/>
  <c r="AD201" i="2"/>
  <c r="AD544" i="2"/>
  <c r="AD245" i="2"/>
  <c r="AD464" i="2"/>
  <c r="AD55" i="2"/>
  <c r="AD45" i="2"/>
  <c r="AD627" i="2"/>
  <c r="AD431" i="2"/>
  <c r="AD121" i="2"/>
  <c r="AD105" i="2"/>
  <c r="AD321" i="2"/>
  <c r="AD192" i="2"/>
  <c r="AD474" i="2"/>
  <c r="AD269" i="2"/>
  <c r="AD23" i="2"/>
  <c r="AD319" i="2"/>
  <c r="AD633" i="2"/>
  <c r="AD578" i="2"/>
  <c r="AD194" i="2"/>
  <c r="AD202" i="2"/>
  <c r="AD37" i="2"/>
  <c r="AD167" i="2"/>
  <c r="AD190" i="2"/>
  <c r="AD199" i="2"/>
  <c r="AD721" i="2"/>
  <c r="AD372" i="2"/>
  <c r="AD133" i="2"/>
  <c r="AD445" i="2"/>
  <c r="AD439" i="2"/>
  <c r="AD26" i="2"/>
  <c r="AD84" i="2"/>
  <c r="AD582" i="2"/>
  <c r="AD652" i="2"/>
  <c r="AD729" i="2"/>
  <c r="AD591" i="2"/>
  <c r="AD693" i="2"/>
  <c r="AD697" i="2"/>
  <c r="AD473" i="2"/>
  <c r="AD506" i="2"/>
  <c r="AD261" i="2"/>
  <c r="AD411" i="2"/>
  <c r="AD111" i="2"/>
  <c r="AD82" i="2"/>
  <c r="AD449" i="2"/>
  <c r="AD688" i="2"/>
  <c r="AD719" i="2"/>
  <c r="AD385" i="2"/>
  <c r="AD687" i="2"/>
  <c r="AD412" i="2"/>
  <c r="AD630" i="2"/>
  <c r="AD214" i="2"/>
  <c r="AD352" i="2"/>
  <c r="AD39" i="2"/>
  <c r="AD596" i="2"/>
  <c r="AD161" i="2"/>
  <c r="AD112" i="2"/>
  <c r="AD120" i="2"/>
  <c r="AD346" i="2"/>
  <c r="AD551" i="2"/>
  <c r="AD466" i="2"/>
  <c r="AD377" i="2"/>
  <c r="AD536" i="2"/>
  <c r="AD126" i="2"/>
  <c r="AD651" i="2"/>
  <c r="AD347" i="2"/>
  <c r="AD667" i="2"/>
  <c r="AD657" i="2"/>
  <c r="AD211" i="2"/>
  <c r="AD545" i="2"/>
  <c r="AD710" i="2"/>
  <c r="AD257" i="2"/>
  <c r="AD726" i="2"/>
  <c r="AD79" i="2"/>
  <c r="AD530" i="2"/>
  <c r="AD242" i="2"/>
  <c r="AD307" i="2"/>
  <c r="AD309" i="2"/>
  <c r="AD215" i="2"/>
  <c r="K85" i="3" s="1"/>
  <c r="AD109" i="2"/>
  <c r="AD260" i="2"/>
  <c r="AD155" i="2"/>
  <c r="AD131" i="2"/>
  <c r="AD469" i="2"/>
  <c r="AD691" i="2"/>
  <c r="AD588" i="2"/>
  <c r="AD463" i="2"/>
  <c r="AD668" i="2"/>
  <c r="AD661" i="2"/>
  <c r="AD195" i="2"/>
  <c r="AD705" i="2"/>
  <c r="AD447" i="2"/>
  <c r="AD625" i="2"/>
  <c r="AD85" i="2"/>
  <c r="AD711" i="2"/>
  <c r="AD671" i="2"/>
  <c r="AD392" i="2"/>
  <c r="AD552" i="2"/>
  <c r="AD609" i="2"/>
  <c r="AD327" i="2"/>
  <c r="AD683" i="2"/>
  <c r="AD739" i="2"/>
  <c r="AD312" i="2"/>
  <c r="AD622" i="2"/>
  <c r="AD563" i="2"/>
  <c r="AD646" i="2"/>
  <c r="AD135" i="2"/>
  <c r="AD613" i="2"/>
  <c r="AD158" i="2"/>
  <c r="AD367" i="2"/>
  <c r="AD624" i="2"/>
  <c r="AD583" i="2"/>
  <c r="AD92" i="2"/>
  <c r="AD290" i="2"/>
  <c r="AD317" i="2"/>
  <c r="AD224" i="2"/>
  <c r="AD485" i="2"/>
  <c r="AD252" i="2"/>
  <c r="AD387" i="2"/>
  <c r="AD507" i="2"/>
  <c r="AD197" i="2"/>
  <c r="AD471" i="2"/>
  <c r="AD414" i="2"/>
  <c r="AD457" i="2"/>
  <c r="AD292" i="2"/>
  <c r="AD114" i="2"/>
  <c r="AD730" i="2"/>
  <c r="AD263" i="2"/>
  <c r="AD262" i="2"/>
  <c r="AD429" i="2"/>
  <c r="AD523" i="2"/>
  <c r="AD407" i="2"/>
  <c r="AD188" i="2"/>
  <c r="AD673" i="2"/>
  <c r="AD451" i="2"/>
  <c r="AD618" i="2"/>
  <c r="AD574" i="2"/>
  <c r="AD184" i="2"/>
  <c r="AD244" i="2"/>
  <c r="AD619" i="2"/>
  <c r="AD186" i="2"/>
  <c r="AD514" i="2"/>
  <c r="AD585" i="2"/>
  <c r="AD638" i="2"/>
  <c r="AD525" i="2"/>
  <c r="AD653" i="2"/>
  <c r="AD475" i="2"/>
  <c r="AD249" i="2"/>
  <c r="AD361" i="2"/>
  <c r="AD620" i="2"/>
  <c r="AD584" i="2"/>
  <c r="AD363" i="2"/>
  <c r="AD456" i="2"/>
  <c r="AD351" i="2"/>
  <c r="AD685" i="2"/>
  <c r="AD481" i="2"/>
  <c r="AD610" i="2"/>
  <c r="AD727" i="2"/>
  <c r="AD598" i="2"/>
  <c r="AD389" i="2"/>
  <c r="AD663" i="2"/>
  <c r="AD342" i="2"/>
  <c r="AD632" i="2"/>
  <c r="AD526" i="2"/>
  <c r="AD454" i="2"/>
  <c r="AD491" i="2"/>
  <c r="AD458" i="2"/>
  <c r="AD337" i="2"/>
  <c r="AD648" i="2"/>
  <c r="AD641" i="2"/>
  <c r="AD728" i="2"/>
  <c r="AD425" i="2"/>
  <c r="AD689" i="2"/>
  <c r="AD517" i="2"/>
  <c r="AD692" i="2"/>
  <c r="AD695" i="2"/>
  <c r="AD611" i="2"/>
  <c r="AD696" i="2"/>
  <c r="AD604" i="2"/>
  <c r="AD738" i="2"/>
  <c r="AD561" i="2"/>
  <c r="AD621" i="2"/>
  <c r="AD649" i="2"/>
  <c r="AD734" i="2"/>
  <c r="AD718" i="2"/>
  <c r="AD715" i="2"/>
  <c r="AD716" i="2"/>
  <c r="AD736" i="2"/>
  <c r="AD713" i="2"/>
  <c r="AD690" i="2"/>
  <c r="AD720" i="2"/>
  <c r="AD549" i="2"/>
  <c r="AD640" i="2"/>
  <c r="AD717" i="2"/>
  <c r="AD678" i="2"/>
  <c r="AD686" i="2"/>
  <c r="AD707" i="2"/>
  <c r="AD714" i="2"/>
  <c r="AD731" i="2"/>
  <c r="AC595" i="2"/>
  <c r="AC562" i="2"/>
  <c r="AC639" i="2"/>
  <c r="AC125" i="2"/>
  <c r="AC382" i="2"/>
  <c r="AC512" i="2"/>
  <c r="AC477" i="2"/>
  <c r="AC572" i="2"/>
  <c r="AC546" i="2"/>
  <c r="AC325" i="2"/>
  <c r="AC436" i="2"/>
  <c r="AC478" i="2"/>
  <c r="AC636" i="2"/>
  <c r="AC218" i="2"/>
  <c r="AC495" i="2"/>
  <c r="AC213" i="2"/>
  <c r="AC315" i="2"/>
  <c r="AC328" i="2"/>
  <c r="AC528" i="2"/>
  <c r="AC698" i="2"/>
  <c r="AC365" i="2"/>
  <c r="AC557" i="2"/>
  <c r="AC410" i="2"/>
  <c r="AC510" i="2"/>
  <c r="AC80" i="2"/>
  <c r="AC615" i="2"/>
  <c r="AC358" i="2"/>
  <c r="AC47" i="2"/>
  <c r="AC219" i="2"/>
  <c r="AC74" i="2"/>
  <c r="AC236" i="2"/>
  <c r="AC398" i="2"/>
  <c r="AC580" i="2"/>
  <c r="AC650" i="2"/>
  <c r="AC6" i="2"/>
  <c r="AC308" i="2"/>
  <c r="AC230" i="2"/>
  <c r="AC644" i="2"/>
  <c r="AC99" i="2"/>
  <c r="AC86" i="2"/>
  <c r="AC543" i="2"/>
  <c r="AC560" i="2"/>
  <c r="AC139" i="2"/>
  <c r="AC67" i="2"/>
  <c r="AC251" i="2"/>
  <c r="AC368" i="2"/>
  <c r="AC187" i="2"/>
  <c r="AC542" i="2"/>
  <c r="AC94" i="2"/>
  <c r="AC647" i="2"/>
  <c r="AC381" i="2"/>
  <c r="AC332" i="2"/>
  <c r="AC183" i="2"/>
  <c r="AC132" i="2"/>
  <c r="AC493" i="2"/>
  <c r="AC136" i="2"/>
  <c r="AC489" i="2"/>
  <c r="AC480" i="2"/>
  <c r="AC397" i="2"/>
  <c r="AC129" i="2"/>
  <c r="AC628" i="2"/>
  <c r="AC338" i="2"/>
  <c r="AC417" i="2"/>
  <c r="AC248" i="2"/>
  <c r="AC353" i="2"/>
  <c r="AC418" i="2"/>
  <c r="AC267" i="2"/>
  <c r="AC452" i="2"/>
  <c r="AC108" i="2"/>
  <c r="AC355" i="2"/>
  <c r="AC146" i="2"/>
  <c r="AC173" i="2"/>
  <c r="AC221" i="2"/>
  <c r="AC164" i="2"/>
  <c r="AC492" i="2"/>
  <c r="AC672" i="2"/>
  <c r="AC379" i="2"/>
  <c r="AC409" i="2"/>
  <c r="AC504" i="2"/>
  <c r="AC374" i="2"/>
  <c r="AC553" i="2"/>
  <c r="AC5" i="2"/>
  <c r="AC172" i="2"/>
  <c r="AC284" i="2"/>
  <c r="AC228" i="2"/>
  <c r="AC118" i="2"/>
  <c r="AC282" i="2"/>
  <c r="AC670" i="2"/>
  <c r="AC575" i="2"/>
  <c r="AC373" i="2"/>
  <c r="AC250" i="2"/>
  <c r="AC486" i="2"/>
  <c r="AC350" i="2"/>
  <c r="AC4" i="2"/>
  <c r="AC60" i="2"/>
  <c r="AC90" i="2"/>
  <c r="AC130" i="2"/>
  <c r="AC212" i="2"/>
  <c r="AC123" i="2"/>
  <c r="AC476" i="2"/>
  <c r="AC52" i="2"/>
  <c r="AC168" i="2"/>
  <c r="J52" i="3" s="1"/>
  <c r="AC222" i="2"/>
  <c r="AC497" i="2"/>
  <c r="AC46" i="2"/>
  <c r="AC279" i="2"/>
  <c r="AC95" i="2"/>
  <c r="AC316" i="2"/>
  <c r="AC285" i="2"/>
  <c r="AC240" i="2"/>
  <c r="AC460" i="2"/>
  <c r="AC597" i="2"/>
  <c r="AC390" i="2"/>
  <c r="AC371" i="2"/>
  <c r="AC701" i="2"/>
  <c r="AC435" i="2"/>
  <c r="AC223" i="2"/>
  <c r="AC191" i="2"/>
  <c r="AC654" i="2"/>
  <c r="AC21" i="2"/>
  <c r="AC166" i="2"/>
  <c r="AC483" i="2"/>
  <c r="AC336" i="2"/>
  <c r="AC56" i="2"/>
  <c r="AC140" i="2"/>
  <c r="AC306" i="2"/>
  <c r="AC147" i="2"/>
  <c r="AC38" i="2"/>
  <c r="AC322" i="2"/>
  <c r="AC444" i="2"/>
  <c r="AC288" i="2"/>
  <c r="AC676" i="2"/>
  <c r="AC665" i="2"/>
  <c r="AC42" i="2"/>
  <c r="AC566" i="2"/>
  <c r="AC234" i="2"/>
  <c r="AC241" i="2"/>
  <c r="AC501" i="2"/>
  <c r="AC433" i="2"/>
  <c r="AC301" i="2"/>
  <c r="AC662" i="2"/>
  <c r="AC394" i="2"/>
  <c r="AC265" i="2"/>
  <c r="AC318" i="2"/>
  <c r="AC298" i="2"/>
  <c r="AC15" i="2"/>
  <c r="AC276" i="2"/>
  <c r="AC83" i="2"/>
  <c r="AC232" i="2"/>
  <c r="AC115" i="2"/>
  <c r="AC498" i="2"/>
  <c r="AC459" i="2"/>
  <c r="AC437" i="2"/>
  <c r="AC297" i="2"/>
  <c r="AC143" i="2"/>
  <c r="AC547" i="2"/>
  <c r="AC343" i="2"/>
  <c r="AC426" i="2"/>
  <c r="AC97" i="2"/>
  <c r="AC442" i="2"/>
  <c r="AC519" i="2"/>
  <c r="AC541" i="2"/>
  <c r="AC555" i="2"/>
  <c r="AC603" i="2"/>
  <c r="AC419" i="2"/>
  <c r="AC470" i="2"/>
  <c r="AC677" i="2"/>
  <c r="AC537" i="2"/>
  <c r="AC614" i="2"/>
  <c r="AC680" i="2"/>
  <c r="AC198" i="2"/>
  <c r="AC664" i="2"/>
  <c r="AC283" i="2"/>
  <c r="AC589" i="2"/>
  <c r="AC400" i="2"/>
  <c r="AC406" i="2"/>
  <c r="AC77" i="2"/>
  <c r="AC25" i="2"/>
  <c r="AC145" i="2"/>
  <c r="AC235" i="2"/>
  <c r="AC605" i="2"/>
  <c r="AC36" i="2"/>
  <c r="AC8" i="2"/>
  <c r="AC151" i="2"/>
  <c r="AC180" i="2"/>
  <c r="AC655" i="2"/>
  <c r="AC600" i="2"/>
  <c r="AC403" i="2"/>
  <c r="J3" i="3" s="1"/>
  <c r="AC656" i="2"/>
  <c r="AC59" i="2"/>
  <c r="AC357" i="2"/>
  <c r="AC521" i="2"/>
  <c r="AC607" i="2"/>
  <c r="AC516" i="2"/>
  <c r="AC421" i="2"/>
  <c r="AC564" i="2"/>
  <c r="AC24" i="2"/>
  <c r="AC462" i="2"/>
  <c r="AC359" i="2"/>
  <c r="AC81" i="2"/>
  <c r="AC427" i="2"/>
  <c r="AC209" i="2"/>
  <c r="AC177" i="2"/>
  <c r="AC391" i="2"/>
  <c r="AC520" i="2"/>
  <c r="AC420" i="2"/>
  <c r="AC434" i="2"/>
  <c r="AC104" i="2"/>
  <c r="AC291" i="2"/>
  <c r="AC101" i="2"/>
  <c r="AC401" i="2"/>
  <c r="AC494" i="2"/>
  <c r="AC518" i="2"/>
  <c r="AC98" i="2"/>
  <c r="AC448" i="2"/>
  <c r="AC658" i="2"/>
  <c r="AC570" i="2"/>
  <c r="AC73" i="2"/>
  <c r="AC78" i="2"/>
  <c r="AC565" i="2"/>
  <c r="AC413" i="2"/>
  <c r="AC277" i="2"/>
  <c r="AC165" i="2"/>
  <c r="AC32" i="2"/>
  <c r="J72" i="3" s="1"/>
  <c r="AC450" i="2"/>
  <c r="AC65" i="2"/>
  <c r="AC424" i="2"/>
  <c r="AC674" i="2"/>
  <c r="AC472" i="2"/>
  <c r="AC247" i="2"/>
  <c r="AC258" i="2"/>
  <c r="AC712" i="2"/>
  <c r="AC13" i="2"/>
  <c r="AC286" i="2"/>
  <c r="AC103" i="2"/>
  <c r="AC313" i="2"/>
  <c r="AC386" i="2"/>
  <c r="AC305" i="2"/>
  <c r="AC573" i="2"/>
  <c r="AC370" i="2"/>
  <c r="AC54" i="2"/>
  <c r="AC340" i="2"/>
  <c r="AC709" i="2"/>
  <c r="AC57" i="2"/>
  <c r="AC428" i="2"/>
  <c r="AC341" i="2"/>
  <c r="AC645" i="2"/>
  <c r="AC22" i="2"/>
  <c r="AC7" i="2"/>
  <c r="AC569" i="2"/>
  <c r="AC487" i="2"/>
  <c r="AC725" i="2"/>
  <c r="AC169" i="2"/>
  <c r="AC592" i="2"/>
  <c r="AC61" i="2"/>
  <c r="AC280" i="2"/>
  <c r="AC533" i="2"/>
  <c r="AC227" i="2"/>
  <c r="AC354" i="2"/>
  <c r="AC40" i="2"/>
  <c r="AC75" i="2"/>
  <c r="AC344" i="2"/>
  <c r="AC207" i="2"/>
  <c r="AC294" i="2"/>
  <c r="AC511" i="2"/>
  <c r="AC502" i="2"/>
  <c r="AC300" i="2"/>
  <c r="AC455" i="2"/>
  <c r="AC259" i="2"/>
  <c r="AC127" i="2"/>
  <c r="AC333" i="2"/>
  <c r="AC304" i="2"/>
  <c r="AC19" i="2"/>
  <c r="AC152" i="2"/>
  <c r="AC446" i="2"/>
  <c r="AC41" i="2"/>
  <c r="AC376" i="2"/>
  <c r="AC535" i="2"/>
  <c r="AC163" i="2"/>
  <c r="AC550" i="2"/>
  <c r="AC395" i="2"/>
  <c r="AC679" i="2"/>
  <c r="AC205" i="2"/>
  <c r="AC196" i="2"/>
  <c r="AC48" i="2"/>
  <c r="AC89" i="2"/>
  <c r="AC440" i="2"/>
  <c r="AC102" i="2"/>
  <c r="AC88" i="2"/>
  <c r="AC254" i="2"/>
  <c r="AC272" i="2"/>
  <c r="AC666" i="2"/>
  <c r="AC348" i="2"/>
  <c r="AC384" i="2"/>
  <c r="AC296" i="2"/>
  <c r="AC170" i="2"/>
  <c r="AC62" i="2"/>
  <c r="AC634" i="2"/>
  <c r="AC579" i="2"/>
  <c r="AC264" i="2"/>
  <c r="AC160" i="2"/>
  <c r="AC302" i="2"/>
  <c r="AC509" i="2"/>
  <c r="AC567" i="2"/>
  <c r="AC329" i="2"/>
  <c r="AC149" i="2"/>
  <c r="AC119" i="2"/>
  <c r="AC71" i="2"/>
  <c r="AC124" i="2"/>
  <c r="J81" i="3" s="1"/>
  <c r="AC503" i="2"/>
  <c r="AC522" i="2"/>
  <c r="AC287" i="2"/>
  <c r="J101" i="3" s="1"/>
  <c r="AC144" i="2"/>
  <c r="AC606" i="2"/>
  <c r="AC113" i="2"/>
  <c r="AC256" i="2"/>
  <c r="AC706" i="2"/>
  <c r="AC220" i="2"/>
  <c r="AC310" i="2"/>
  <c r="AC366" i="2"/>
  <c r="AC295" i="2"/>
  <c r="AC10" i="2"/>
  <c r="J54" i="3" s="1"/>
  <c r="AC142" i="2"/>
  <c r="AC364" i="2"/>
  <c r="AC28" i="2"/>
  <c r="AC217" i="2"/>
  <c r="AC239" i="2"/>
  <c r="AC179" i="2"/>
  <c r="AC479" i="2"/>
  <c r="AC568" i="2"/>
  <c r="AC128" i="2"/>
  <c r="AC505" i="2"/>
  <c r="AC702" i="2"/>
  <c r="AC268" i="2"/>
  <c r="AC116" i="2"/>
  <c r="AC273" i="2"/>
  <c r="AC185" i="2"/>
  <c r="AC141" i="2"/>
  <c r="AC402" i="2"/>
  <c r="AC107" i="2"/>
  <c r="AC629" i="2"/>
  <c r="AC320" i="2"/>
  <c r="AC330" i="2"/>
  <c r="AC9" i="2"/>
  <c r="AC35" i="2"/>
  <c r="AC91" i="2"/>
  <c r="AC68" i="2"/>
  <c r="AC623" i="2"/>
  <c r="AC635" i="2"/>
  <c r="AC538" i="2"/>
  <c r="AC156" i="2"/>
  <c r="AC203" i="2"/>
  <c r="AC30" i="2"/>
  <c r="AC722" i="2"/>
  <c r="AC157" i="2"/>
  <c r="AC532" i="2"/>
  <c r="AC122" i="2"/>
  <c r="AC29" i="2"/>
  <c r="AC137" i="2"/>
  <c r="AC324" i="2"/>
  <c r="AC399" i="2"/>
  <c r="AC430" i="2"/>
  <c r="AC388" i="2"/>
  <c r="AC590" i="2"/>
  <c r="AC599" i="2"/>
  <c r="AC576" i="2"/>
  <c r="AC335" i="2"/>
  <c r="AC571" i="2"/>
  <c r="AC182" i="2"/>
  <c r="AC443" i="2"/>
  <c r="AC231" i="2"/>
  <c r="AC356" i="2"/>
  <c r="AC229" i="2"/>
  <c r="AC208" i="2"/>
  <c r="AC237" i="2"/>
  <c r="AC58" i="2"/>
  <c r="AC93" i="2"/>
  <c r="AC616" i="2"/>
  <c r="AC699" i="2"/>
  <c r="AC453" i="2"/>
  <c r="AC314" i="2"/>
  <c r="AC484" i="2"/>
  <c r="AC2" i="2"/>
  <c r="AC238" i="2"/>
  <c r="AC148" i="2"/>
  <c r="AC100" i="2"/>
  <c r="AC659" i="2"/>
  <c r="AC154" i="2"/>
  <c r="AC11" i="2"/>
  <c r="AC461" i="2"/>
  <c r="AC53" i="2"/>
  <c r="AC106" i="2"/>
  <c r="AC626" i="2"/>
  <c r="AC3" i="2"/>
  <c r="AC703" i="2"/>
  <c r="AC175" i="2"/>
  <c r="AC383" i="2"/>
  <c r="AC110" i="2"/>
  <c r="AC210" i="2"/>
  <c r="AC159" i="2"/>
  <c r="AC594" i="2"/>
  <c r="AC326" i="2"/>
  <c r="AC375" i="2"/>
  <c r="AC253" i="2"/>
  <c r="AC64" i="2"/>
  <c r="AC226" i="2"/>
  <c r="AC33" i="2"/>
  <c r="AC581" i="2"/>
  <c r="AC14" i="2"/>
  <c r="AC281" i="2"/>
  <c r="AC482" i="2"/>
  <c r="AC404" i="2"/>
  <c r="AC134" i="2"/>
  <c r="AC204" i="2"/>
  <c r="AC534" i="2"/>
  <c r="AC12" i="2"/>
  <c r="AC16" i="2"/>
  <c r="AC529" i="2"/>
  <c r="AC50" i="2"/>
  <c r="AC117" i="2"/>
  <c r="AC216" i="2"/>
  <c r="AC243" i="2"/>
  <c r="AC737" i="2"/>
  <c r="AC311" i="2"/>
  <c r="AC271" i="2"/>
  <c r="AC601" i="2"/>
  <c r="AC87" i="2"/>
  <c r="AC63" i="2"/>
  <c r="AC684" i="2"/>
  <c r="AC70" i="2"/>
  <c r="AC345" i="2"/>
  <c r="AC438" i="2"/>
  <c r="AC176" i="2"/>
  <c r="AC675" i="2"/>
  <c r="AC642" i="2"/>
  <c r="AC548" i="2"/>
  <c r="AC508" i="2"/>
  <c r="AC617" i="2"/>
  <c r="AC69" i="2"/>
  <c r="AC246" i="2"/>
  <c r="AC602" i="2"/>
  <c r="AC270" i="2"/>
  <c r="AC162" i="2"/>
  <c r="AC723" i="2"/>
  <c r="AC274" i="2"/>
  <c r="AC266" i="2"/>
  <c r="AC331" i="2"/>
  <c r="AC275" i="2"/>
  <c r="AC31" i="2"/>
  <c r="AC415" i="2"/>
  <c r="AC76" i="2"/>
  <c r="AC396" i="2"/>
  <c r="AC278" i="2"/>
  <c r="AC708" i="2"/>
  <c r="AC700" i="2"/>
  <c r="AC559" i="2"/>
  <c r="AC558" i="2"/>
  <c r="AC423" i="2"/>
  <c r="AC299" i="2"/>
  <c r="AC193" i="2"/>
  <c r="AC539" i="2"/>
  <c r="AC513" i="2"/>
  <c r="AC360" i="2"/>
  <c r="AC405" i="2"/>
  <c r="AC369" i="2"/>
  <c r="AC465" i="2"/>
  <c r="AC171" i="2"/>
  <c r="AC255" i="2"/>
  <c r="AC554" i="2"/>
  <c r="AC540" i="2"/>
  <c r="AC499" i="2"/>
  <c r="AC467" i="2"/>
  <c r="AC51" i="2"/>
  <c r="AC44" i="2"/>
  <c r="AC225" i="2"/>
  <c r="AC206" i="2"/>
  <c r="AC289" i="2"/>
  <c r="AC27" i="2"/>
  <c r="AC96" i="2"/>
  <c r="AC468" i="2"/>
  <c r="AC669" i="2"/>
  <c r="AC153" i="2"/>
  <c r="AC422" i="2"/>
  <c r="AC362" i="2"/>
  <c r="AC694" i="2"/>
  <c r="AC138" i="2"/>
  <c r="AC682" i="2"/>
  <c r="AC233" i="2"/>
  <c r="AC732" i="2"/>
  <c r="AC334" i="2"/>
  <c r="AC593" i="2"/>
  <c r="AC150" i="2"/>
  <c r="AC527" i="2"/>
  <c r="AC178" i="2"/>
  <c r="AC724" i="2"/>
  <c r="AC496" i="2"/>
  <c r="AC181" i="2"/>
  <c r="AC416" i="2"/>
  <c r="AC18" i="2"/>
  <c r="AC577" i="2"/>
  <c r="AC339" i="2"/>
  <c r="AC515" i="2"/>
  <c r="AC303" i="2"/>
  <c r="AC200" i="2"/>
  <c r="AC631" i="2"/>
  <c r="AC349" i="2"/>
  <c r="AC34" i="2"/>
  <c r="AC681" i="2"/>
  <c r="AC643" i="2"/>
  <c r="AC49" i="2"/>
  <c r="AC17" i="2"/>
  <c r="AC441" i="2"/>
  <c r="AC174" i="2"/>
  <c r="AC43" i="2"/>
  <c r="AC323" i="2"/>
  <c r="AC488" i="2"/>
  <c r="AC587" i="2"/>
  <c r="AC293" i="2"/>
  <c r="AC72" i="2"/>
  <c r="AC189" i="2"/>
  <c r="AC612" i="2"/>
  <c r="AC432" i="2"/>
  <c r="AC556" i="2"/>
  <c r="AC608" i="2"/>
  <c r="AC393" i="2"/>
  <c r="AC531" i="2"/>
  <c r="AC704" i="2"/>
  <c r="AC408" i="2"/>
  <c r="AC735" i="2"/>
  <c r="AC586" i="2"/>
  <c r="AC524" i="2"/>
  <c r="AC380" i="2"/>
  <c r="AC378" i="2"/>
  <c r="AC500" i="2"/>
  <c r="AC660" i="2"/>
  <c r="AC20" i="2"/>
  <c r="AC733" i="2"/>
  <c r="AC66" i="2"/>
  <c r="AC490" i="2"/>
  <c r="AC637" i="2"/>
  <c r="AC201" i="2"/>
  <c r="AC544" i="2"/>
  <c r="AC245" i="2"/>
  <c r="AC464" i="2"/>
  <c r="AC55" i="2"/>
  <c r="AC45" i="2"/>
  <c r="AC627" i="2"/>
  <c r="AC431" i="2"/>
  <c r="AC121" i="2"/>
  <c r="AC105" i="2"/>
  <c r="AC321" i="2"/>
  <c r="AC192" i="2"/>
  <c r="AC474" i="2"/>
  <c r="AC269" i="2"/>
  <c r="AC23" i="2"/>
  <c r="AC319" i="2"/>
  <c r="AC633" i="2"/>
  <c r="AC578" i="2"/>
  <c r="AC194" i="2"/>
  <c r="AC202" i="2"/>
  <c r="AC37" i="2"/>
  <c r="AC167" i="2"/>
  <c r="AC190" i="2"/>
  <c r="AC199" i="2"/>
  <c r="AC721" i="2"/>
  <c r="AC372" i="2"/>
  <c r="AC133" i="2"/>
  <c r="AC445" i="2"/>
  <c r="AC439" i="2"/>
  <c r="AC26" i="2"/>
  <c r="AC84" i="2"/>
  <c r="AC582" i="2"/>
  <c r="AC652" i="2"/>
  <c r="AC729" i="2"/>
  <c r="AC591" i="2"/>
  <c r="AC693" i="2"/>
  <c r="AC697" i="2"/>
  <c r="AC473" i="2"/>
  <c r="AC506" i="2"/>
  <c r="AC261" i="2"/>
  <c r="AC411" i="2"/>
  <c r="AC111" i="2"/>
  <c r="AC82" i="2"/>
  <c r="AC449" i="2"/>
  <c r="AC688" i="2"/>
  <c r="AC719" i="2"/>
  <c r="AC385" i="2"/>
  <c r="AC687" i="2"/>
  <c r="AC412" i="2"/>
  <c r="AC630" i="2"/>
  <c r="AC214" i="2"/>
  <c r="AC352" i="2"/>
  <c r="AC39" i="2"/>
  <c r="AC596" i="2"/>
  <c r="AC161" i="2"/>
  <c r="AC112" i="2"/>
  <c r="AC120" i="2"/>
  <c r="AC346" i="2"/>
  <c r="AC551" i="2"/>
  <c r="AC466" i="2"/>
  <c r="AC377" i="2"/>
  <c r="AC536" i="2"/>
  <c r="AC126" i="2"/>
  <c r="AC651" i="2"/>
  <c r="AC347" i="2"/>
  <c r="AC667" i="2"/>
  <c r="AC657" i="2"/>
  <c r="AC211" i="2"/>
  <c r="AC545" i="2"/>
  <c r="AC710" i="2"/>
  <c r="AC257" i="2"/>
  <c r="AC726" i="2"/>
  <c r="AC79" i="2"/>
  <c r="AC530" i="2"/>
  <c r="AC242" i="2"/>
  <c r="AC307" i="2"/>
  <c r="AC309" i="2"/>
  <c r="AC215" i="2"/>
  <c r="AC109" i="2"/>
  <c r="AC260" i="2"/>
  <c r="AC155" i="2"/>
  <c r="AC131" i="2"/>
  <c r="AC469" i="2"/>
  <c r="AC691" i="2"/>
  <c r="AC588" i="2"/>
  <c r="AC463" i="2"/>
  <c r="AC668" i="2"/>
  <c r="AC661" i="2"/>
  <c r="AC195" i="2"/>
  <c r="AC705" i="2"/>
  <c r="AC447" i="2"/>
  <c r="AC625" i="2"/>
  <c r="AC85" i="2"/>
  <c r="AC711" i="2"/>
  <c r="AC671" i="2"/>
  <c r="AC392" i="2"/>
  <c r="AC552" i="2"/>
  <c r="AC609" i="2"/>
  <c r="AC327" i="2"/>
  <c r="AC683" i="2"/>
  <c r="AC739" i="2"/>
  <c r="AC312" i="2"/>
  <c r="AC622" i="2"/>
  <c r="AC563" i="2"/>
  <c r="AC646" i="2"/>
  <c r="AC135" i="2"/>
  <c r="AC613" i="2"/>
  <c r="AC158" i="2"/>
  <c r="AC367" i="2"/>
  <c r="AC624" i="2"/>
  <c r="AC583" i="2"/>
  <c r="AC92" i="2"/>
  <c r="AC290" i="2"/>
  <c r="AC317" i="2"/>
  <c r="AC224" i="2"/>
  <c r="AC485" i="2"/>
  <c r="AC252" i="2"/>
  <c r="AC387" i="2"/>
  <c r="AC507" i="2"/>
  <c r="AC197" i="2"/>
  <c r="AC471" i="2"/>
  <c r="AC414" i="2"/>
  <c r="AC457" i="2"/>
  <c r="AC292" i="2"/>
  <c r="AC114" i="2"/>
  <c r="AC730" i="2"/>
  <c r="AC263" i="2"/>
  <c r="AC262" i="2"/>
  <c r="AC429" i="2"/>
  <c r="AC523" i="2"/>
  <c r="AC407" i="2"/>
  <c r="AC188" i="2"/>
  <c r="AC673" i="2"/>
  <c r="AC451" i="2"/>
  <c r="AC618" i="2"/>
  <c r="AC574" i="2"/>
  <c r="AC184" i="2"/>
  <c r="AC244" i="2"/>
  <c r="AC619" i="2"/>
  <c r="AC186" i="2"/>
  <c r="AC514" i="2"/>
  <c r="AC585" i="2"/>
  <c r="AC638" i="2"/>
  <c r="AC525" i="2"/>
  <c r="AC653" i="2"/>
  <c r="AC475" i="2"/>
  <c r="AC249" i="2"/>
  <c r="AC361" i="2"/>
  <c r="AC620" i="2"/>
  <c r="AC584" i="2"/>
  <c r="AC363" i="2"/>
  <c r="AC456" i="2"/>
  <c r="AC351" i="2"/>
  <c r="AC685" i="2"/>
  <c r="AC481" i="2"/>
  <c r="AC610" i="2"/>
  <c r="AC727" i="2"/>
  <c r="AC598" i="2"/>
  <c r="AC389" i="2"/>
  <c r="AC663" i="2"/>
  <c r="AC342" i="2"/>
  <c r="AC632" i="2"/>
  <c r="AC526" i="2"/>
  <c r="AC454" i="2"/>
  <c r="AC491" i="2"/>
  <c r="AC458" i="2"/>
  <c r="AC337" i="2"/>
  <c r="AC648" i="2"/>
  <c r="AC641" i="2"/>
  <c r="AC728" i="2"/>
  <c r="AC425" i="2"/>
  <c r="AC689" i="2"/>
  <c r="AC517" i="2"/>
  <c r="AC692" i="2"/>
  <c r="AC695" i="2"/>
  <c r="AC611" i="2"/>
  <c r="AC696" i="2"/>
  <c r="AC604" i="2"/>
  <c r="AC738" i="2"/>
  <c r="AC561" i="2"/>
  <c r="AC621" i="2"/>
  <c r="AC649" i="2"/>
  <c r="AC734" i="2"/>
  <c r="AC718" i="2"/>
  <c r="AC715" i="2"/>
  <c r="AC716" i="2"/>
  <c r="AC736" i="2"/>
  <c r="AC713" i="2"/>
  <c r="AC690" i="2"/>
  <c r="AC720" i="2"/>
  <c r="AC549" i="2"/>
  <c r="AC640" i="2"/>
  <c r="AC717" i="2"/>
  <c r="AC678" i="2"/>
  <c r="AC686" i="2"/>
  <c r="AC707" i="2"/>
  <c r="AC714" i="2"/>
  <c r="AC731" i="2"/>
  <c r="U595" i="2"/>
  <c r="U562" i="2"/>
  <c r="U639" i="2"/>
  <c r="U125" i="2"/>
  <c r="U382" i="2"/>
  <c r="U512" i="2"/>
  <c r="U477" i="2"/>
  <c r="U572" i="2"/>
  <c r="U546" i="2"/>
  <c r="U325" i="2"/>
  <c r="U436" i="2"/>
  <c r="U478" i="2"/>
  <c r="U636" i="2"/>
  <c r="U218" i="2"/>
  <c r="U495" i="2"/>
  <c r="U213" i="2"/>
  <c r="U315" i="2"/>
  <c r="U328" i="2"/>
  <c r="U528" i="2"/>
  <c r="U698" i="2"/>
  <c r="U365" i="2"/>
  <c r="U557" i="2"/>
  <c r="U410" i="2"/>
  <c r="U510" i="2"/>
  <c r="U80" i="2"/>
  <c r="U615" i="2"/>
  <c r="U358" i="2"/>
  <c r="U47" i="2"/>
  <c r="U219" i="2"/>
  <c r="U74" i="2"/>
  <c r="U236" i="2"/>
  <c r="U398" i="2"/>
  <c r="U580" i="2"/>
  <c r="U650" i="2"/>
  <c r="U6" i="2"/>
  <c r="U308" i="2"/>
  <c r="U230" i="2"/>
  <c r="U644" i="2"/>
  <c r="U99" i="2"/>
  <c r="U86" i="2"/>
  <c r="U543" i="2"/>
  <c r="U560" i="2"/>
  <c r="U139" i="2"/>
  <c r="U67" i="2"/>
  <c r="U251" i="2"/>
  <c r="U368" i="2"/>
  <c r="U187" i="2"/>
  <c r="U542" i="2"/>
  <c r="U94" i="2"/>
  <c r="U647" i="2"/>
  <c r="U381" i="2"/>
  <c r="U332" i="2"/>
  <c r="U183" i="2"/>
  <c r="U132" i="2"/>
  <c r="U493" i="2"/>
  <c r="U136" i="2"/>
  <c r="U489" i="2"/>
  <c r="U480" i="2"/>
  <c r="U397" i="2"/>
  <c r="U129" i="2"/>
  <c r="U628" i="2"/>
  <c r="U338" i="2"/>
  <c r="U417" i="2"/>
  <c r="U248" i="2"/>
  <c r="U353" i="2"/>
  <c r="U418" i="2"/>
  <c r="U267" i="2"/>
  <c r="U452" i="2"/>
  <c r="U108" i="2"/>
  <c r="U355" i="2"/>
  <c r="U146" i="2"/>
  <c r="U173" i="2"/>
  <c r="U221" i="2"/>
  <c r="U164" i="2"/>
  <c r="U492" i="2"/>
  <c r="U672" i="2"/>
  <c r="U379" i="2"/>
  <c r="U409" i="2"/>
  <c r="U504" i="2"/>
  <c r="U374" i="2"/>
  <c r="U553" i="2"/>
  <c r="U5" i="2"/>
  <c r="U172" i="2"/>
  <c r="U284" i="2"/>
  <c r="U228" i="2"/>
  <c r="U118" i="2"/>
  <c r="U282" i="2"/>
  <c r="U670" i="2"/>
  <c r="U575" i="2"/>
  <c r="U373" i="2"/>
  <c r="U250" i="2"/>
  <c r="U486" i="2"/>
  <c r="U350" i="2"/>
  <c r="U4" i="2"/>
  <c r="U60" i="2"/>
  <c r="U90" i="2"/>
  <c r="U130" i="2"/>
  <c r="U212" i="2"/>
  <c r="U123" i="2"/>
  <c r="U476" i="2"/>
  <c r="U52" i="2"/>
  <c r="U168" i="2"/>
  <c r="U222" i="2"/>
  <c r="U497" i="2"/>
  <c r="U46" i="2"/>
  <c r="U279" i="2"/>
  <c r="U95" i="2"/>
  <c r="U316" i="2"/>
  <c r="U285" i="2"/>
  <c r="U240" i="2"/>
  <c r="U460" i="2"/>
  <c r="U597" i="2"/>
  <c r="U390" i="2"/>
  <c r="U371" i="2"/>
  <c r="U701" i="2"/>
  <c r="U435" i="2"/>
  <c r="U223" i="2"/>
  <c r="U191" i="2"/>
  <c r="U654" i="2"/>
  <c r="U21" i="2"/>
  <c r="U166" i="2"/>
  <c r="U483" i="2"/>
  <c r="U336" i="2"/>
  <c r="U56" i="2"/>
  <c r="U140" i="2"/>
  <c r="U306" i="2"/>
  <c r="U147" i="2"/>
  <c r="U38" i="2"/>
  <c r="U322" i="2"/>
  <c r="U444" i="2"/>
  <c r="U288" i="2"/>
  <c r="U676" i="2"/>
  <c r="U665" i="2"/>
  <c r="U42" i="2"/>
  <c r="U566" i="2"/>
  <c r="U234" i="2"/>
  <c r="U241" i="2"/>
  <c r="U501" i="2"/>
  <c r="U433" i="2"/>
  <c r="U301" i="2"/>
  <c r="U662" i="2"/>
  <c r="U394" i="2"/>
  <c r="U265" i="2"/>
  <c r="U318" i="2"/>
  <c r="U298" i="2"/>
  <c r="U15" i="2"/>
  <c r="U276" i="2"/>
  <c r="U83" i="2"/>
  <c r="U232" i="2"/>
  <c r="U115" i="2"/>
  <c r="U498" i="2"/>
  <c r="U459" i="2"/>
  <c r="U437" i="2"/>
  <c r="U297" i="2"/>
  <c r="U143" i="2"/>
  <c r="U547" i="2"/>
  <c r="U343" i="2"/>
  <c r="U426" i="2"/>
  <c r="U97" i="2"/>
  <c r="U442" i="2"/>
  <c r="U519" i="2"/>
  <c r="U541" i="2"/>
  <c r="U555" i="2"/>
  <c r="U603" i="2"/>
  <c r="U419" i="2"/>
  <c r="U470" i="2"/>
  <c r="U677" i="2"/>
  <c r="U537" i="2"/>
  <c r="U614" i="2"/>
  <c r="U680" i="2"/>
  <c r="U198" i="2"/>
  <c r="U664" i="2"/>
  <c r="U283" i="2"/>
  <c r="U589" i="2"/>
  <c r="U400" i="2"/>
  <c r="U406" i="2"/>
  <c r="U77" i="2"/>
  <c r="U25" i="2"/>
  <c r="U145" i="2"/>
  <c r="U235" i="2"/>
  <c r="U605" i="2"/>
  <c r="U36" i="2"/>
  <c r="U8" i="2"/>
  <c r="U151" i="2"/>
  <c r="U180" i="2"/>
  <c r="U655" i="2"/>
  <c r="U600" i="2"/>
  <c r="U403" i="2"/>
  <c r="U656" i="2"/>
  <c r="U59" i="2"/>
  <c r="U357" i="2"/>
  <c r="U521" i="2"/>
  <c r="U607" i="2"/>
  <c r="U516" i="2"/>
  <c r="U421" i="2"/>
  <c r="U564" i="2"/>
  <c r="U24" i="2"/>
  <c r="U462" i="2"/>
  <c r="U359" i="2"/>
  <c r="U81" i="2"/>
  <c r="U427" i="2"/>
  <c r="U209" i="2"/>
  <c r="U177" i="2"/>
  <c r="U391" i="2"/>
  <c r="U520" i="2"/>
  <c r="U420" i="2"/>
  <c r="U434" i="2"/>
  <c r="U104" i="2"/>
  <c r="U291" i="2"/>
  <c r="U101" i="2"/>
  <c r="U401" i="2"/>
  <c r="U494" i="2"/>
  <c r="U518" i="2"/>
  <c r="U98" i="2"/>
  <c r="U448" i="2"/>
  <c r="U658" i="2"/>
  <c r="U570" i="2"/>
  <c r="U73" i="2"/>
  <c r="U78" i="2"/>
  <c r="U565" i="2"/>
  <c r="U413" i="2"/>
  <c r="U277" i="2"/>
  <c r="U165" i="2"/>
  <c r="U32" i="2"/>
  <c r="U450" i="2"/>
  <c r="U65" i="2"/>
  <c r="U424" i="2"/>
  <c r="U674" i="2"/>
  <c r="U472" i="2"/>
  <c r="U247" i="2"/>
  <c r="U258" i="2"/>
  <c r="U712" i="2"/>
  <c r="U13" i="2"/>
  <c r="U286" i="2"/>
  <c r="U103" i="2"/>
  <c r="U313" i="2"/>
  <c r="U386" i="2"/>
  <c r="U305" i="2"/>
  <c r="U573" i="2"/>
  <c r="U370" i="2"/>
  <c r="U54" i="2"/>
  <c r="U340" i="2"/>
  <c r="U709" i="2"/>
  <c r="U57" i="2"/>
  <c r="U428" i="2"/>
  <c r="U341" i="2"/>
  <c r="U645" i="2"/>
  <c r="U22" i="2"/>
  <c r="U7" i="2"/>
  <c r="U569" i="2"/>
  <c r="U487" i="2"/>
  <c r="U725" i="2"/>
  <c r="U169" i="2"/>
  <c r="U592" i="2"/>
  <c r="U61" i="2"/>
  <c r="U280" i="2"/>
  <c r="U533" i="2"/>
  <c r="U227" i="2"/>
  <c r="U354" i="2"/>
  <c r="U40" i="2"/>
  <c r="U75" i="2"/>
  <c r="U344" i="2"/>
  <c r="U207" i="2"/>
  <c r="U294" i="2"/>
  <c r="U511" i="2"/>
  <c r="U502" i="2"/>
  <c r="U300" i="2"/>
  <c r="U455" i="2"/>
  <c r="U259" i="2"/>
  <c r="U127" i="2"/>
  <c r="U333" i="2"/>
  <c r="U304" i="2"/>
  <c r="U19" i="2"/>
  <c r="U152" i="2"/>
  <c r="U446" i="2"/>
  <c r="U41" i="2"/>
  <c r="U376" i="2"/>
  <c r="U535" i="2"/>
  <c r="U163" i="2"/>
  <c r="U550" i="2"/>
  <c r="U395" i="2"/>
  <c r="U679" i="2"/>
  <c r="U205" i="2"/>
  <c r="U196" i="2"/>
  <c r="U48" i="2"/>
  <c r="U89" i="2"/>
  <c r="U440" i="2"/>
  <c r="U102" i="2"/>
  <c r="U88" i="2"/>
  <c r="U254" i="2"/>
  <c r="U272" i="2"/>
  <c r="U666" i="2"/>
  <c r="U348" i="2"/>
  <c r="U384" i="2"/>
  <c r="U296" i="2"/>
  <c r="U170" i="2"/>
  <c r="U62" i="2"/>
  <c r="U634" i="2"/>
  <c r="U579" i="2"/>
  <c r="U264" i="2"/>
  <c r="U160" i="2"/>
  <c r="U302" i="2"/>
  <c r="U509" i="2"/>
  <c r="U567" i="2"/>
  <c r="U329" i="2"/>
  <c r="U149" i="2"/>
  <c r="U119" i="2"/>
  <c r="U71" i="2"/>
  <c r="U124" i="2"/>
  <c r="U503" i="2"/>
  <c r="U522" i="2"/>
  <c r="U287" i="2"/>
  <c r="U144" i="2"/>
  <c r="U606" i="2"/>
  <c r="U113" i="2"/>
  <c r="U256" i="2"/>
  <c r="U706" i="2"/>
  <c r="U220" i="2"/>
  <c r="U310" i="2"/>
  <c r="U366" i="2"/>
  <c r="U295" i="2"/>
  <c r="U10" i="2"/>
  <c r="U142" i="2"/>
  <c r="U364" i="2"/>
  <c r="U28" i="2"/>
  <c r="U217" i="2"/>
  <c r="U239" i="2"/>
  <c r="U179" i="2"/>
  <c r="U479" i="2"/>
  <c r="U568" i="2"/>
  <c r="U128" i="2"/>
  <c r="U505" i="2"/>
  <c r="U702" i="2"/>
  <c r="U268" i="2"/>
  <c r="U116" i="2"/>
  <c r="U273" i="2"/>
  <c r="U185" i="2"/>
  <c r="U141" i="2"/>
  <c r="U402" i="2"/>
  <c r="U107" i="2"/>
  <c r="U629" i="2"/>
  <c r="U320" i="2"/>
  <c r="U330" i="2"/>
  <c r="U9" i="2"/>
  <c r="U35" i="2"/>
  <c r="U91" i="2"/>
  <c r="U68" i="2"/>
  <c r="U623" i="2"/>
  <c r="U635" i="2"/>
  <c r="U538" i="2"/>
  <c r="U156" i="2"/>
  <c r="U203" i="2"/>
  <c r="U30" i="2"/>
  <c r="U722" i="2"/>
  <c r="U157" i="2"/>
  <c r="U532" i="2"/>
  <c r="U122" i="2"/>
  <c r="U29" i="2"/>
  <c r="U137" i="2"/>
  <c r="U324" i="2"/>
  <c r="U399" i="2"/>
  <c r="U430" i="2"/>
  <c r="U388" i="2"/>
  <c r="U590" i="2"/>
  <c r="U599" i="2"/>
  <c r="U576" i="2"/>
  <c r="U335" i="2"/>
  <c r="U571" i="2"/>
  <c r="U182" i="2"/>
  <c r="U443" i="2"/>
  <c r="U231" i="2"/>
  <c r="U356" i="2"/>
  <c r="U229" i="2"/>
  <c r="U208" i="2"/>
  <c r="U237" i="2"/>
  <c r="U58" i="2"/>
  <c r="U93" i="2"/>
  <c r="U616" i="2"/>
  <c r="U699" i="2"/>
  <c r="U453" i="2"/>
  <c r="U314" i="2"/>
  <c r="U484" i="2"/>
  <c r="U2" i="2"/>
  <c r="U238" i="2"/>
  <c r="U148" i="2"/>
  <c r="U100" i="2"/>
  <c r="U659" i="2"/>
  <c r="U154" i="2"/>
  <c r="U11" i="2"/>
  <c r="U461" i="2"/>
  <c r="U53" i="2"/>
  <c r="U106" i="2"/>
  <c r="U626" i="2"/>
  <c r="U3" i="2"/>
  <c r="U703" i="2"/>
  <c r="U175" i="2"/>
  <c r="U383" i="2"/>
  <c r="U110" i="2"/>
  <c r="U210" i="2"/>
  <c r="U159" i="2"/>
  <c r="U594" i="2"/>
  <c r="U326" i="2"/>
  <c r="U375" i="2"/>
  <c r="U253" i="2"/>
  <c r="U64" i="2"/>
  <c r="U226" i="2"/>
  <c r="U33" i="2"/>
  <c r="U581" i="2"/>
  <c r="U14" i="2"/>
  <c r="U281" i="2"/>
  <c r="U482" i="2"/>
  <c r="U404" i="2"/>
  <c r="U134" i="2"/>
  <c r="U204" i="2"/>
  <c r="U534" i="2"/>
  <c r="U12" i="2"/>
  <c r="U16" i="2"/>
  <c r="U529" i="2"/>
  <c r="U50" i="2"/>
  <c r="U117" i="2"/>
  <c r="U216" i="2"/>
  <c r="U243" i="2"/>
  <c r="U737" i="2"/>
  <c r="U311" i="2"/>
  <c r="U271" i="2"/>
  <c r="U601" i="2"/>
  <c r="U87" i="2"/>
  <c r="U63" i="2"/>
  <c r="U684" i="2"/>
  <c r="U70" i="2"/>
  <c r="U345" i="2"/>
  <c r="U438" i="2"/>
  <c r="U176" i="2"/>
  <c r="U675" i="2"/>
  <c r="U642" i="2"/>
  <c r="U548" i="2"/>
  <c r="U508" i="2"/>
  <c r="U617" i="2"/>
  <c r="U69" i="2"/>
  <c r="U246" i="2"/>
  <c r="U602" i="2"/>
  <c r="U270" i="2"/>
  <c r="U162" i="2"/>
  <c r="U723" i="2"/>
  <c r="U274" i="2"/>
  <c r="U266" i="2"/>
  <c r="U331" i="2"/>
  <c r="U275" i="2"/>
  <c r="U31" i="2"/>
  <c r="U415" i="2"/>
  <c r="U76" i="2"/>
  <c r="U396" i="2"/>
  <c r="U278" i="2"/>
  <c r="U708" i="2"/>
  <c r="U700" i="2"/>
  <c r="U559" i="2"/>
  <c r="U558" i="2"/>
  <c r="U423" i="2"/>
  <c r="U299" i="2"/>
  <c r="U193" i="2"/>
  <c r="U539" i="2"/>
  <c r="U513" i="2"/>
  <c r="U360" i="2"/>
  <c r="U405" i="2"/>
  <c r="U369" i="2"/>
  <c r="U465" i="2"/>
  <c r="U171" i="2"/>
  <c r="U255" i="2"/>
  <c r="U554" i="2"/>
  <c r="U540" i="2"/>
  <c r="U499" i="2"/>
  <c r="U467" i="2"/>
  <c r="U51" i="2"/>
  <c r="U44" i="2"/>
  <c r="U225" i="2"/>
  <c r="U206" i="2"/>
  <c r="U289" i="2"/>
  <c r="U27" i="2"/>
  <c r="U96" i="2"/>
  <c r="U468" i="2"/>
  <c r="U669" i="2"/>
  <c r="U153" i="2"/>
  <c r="U422" i="2"/>
  <c r="U362" i="2"/>
  <c r="U694" i="2"/>
  <c r="U138" i="2"/>
  <c r="U682" i="2"/>
  <c r="U233" i="2"/>
  <c r="U732" i="2"/>
  <c r="U334" i="2"/>
  <c r="U593" i="2"/>
  <c r="U150" i="2"/>
  <c r="U527" i="2"/>
  <c r="U178" i="2"/>
  <c r="U724" i="2"/>
  <c r="U496" i="2"/>
  <c r="U181" i="2"/>
  <c r="U416" i="2"/>
  <c r="U18" i="2"/>
  <c r="U577" i="2"/>
  <c r="U339" i="2"/>
  <c r="U515" i="2"/>
  <c r="U303" i="2"/>
  <c r="U200" i="2"/>
  <c r="U631" i="2"/>
  <c r="U349" i="2"/>
  <c r="U34" i="2"/>
  <c r="U681" i="2"/>
  <c r="U643" i="2"/>
  <c r="U49" i="2"/>
  <c r="U17" i="2"/>
  <c r="U441" i="2"/>
  <c r="U174" i="2"/>
  <c r="U43" i="2"/>
  <c r="U323" i="2"/>
  <c r="U488" i="2"/>
  <c r="U587" i="2"/>
  <c r="U293" i="2"/>
  <c r="U72" i="2"/>
  <c r="U189" i="2"/>
  <c r="U612" i="2"/>
  <c r="U432" i="2"/>
  <c r="U556" i="2"/>
  <c r="U608" i="2"/>
  <c r="U393" i="2"/>
  <c r="U531" i="2"/>
  <c r="U704" i="2"/>
  <c r="U408" i="2"/>
  <c r="U735" i="2"/>
  <c r="U586" i="2"/>
  <c r="U524" i="2"/>
  <c r="U380" i="2"/>
  <c r="U378" i="2"/>
  <c r="U500" i="2"/>
  <c r="U660" i="2"/>
  <c r="U20" i="2"/>
  <c r="U733" i="2"/>
  <c r="U66" i="2"/>
  <c r="U490" i="2"/>
  <c r="U637" i="2"/>
  <c r="U201" i="2"/>
  <c r="U544" i="2"/>
  <c r="U245" i="2"/>
  <c r="U464" i="2"/>
  <c r="U55" i="2"/>
  <c r="U45" i="2"/>
  <c r="U627" i="2"/>
  <c r="U431" i="2"/>
  <c r="U121" i="2"/>
  <c r="U105" i="2"/>
  <c r="U321" i="2"/>
  <c r="U192" i="2"/>
  <c r="U474" i="2"/>
  <c r="U269" i="2"/>
  <c r="U23" i="2"/>
  <c r="U319" i="2"/>
  <c r="U633" i="2"/>
  <c r="U578" i="2"/>
  <c r="U194" i="2"/>
  <c r="U202" i="2"/>
  <c r="U37" i="2"/>
  <c r="U167" i="2"/>
  <c r="U190" i="2"/>
  <c r="U199" i="2"/>
  <c r="U721" i="2"/>
  <c r="U372" i="2"/>
  <c r="U133" i="2"/>
  <c r="U445" i="2"/>
  <c r="U439" i="2"/>
  <c r="U26" i="2"/>
  <c r="U84" i="2"/>
  <c r="U582" i="2"/>
  <c r="U652" i="2"/>
  <c r="U729" i="2"/>
  <c r="U591" i="2"/>
  <c r="U693" i="2"/>
  <c r="U697" i="2"/>
  <c r="U473" i="2"/>
  <c r="U506" i="2"/>
  <c r="U261" i="2"/>
  <c r="U411" i="2"/>
  <c r="U111" i="2"/>
  <c r="U82" i="2"/>
  <c r="U449" i="2"/>
  <c r="U688" i="2"/>
  <c r="U719" i="2"/>
  <c r="U385" i="2"/>
  <c r="U687" i="2"/>
  <c r="U412" i="2"/>
  <c r="U630" i="2"/>
  <c r="U214" i="2"/>
  <c r="U352" i="2"/>
  <c r="U39" i="2"/>
  <c r="U596" i="2"/>
  <c r="U161" i="2"/>
  <c r="U112" i="2"/>
  <c r="U120" i="2"/>
  <c r="U346" i="2"/>
  <c r="U551" i="2"/>
  <c r="U466" i="2"/>
  <c r="U377" i="2"/>
  <c r="U536" i="2"/>
  <c r="U126" i="2"/>
  <c r="U651" i="2"/>
  <c r="U347" i="2"/>
  <c r="U667" i="2"/>
  <c r="U657" i="2"/>
  <c r="U211" i="2"/>
  <c r="U545" i="2"/>
  <c r="U710" i="2"/>
  <c r="U257" i="2"/>
  <c r="U726" i="2"/>
  <c r="U79" i="2"/>
  <c r="U530" i="2"/>
  <c r="U242" i="2"/>
  <c r="U307" i="2"/>
  <c r="U309" i="2"/>
  <c r="U215" i="2"/>
  <c r="U109" i="2"/>
  <c r="U260" i="2"/>
  <c r="U155" i="2"/>
  <c r="U131" i="2"/>
  <c r="U469" i="2"/>
  <c r="U691" i="2"/>
  <c r="U588" i="2"/>
  <c r="U463" i="2"/>
  <c r="U668" i="2"/>
  <c r="U661" i="2"/>
  <c r="U195" i="2"/>
  <c r="U705" i="2"/>
  <c r="U447" i="2"/>
  <c r="U625" i="2"/>
  <c r="U85" i="2"/>
  <c r="U711" i="2"/>
  <c r="U671" i="2"/>
  <c r="U392" i="2"/>
  <c r="U552" i="2"/>
  <c r="U609" i="2"/>
  <c r="U327" i="2"/>
  <c r="U683" i="2"/>
  <c r="U739" i="2"/>
  <c r="U312" i="2"/>
  <c r="U622" i="2"/>
  <c r="U563" i="2"/>
  <c r="U646" i="2"/>
  <c r="U135" i="2"/>
  <c r="U613" i="2"/>
  <c r="U158" i="2"/>
  <c r="U367" i="2"/>
  <c r="U624" i="2"/>
  <c r="U583" i="2"/>
  <c r="U92" i="2"/>
  <c r="U290" i="2"/>
  <c r="U317" i="2"/>
  <c r="U224" i="2"/>
  <c r="U485" i="2"/>
  <c r="U252" i="2"/>
  <c r="U387" i="2"/>
  <c r="U507" i="2"/>
  <c r="U197" i="2"/>
  <c r="U471" i="2"/>
  <c r="U414" i="2"/>
  <c r="U457" i="2"/>
  <c r="U292" i="2"/>
  <c r="U114" i="2"/>
  <c r="U730" i="2"/>
  <c r="U263" i="2"/>
  <c r="U262" i="2"/>
  <c r="U429" i="2"/>
  <c r="U523" i="2"/>
  <c r="U407" i="2"/>
  <c r="U188" i="2"/>
  <c r="U673" i="2"/>
  <c r="U451" i="2"/>
  <c r="U618" i="2"/>
  <c r="U574" i="2"/>
  <c r="U184" i="2"/>
  <c r="U244" i="2"/>
  <c r="U619" i="2"/>
  <c r="U186" i="2"/>
  <c r="U514" i="2"/>
  <c r="U585" i="2"/>
  <c r="U638" i="2"/>
  <c r="U525" i="2"/>
  <c r="U653" i="2"/>
  <c r="U475" i="2"/>
  <c r="U249" i="2"/>
  <c r="U361" i="2"/>
  <c r="U620" i="2"/>
  <c r="U584" i="2"/>
  <c r="U363" i="2"/>
  <c r="U456" i="2"/>
  <c r="U351" i="2"/>
  <c r="U685" i="2"/>
  <c r="U481" i="2"/>
  <c r="U610" i="2"/>
  <c r="U727" i="2"/>
  <c r="U598" i="2"/>
  <c r="U389" i="2"/>
  <c r="U663" i="2"/>
  <c r="U342" i="2"/>
  <c r="U632" i="2"/>
  <c r="U526" i="2"/>
  <c r="U454" i="2"/>
  <c r="U491" i="2"/>
  <c r="U458" i="2"/>
  <c r="U337" i="2"/>
  <c r="U648" i="2"/>
  <c r="U641" i="2"/>
  <c r="U728" i="2"/>
  <c r="U425" i="2"/>
  <c r="U689" i="2"/>
  <c r="U517" i="2"/>
  <c r="U692" i="2"/>
  <c r="U695" i="2"/>
  <c r="U611" i="2"/>
  <c r="U696" i="2"/>
  <c r="U604" i="2"/>
  <c r="U738" i="2"/>
  <c r="U561" i="2"/>
  <c r="U621" i="2"/>
  <c r="U649" i="2"/>
  <c r="U734" i="2"/>
  <c r="U718" i="2"/>
  <c r="U715" i="2"/>
  <c r="U716" i="2"/>
  <c r="U736" i="2"/>
  <c r="U713" i="2"/>
  <c r="U690" i="2"/>
  <c r="U720" i="2"/>
  <c r="U549" i="2"/>
  <c r="U640" i="2"/>
  <c r="U717" i="2"/>
  <c r="U678" i="2"/>
  <c r="U686" i="2"/>
  <c r="U707" i="2"/>
  <c r="U714" i="2"/>
  <c r="U731" i="2"/>
  <c r="T595" i="2"/>
  <c r="T562" i="2"/>
  <c r="T639" i="2"/>
  <c r="T125" i="2"/>
  <c r="T382" i="2"/>
  <c r="T512" i="2"/>
  <c r="T477" i="2"/>
  <c r="T572" i="2"/>
  <c r="T546" i="2"/>
  <c r="T325" i="2"/>
  <c r="T436" i="2"/>
  <c r="T478" i="2"/>
  <c r="T636" i="2"/>
  <c r="T218" i="2"/>
  <c r="T495" i="2"/>
  <c r="T213" i="2"/>
  <c r="T315" i="2"/>
  <c r="T328" i="2"/>
  <c r="T528" i="2"/>
  <c r="T698" i="2"/>
  <c r="T365" i="2"/>
  <c r="T557" i="2"/>
  <c r="T410" i="2"/>
  <c r="T510" i="2"/>
  <c r="T80" i="2"/>
  <c r="T615" i="2"/>
  <c r="T358" i="2"/>
  <c r="T47" i="2"/>
  <c r="T219" i="2"/>
  <c r="T74" i="2"/>
  <c r="T236" i="2"/>
  <c r="T398" i="2"/>
  <c r="T580" i="2"/>
  <c r="T650" i="2"/>
  <c r="T6" i="2"/>
  <c r="T308" i="2"/>
  <c r="T230" i="2"/>
  <c r="T644" i="2"/>
  <c r="T99" i="2"/>
  <c r="T86" i="2"/>
  <c r="T543" i="2"/>
  <c r="T560" i="2"/>
  <c r="T139" i="2"/>
  <c r="T67" i="2"/>
  <c r="T251" i="2"/>
  <c r="T368" i="2"/>
  <c r="T187" i="2"/>
  <c r="T542" i="2"/>
  <c r="T94" i="2"/>
  <c r="T647" i="2"/>
  <c r="T381" i="2"/>
  <c r="T332" i="2"/>
  <c r="T183" i="2"/>
  <c r="T132" i="2"/>
  <c r="T493" i="2"/>
  <c r="T136" i="2"/>
  <c r="T489" i="2"/>
  <c r="T480" i="2"/>
  <c r="T397" i="2"/>
  <c r="T129" i="2"/>
  <c r="T628" i="2"/>
  <c r="T338" i="2"/>
  <c r="T417" i="2"/>
  <c r="T248" i="2"/>
  <c r="T353" i="2"/>
  <c r="T418" i="2"/>
  <c r="T267" i="2"/>
  <c r="T452" i="2"/>
  <c r="T108" i="2"/>
  <c r="T355" i="2"/>
  <c r="T146" i="2"/>
  <c r="T173" i="2"/>
  <c r="T221" i="2"/>
  <c r="T164" i="2"/>
  <c r="T492" i="2"/>
  <c r="T672" i="2"/>
  <c r="T379" i="2"/>
  <c r="T409" i="2"/>
  <c r="T504" i="2"/>
  <c r="T374" i="2"/>
  <c r="T553" i="2"/>
  <c r="T5" i="2"/>
  <c r="T172" i="2"/>
  <c r="T284" i="2"/>
  <c r="T228" i="2"/>
  <c r="T118" i="2"/>
  <c r="T282" i="2"/>
  <c r="T670" i="2"/>
  <c r="T575" i="2"/>
  <c r="T373" i="2"/>
  <c r="T250" i="2"/>
  <c r="T486" i="2"/>
  <c r="T350" i="2"/>
  <c r="T4" i="2"/>
  <c r="T60" i="2"/>
  <c r="T90" i="2"/>
  <c r="T130" i="2"/>
  <c r="T212" i="2"/>
  <c r="T123" i="2"/>
  <c r="T476" i="2"/>
  <c r="T52" i="2"/>
  <c r="T168" i="2"/>
  <c r="T222" i="2"/>
  <c r="T497" i="2"/>
  <c r="T46" i="2"/>
  <c r="T279" i="2"/>
  <c r="T95" i="2"/>
  <c r="T316" i="2"/>
  <c r="T285" i="2"/>
  <c r="T240" i="2"/>
  <c r="T460" i="2"/>
  <c r="T597" i="2"/>
  <c r="T390" i="2"/>
  <c r="T371" i="2"/>
  <c r="T701" i="2"/>
  <c r="T435" i="2"/>
  <c r="T223" i="2"/>
  <c r="T191" i="2"/>
  <c r="T654" i="2"/>
  <c r="T21" i="2"/>
  <c r="T166" i="2"/>
  <c r="T483" i="2"/>
  <c r="T336" i="2"/>
  <c r="T56" i="2"/>
  <c r="T140" i="2"/>
  <c r="T306" i="2"/>
  <c r="T147" i="2"/>
  <c r="T38" i="2"/>
  <c r="T322" i="2"/>
  <c r="T444" i="2"/>
  <c r="T288" i="2"/>
  <c r="T676" i="2"/>
  <c r="T665" i="2"/>
  <c r="T42" i="2"/>
  <c r="T566" i="2"/>
  <c r="T234" i="2"/>
  <c r="T241" i="2"/>
  <c r="T501" i="2"/>
  <c r="T433" i="2"/>
  <c r="T301" i="2"/>
  <c r="T662" i="2"/>
  <c r="T394" i="2"/>
  <c r="T265" i="2"/>
  <c r="T318" i="2"/>
  <c r="T298" i="2"/>
  <c r="T15" i="2"/>
  <c r="T276" i="2"/>
  <c r="T83" i="2"/>
  <c r="T232" i="2"/>
  <c r="T115" i="2"/>
  <c r="T498" i="2"/>
  <c r="T459" i="2"/>
  <c r="T437" i="2"/>
  <c r="T297" i="2"/>
  <c r="T143" i="2"/>
  <c r="T547" i="2"/>
  <c r="T343" i="2"/>
  <c r="T426" i="2"/>
  <c r="T97" i="2"/>
  <c r="T442" i="2"/>
  <c r="T519" i="2"/>
  <c r="T541" i="2"/>
  <c r="T555" i="2"/>
  <c r="T603" i="2"/>
  <c r="T419" i="2"/>
  <c r="T470" i="2"/>
  <c r="T677" i="2"/>
  <c r="T537" i="2"/>
  <c r="T614" i="2"/>
  <c r="T680" i="2"/>
  <c r="T198" i="2"/>
  <c r="T664" i="2"/>
  <c r="T283" i="2"/>
  <c r="T589" i="2"/>
  <c r="T400" i="2"/>
  <c r="T406" i="2"/>
  <c r="T77" i="2"/>
  <c r="T25" i="2"/>
  <c r="T145" i="2"/>
  <c r="T235" i="2"/>
  <c r="T605" i="2"/>
  <c r="T36" i="2"/>
  <c r="T8" i="2"/>
  <c r="T151" i="2"/>
  <c r="T180" i="2"/>
  <c r="T655" i="2"/>
  <c r="T600" i="2"/>
  <c r="T403" i="2"/>
  <c r="T656" i="2"/>
  <c r="T59" i="2"/>
  <c r="T357" i="2"/>
  <c r="T521" i="2"/>
  <c r="T607" i="2"/>
  <c r="T516" i="2"/>
  <c r="T421" i="2"/>
  <c r="T564" i="2"/>
  <c r="T24" i="2"/>
  <c r="T462" i="2"/>
  <c r="T359" i="2"/>
  <c r="T81" i="2"/>
  <c r="T427" i="2"/>
  <c r="T209" i="2"/>
  <c r="T177" i="2"/>
  <c r="T391" i="2"/>
  <c r="T520" i="2"/>
  <c r="T420" i="2"/>
  <c r="T434" i="2"/>
  <c r="T104" i="2"/>
  <c r="T291" i="2"/>
  <c r="T101" i="2"/>
  <c r="T401" i="2"/>
  <c r="T494" i="2"/>
  <c r="T518" i="2"/>
  <c r="T98" i="2"/>
  <c r="T448" i="2"/>
  <c r="T658" i="2"/>
  <c r="T570" i="2"/>
  <c r="T73" i="2"/>
  <c r="T78" i="2"/>
  <c r="T565" i="2"/>
  <c r="T413" i="2"/>
  <c r="T277" i="2"/>
  <c r="T165" i="2"/>
  <c r="T32" i="2"/>
  <c r="T450" i="2"/>
  <c r="T65" i="2"/>
  <c r="T424" i="2"/>
  <c r="T674" i="2"/>
  <c r="T472" i="2"/>
  <c r="T247" i="2"/>
  <c r="T258" i="2"/>
  <c r="T712" i="2"/>
  <c r="T13" i="2"/>
  <c r="T286" i="2"/>
  <c r="T103" i="2"/>
  <c r="T313" i="2"/>
  <c r="T386" i="2"/>
  <c r="T305" i="2"/>
  <c r="T573" i="2"/>
  <c r="T370" i="2"/>
  <c r="T54" i="2"/>
  <c r="T340" i="2"/>
  <c r="T709" i="2"/>
  <c r="T57" i="2"/>
  <c r="T428" i="2"/>
  <c r="T341" i="2"/>
  <c r="T645" i="2"/>
  <c r="T22" i="2"/>
  <c r="T7" i="2"/>
  <c r="T569" i="2"/>
  <c r="T487" i="2"/>
  <c r="T725" i="2"/>
  <c r="T169" i="2"/>
  <c r="T592" i="2"/>
  <c r="T61" i="2"/>
  <c r="T280" i="2"/>
  <c r="T533" i="2"/>
  <c r="T227" i="2"/>
  <c r="T354" i="2"/>
  <c r="T40" i="2"/>
  <c r="T75" i="2"/>
  <c r="T344" i="2"/>
  <c r="T207" i="2"/>
  <c r="T294" i="2"/>
  <c r="T511" i="2"/>
  <c r="T502" i="2"/>
  <c r="T300" i="2"/>
  <c r="T455" i="2"/>
  <c r="T259" i="2"/>
  <c r="T127" i="2"/>
  <c r="T333" i="2"/>
  <c r="T304" i="2"/>
  <c r="T19" i="2"/>
  <c r="T152" i="2"/>
  <c r="T446" i="2"/>
  <c r="T41" i="2"/>
  <c r="T376" i="2"/>
  <c r="T535" i="2"/>
  <c r="T163" i="2"/>
  <c r="T550" i="2"/>
  <c r="T395" i="2"/>
  <c r="T679" i="2"/>
  <c r="T205" i="2"/>
  <c r="T196" i="2"/>
  <c r="T48" i="2"/>
  <c r="T89" i="2"/>
  <c r="T440" i="2"/>
  <c r="T102" i="2"/>
  <c r="T88" i="2"/>
  <c r="T254" i="2"/>
  <c r="T272" i="2"/>
  <c r="T666" i="2"/>
  <c r="T348" i="2"/>
  <c r="T384" i="2"/>
  <c r="T296" i="2"/>
  <c r="T170" i="2"/>
  <c r="T62" i="2"/>
  <c r="T634" i="2"/>
  <c r="T579" i="2"/>
  <c r="T264" i="2"/>
  <c r="T160" i="2"/>
  <c r="T302" i="2"/>
  <c r="T509" i="2"/>
  <c r="T567" i="2"/>
  <c r="T329" i="2"/>
  <c r="T149" i="2"/>
  <c r="T119" i="2"/>
  <c r="T71" i="2"/>
  <c r="T124" i="2"/>
  <c r="T503" i="2"/>
  <c r="T522" i="2"/>
  <c r="T287" i="2"/>
  <c r="T144" i="2"/>
  <c r="T606" i="2"/>
  <c r="T113" i="2"/>
  <c r="T256" i="2"/>
  <c r="T706" i="2"/>
  <c r="T220" i="2"/>
  <c r="T310" i="2"/>
  <c r="T366" i="2"/>
  <c r="T295" i="2"/>
  <c r="T10" i="2"/>
  <c r="T142" i="2"/>
  <c r="T364" i="2"/>
  <c r="T28" i="2"/>
  <c r="T217" i="2"/>
  <c r="T239" i="2"/>
  <c r="T179" i="2"/>
  <c r="T479" i="2"/>
  <c r="T568" i="2"/>
  <c r="T128" i="2"/>
  <c r="T505" i="2"/>
  <c r="T702" i="2"/>
  <c r="T268" i="2"/>
  <c r="T116" i="2"/>
  <c r="T273" i="2"/>
  <c r="T185" i="2"/>
  <c r="T141" i="2"/>
  <c r="T402" i="2"/>
  <c r="T107" i="2"/>
  <c r="T629" i="2"/>
  <c r="T320" i="2"/>
  <c r="T330" i="2"/>
  <c r="T9" i="2"/>
  <c r="T35" i="2"/>
  <c r="T91" i="2"/>
  <c r="T68" i="2"/>
  <c r="T623" i="2"/>
  <c r="T635" i="2"/>
  <c r="T538" i="2"/>
  <c r="T156" i="2"/>
  <c r="T203" i="2"/>
  <c r="T30" i="2"/>
  <c r="T722" i="2"/>
  <c r="T157" i="2"/>
  <c r="T532" i="2"/>
  <c r="T122" i="2"/>
  <c r="T29" i="2"/>
  <c r="T137" i="2"/>
  <c r="T324" i="2"/>
  <c r="T399" i="2"/>
  <c r="T430" i="2"/>
  <c r="T388" i="2"/>
  <c r="T590" i="2"/>
  <c r="T599" i="2"/>
  <c r="T576" i="2"/>
  <c r="T335" i="2"/>
  <c r="T571" i="2"/>
  <c r="T182" i="2"/>
  <c r="T443" i="2"/>
  <c r="T231" i="2"/>
  <c r="T356" i="2"/>
  <c r="T229" i="2"/>
  <c r="T208" i="2"/>
  <c r="T237" i="2"/>
  <c r="T58" i="2"/>
  <c r="T93" i="2"/>
  <c r="T616" i="2"/>
  <c r="T699" i="2"/>
  <c r="T453" i="2"/>
  <c r="T314" i="2"/>
  <c r="T484" i="2"/>
  <c r="T2" i="2"/>
  <c r="T238" i="2"/>
  <c r="T148" i="2"/>
  <c r="T100" i="2"/>
  <c r="T659" i="2"/>
  <c r="T154" i="2"/>
  <c r="T11" i="2"/>
  <c r="T461" i="2"/>
  <c r="T53" i="2"/>
  <c r="T106" i="2"/>
  <c r="T626" i="2"/>
  <c r="T3" i="2"/>
  <c r="T703" i="2"/>
  <c r="T175" i="2"/>
  <c r="T383" i="2"/>
  <c r="T110" i="2"/>
  <c r="T210" i="2"/>
  <c r="T159" i="2"/>
  <c r="T594" i="2"/>
  <c r="T326" i="2"/>
  <c r="T375" i="2"/>
  <c r="T253" i="2"/>
  <c r="T64" i="2"/>
  <c r="T226" i="2"/>
  <c r="T33" i="2"/>
  <c r="T581" i="2"/>
  <c r="T14" i="2"/>
  <c r="T281" i="2"/>
  <c r="T482" i="2"/>
  <c r="T404" i="2"/>
  <c r="T134" i="2"/>
  <c r="T204" i="2"/>
  <c r="T534" i="2"/>
  <c r="T12" i="2"/>
  <c r="T16" i="2"/>
  <c r="T529" i="2"/>
  <c r="T50" i="2"/>
  <c r="T117" i="2"/>
  <c r="T216" i="2"/>
  <c r="T243" i="2"/>
  <c r="T737" i="2"/>
  <c r="T311" i="2"/>
  <c r="T271" i="2"/>
  <c r="T601" i="2"/>
  <c r="T87" i="2"/>
  <c r="T63" i="2"/>
  <c r="T684" i="2"/>
  <c r="T70" i="2"/>
  <c r="T345" i="2"/>
  <c r="T438" i="2"/>
  <c r="T176" i="2"/>
  <c r="T675" i="2"/>
  <c r="T642" i="2"/>
  <c r="T548" i="2"/>
  <c r="T508" i="2"/>
  <c r="T617" i="2"/>
  <c r="T69" i="2"/>
  <c r="T246" i="2"/>
  <c r="T602" i="2"/>
  <c r="T270" i="2"/>
  <c r="T162" i="2"/>
  <c r="T723" i="2"/>
  <c r="T274" i="2"/>
  <c r="T266" i="2"/>
  <c r="T331" i="2"/>
  <c r="T275" i="2"/>
  <c r="T31" i="2"/>
  <c r="T415" i="2"/>
  <c r="T76" i="2"/>
  <c r="T396" i="2"/>
  <c r="T278" i="2"/>
  <c r="T708" i="2"/>
  <c r="T700" i="2"/>
  <c r="T559" i="2"/>
  <c r="T558" i="2"/>
  <c r="T423" i="2"/>
  <c r="T299" i="2"/>
  <c r="T193" i="2"/>
  <c r="T539" i="2"/>
  <c r="T513" i="2"/>
  <c r="T360" i="2"/>
  <c r="T405" i="2"/>
  <c r="T369" i="2"/>
  <c r="T465" i="2"/>
  <c r="T171" i="2"/>
  <c r="T255" i="2"/>
  <c r="T554" i="2"/>
  <c r="T540" i="2"/>
  <c r="T499" i="2"/>
  <c r="T467" i="2"/>
  <c r="T51" i="2"/>
  <c r="T44" i="2"/>
  <c r="T225" i="2"/>
  <c r="T206" i="2"/>
  <c r="T289" i="2"/>
  <c r="T27" i="2"/>
  <c r="T96" i="2"/>
  <c r="T468" i="2"/>
  <c r="T669" i="2"/>
  <c r="T153" i="2"/>
  <c r="T422" i="2"/>
  <c r="T362" i="2"/>
  <c r="T694" i="2"/>
  <c r="T138" i="2"/>
  <c r="T682" i="2"/>
  <c r="T233" i="2"/>
  <c r="T732" i="2"/>
  <c r="T334" i="2"/>
  <c r="T593" i="2"/>
  <c r="T150" i="2"/>
  <c r="T527" i="2"/>
  <c r="T178" i="2"/>
  <c r="T724" i="2"/>
  <c r="T496" i="2"/>
  <c r="T181" i="2"/>
  <c r="T416" i="2"/>
  <c r="T18" i="2"/>
  <c r="T577" i="2"/>
  <c r="T339" i="2"/>
  <c r="T515" i="2"/>
  <c r="T303" i="2"/>
  <c r="T200" i="2"/>
  <c r="T631" i="2"/>
  <c r="T349" i="2"/>
  <c r="T34" i="2"/>
  <c r="T681" i="2"/>
  <c r="T643" i="2"/>
  <c r="T49" i="2"/>
  <c r="T17" i="2"/>
  <c r="T441" i="2"/>
  <c r="T174" i="2"/>
  <c r="T43" i="2"/>
  <c r="T323" i="2"/>
  <c r="T488" i="2"/>
  <c r="T587" i="2"/>
  <c r="T293" i="2"/>
  <c r="T72" i="2"/>
  <c r="T189" i="2"/>
  <c r="T612" i="2"/>
  <c r="T432" i="2"/>
  <c r="T556" i="2"/>
  <c r="T608" i="2"/>
  <c r="T393" i="2"/>
  <c r="T531" i="2"/>
  <c r="T704" i="2"/>
  <c r="T408" i="2"/>
  <c r="T735" i="2"/>
  <c r="T586" i="2"/>
  <c r="T524" i="2"/>
  <c r="T380" i="2"/>
  <c r="T378" i="2"/>
  <c r="T500" i="2"/>
  <c r="T660" i="2"/>
  <c r="T20" i="2"/>
  <c r="T733" i="2"/>
  <c r="T66" i="2"/>
  <c r="T490" i="2"/>
  <c r="T637" i="2"/>
  <c r="T201" i="2"/>
  <c r="T544" i="2"/>
  <c r="T245" i="2"/>
  <c r="T464" i="2"/>
  <c r="T55" i="2"/>
  <c r="T45" i="2"/>
  <c r="T627" i="2"/>
  <c r="T431" i="2"/>
  <c r="T121" i="2"/>
  <c r="T105" i="2"/>
  <c r="T321" i="2"/>
  <c r="T192" i="2"/>
  <c r="T474" i="2"/>
  <c r="T269" i="2"/>
  <c r="T23" i="2"/>
  <c r="T319" i="2"/>
  <c r="T633" i="2"/>
  <c r="T578" i="2"/>
  <c r="T194" i="2"/>
  <c r="T202" i="2"/>
  <c r="T37" i="2"/>
  <c r="T167" i="2"/>
  <c r="T190" i="2"/>
  <c r="T199" i="2"/>
  <c r="T721" i="2"/>
  <c r="T372" i="2"/>
  <c r="T133" i="2"/>
  <c r="T445" i="2"/>
  <c r="T439" i="2"/>
  <c r="T26" i="2"/>
  <c r="T84" i="2"/>
  <c r="T582" i="2"/>
  <c r="T652" i="2"/>
  <c r="T729" i="2"/>
  <c r="T591" i="2"/>
  <c r="T693" i="2"/>
  <c r="T697" i="2"/>
  <c r="T473" i="2"/>
  <c r="T506" i="2"/>
  <c r="T261" i="2"/>
  <c r="T411" i="2"/>
  <c r="T111" i="2"/>
  <c r="T82" i="2"/>
  <c r="T449" i="2"/>
  <c r="T688" i="2"/>
  <c r="T719" i="2"/>
  <c r="T385" i="2"/>
  <c r="T687" i="2"/>
  <c r="T412" i="2"/>
  <c r="T630" i="2"/>
  <c r="T214" i="2"/>
  <c r="T352" i="2"/>
  <c r="T39" i="2"/>
  <c r="T596" i="2"/>
  <c r="T161" i="2"/>
  <c r="T112" i="2"/>
  <c r="T120" i="2"/>
  <c r="T346" i="2"/>
  <c r="T551" i="2"/>
  <c r="T466" i="2"/>
  <c r="T377" i="2"/>
  <c r="T536" i="2"/>
  <c r="T126" i="2"/>
  <c r="T651" i="2"/>
  <c r="T347" i="2"/>
  <c r="T667" i="2"/>
  <c r="T657" i="2"/>
  <c r="T211" i="2"/>
  <c r="T545" i="2"/>
  <c r="T710" i="2"/>
  <c r="T257" i="2"/>
  <c r="T726" i="2"/>
  <c r="T79" i="2"/>
  <c r="T530" i="2"/>
  <c r="T242" i="2"/>
  <c r="T307" i="2"/>
  <c r="T309" i="2"/>
  <c r="T215" i="2"/>
  <c r="T109" i="2"/>
  <c r="T260" i="2"/>
  <c r="T155" i="2"/>
  <c r="T131" i="2"/>
  <c r="T469" i="2"/>
  <c r="T691" i="2"/>
  <c r="T588" i="2"/>
  <c r="T463" i="2"/>
  <c r="T668" i="2"/>
  <c r="T661" i="2"/>
  <c r="T195" i="2"/>
  <c r="T705" i="2"/>
  <c r="T447" i="2"/>
  <c r="T625" i="2"/>
  <c r="T85" i="2"/>
  <c r="T711" i="2"/>
  <c r="T671" i="2"/>
  <c r="T392" i="2"/>
  <c r="T552" i="2"/>
  <c r="T609" i="2"/>
  <c r="T327" i="2"/>
  <c r="T683" i="2"/>
  <c r="T739" i="2"/>
  <c r="T312" i="2"/>
  <c r="T622" i="2"/>
  <c r="T563" i="2"/>
  <c r="T646" i="2"/>
  <c r="T135" i="2"/>
  <c r="T613" i="2"/>
  <c r="T158" i="2"/>
  <c r="T367" i="2"/>
  <c r="T624" i="2"/>
  <c r="T583" i="2"/>
  <c r="T92" i="2"/>
  <c r="T290" i="2"/>
  <c r="T317" i="2"/>
  <c r="T224" i="2"/>
  <c r="T485" i="2"/>
  <c r="T252" i="2"/>
  <c r="T387" i="2"/>
  <c r="T507" i="2"/>
  <c r="T197" i="2"/>
  <c r="T471" i="2"/>
  <c r="T414" i="2"/>
  <c r="T457" i="2"/>
  <c r="T292" i="2"/>
  <c r="T114" i="2"/>
  <c r="T730" i="2"/>
  <c r="T263" i="2"/>
  <c r="T262" i="2"/>
  <c r="T429" i="2"/>
  <c r="T523" i="2"/>
  <c r="T407" i="2"/>
  <c r="T188" i="2"/>
  <c r="T673" i="2"/>
  <c r="T451" i="2"/>
  <c r="T618" i="2"/>
  <c r="T574" i="2"/>
  <c r="T184" i="2"/>
  <c r="T244" i="2"/>
  <c r="T619" i="2"/>
  <c r="T186" i="2"/>
  <c r="T514" i="2"/>
  <c r="T585" i="2"/>
  <c r="T638" i="2"/>
  <c r="T525" i="2"/>
  <c r="T653" i="2"/>
  <c r="T475" i="2"/>
  <c r="T249" i="2"/>
  <c r="T361" i="2"/>
  <c r="T620" i="2"/>
  <c r="T584" i="2"/>
  <c r="T363" i="2"/>
  <c r="T456" i="2"/>
  <c r="T351" i="2"/>
  <c r="T685" i="2"/>
  <c r="T481" i="2"/>
  <c r="T610" i="2"/>
  <c r="T727" i="2"/>
  <c r="T598" i="2"/>
  <c r="T389" i="2"/>
  <c r="T663" i="2"/>
  <c r="T342" i="2"/>
  <c r="T632" i="2"/>
  <c r="T526" i="2"/>
  <c r="T454" i="2"/>
  <c r="T491" i="2"/>
  <c r="T458" i="2"/>
  <c r="T337" i="2"/>
  <c r="T648" i="2"/>
  <c r="T641" i="2"/>
  <c r="T728" i="2"/>
  <c r="T425" i="2"/>
  <c r="T689" i="2"/>
  <c r="T517" i="2"/>
  <c r="T692" i="2"/>
  <c r="T695" i="2"/>
  <c r="T611" i="2"/>
  <c r="T696" i="2"/>
  <c r="T604" i="2"/>
  <c r="T738" i="2"/>
  <c r="T561" i="2"/>
  <c r="T621" i="2"/>
  <c r="T649" i="2"/>
  <c r="T734" i="2"/>
  <c r="T718" i="2"/>
  <c r="T715" i="2"/>
  <c r="T716" i="2"/>
  <c r="T736" i="2"/>
  <c r="T713" i="2"/>
  <c r="T690" i="2"/>
  <c r="T720" i="2"/>
  <c r="T549" i="2"/>
  <c r="T640" i="2"/>
  <c r="T717" i="2"/>
  <c r="T678" i="2"/>
  <c r="T686" i="2"/>
  <c r="T707" i="2"/>
  <c r="T714" i="2"/>
  <c r="T731" i="2"/>
  <c r="S595" i="2"/>
  <c r="S562" i="2"/>
  <c r="S639" i="2"/>
  <c r="S125" i="2"/>
  <c r="S382" i="2"/>
  <c r="S512" i="2"/>
  <c r="S477" i="2"/>
  <c r="S572" i="2"/>
  <c r="S546" i="2"/>
  <c r="S325" i="2"/>
  <c r="S436" i="2"/>
  <c r="S478" i="2"/>
  <c r="S636" i="2"/>
  <c r="S218" i="2"/>
  <c r="S495" i="2"/>
  <c r="S213" i="2"/>
  <c r="S315" i="2"/>
  <c r="S328" i="2"/>
  <c r="S528" i="2"/>
  <c r="S698" i="2"/>
  <c r="S365" i="2"/>
  <c r="S557" i="2"/>
  <c r="S410" i="2"/>
  <c r="S510" i="2"/>
  <c r="S80" i="2"/>
  <c r="S615" i="2"/>
  <c r="S358" i="2"/>
  <c r="S47" i="2"/>
  <c r="S219" i="2"/>
  <c r="S74" i="2"/>
  <c r="S236" i="2"/>
  <c r="S398" i="2"/>
  <c r="S580" i="2"/>
  <c r="S650" i="2"/>
  <c r="S6" i="2"/>
  <c r="S308" i="2"/>
  <c r="S230" i="2"/>
  <c r="S644" i="2"/>
  <c r="S99" i="2"/>
  <c r="S86" i="2"/>
  <c r="S543" i="2"/>
  <c r="S560" i="2"/>
  <c r="S139" i="2"/>
  <c r="S67" i="2"/>
  <c r="S251" i="2"/>
  <c r="S368" i="2"/>
  <c r="S187" i="2"/>
  <c r="S542" i="2"/>
  <c r="S94" i="2"/>
  <c r="S647" i="2"/>
  <c r="S381" i="2"/>
  <c r="S332" i="2"/>
  <c r="S183" i="2"/>
  <c r="S132" i="2"/>
  <c r="S493" i="2"/>
  <c r="S136" i="2"/>
  <c r="S489" i="2"/>
  <c r="S480" i="2"/>
  <c r="S397" i="2"/>
  <c r="S129" i="2"/>
  <c r="S628" i="2"/>
  <c r="S338" i="2"/>
  <c r="S417" i="2"/>
  <c r="S248" i="2"/>
  <c r="S353" i="2"/>
  <c r="S418" i="2"/>
  <c r="S267" i="2"/>
  <c r="S452" i="2"/>
  <c r="S108" i="2"/>
  <c r="S355" i="2"/>
  <c r="S146" i="2"/>
  <c r="S173" i="2"/>
  <c r="S221" i="2"/>
  <c r="S164" i="2"/>
  <c r="S492" i="2"/>
  <c r="S672" i="2"/>
  <c r="S379" i="2"/>
  <c r="S409" i="2"/>
  <c r="S504" i="2"/>
  <c r="S374" i="2"/>
  <c r="S553" i="2"/>
  <c r="S5" i="2"/>
  <c r="S172" i="2"/>
  <c r="S284" i="2"/>
  <c r="S228" i="2"/>
  <c r="S118" i="2"/>
  <c r="S282" i="2"/>
  <c r="S670" i="2"/>
  <c r="S575" i="2"/>
  <c r="S373" i="2"/>
  <c r="S250" i="2"/>
  <c r="S486" i="2"/>
  <c r="S350" i="2"/>
  <c r="S4" i="2"/>
  <c r="S60" i="2"/>
  <c r="S90" i="2"/>
  <c r="S130" i="2"/>
  <c r="S212" i="2"/>
  <c r="S123" i="2"/>
  <c r="S476" i="2"/>
  <c r="S52" i="2"/>
  <c r="S168" i="2"/>
  <c r="S222" i="2"/>
  <c r="S497" i="2"/>
  <c r="S46" i="2"/>
  <c r="S279" i="2"/>
  <c r="S95" i="2"/>
  <c r="S316" i="2"/>
  <c r="S285" i="2"/>
  <c r="S240" i="2"/>
  <c r="S460" i="2"/>
  <c r="S597" i="2"/>
  <c r="S390" i="2"/>
  <c r="S371" i="2"/>
  <c r="S701" i="2"/>
  <c r="S435" i="2"/>
  <c r="S223" i="2"/>
  <c r="S191" i="2"/>
  <c r="S654" i="2"/>
  <c r="S21" i="2"/>
  <c r="S166" i="2"/>
  <c r="S483" i="2"/>
  <c r="S336" i="2"/>
  <c r="S56" i="2"/>
  <c r="S140" i="2"/>
  <c r="S306" i="2"/>
  <c r="S147" i="2"/>
  <c r="S38" i="2"/>
  <c r="S322" i="2"/>
  <c r="S444" i="2"/>
  <c r="S288" i="2"/>
  <c r="S676" i="2"/>
  <c r="S665" i="2"/>
  <c r="S42" i="2"/>
  <c r="S566" i="2"/>
  <c r="S234" i="2"/>
  <c r="S241" i="2"/>
  <c r="S501" i="2"/>
  <c r="S433" i="2"/>
  <c r="S301" i="2"/>
  <c r="S662" i="2"/>
  <c r="S394" i="2"/>
  <c r="S265" i="2"/>
  <c r="S318" i="2"/>
  <c r="S298" i="2"/>
  <c r="S15" i="2"/>
  <c r="S276" i="2"/>
  <c r="S83" i="2"/>
  <c r="S232" i="2"/>
  <c r="S115" i="2"/>
  <c r="S498" i="2"/>
  <c r="S459" i="2"/>
  <c r="S437" i="2"/>
  <c r="S297" i="2"/>
  <c r="S143" i="2"/>
  <c r="S547" i="2"/>
  <c r="S343" i="2"/>
  <c r="S426" i="2"/>
  <c r="S97" i="2"/>
  <c r="S442" i="2"/>
  <c r="S519" i="2"/>
  <c r="S541" i="2"/>
  <c r="S555" i="2"/>
  <c r="S603" i="2"/>
  <c r="S419" i="2"/>
  <c r="S470" i="2"/>
  <c r="S677" i="2"/>
  <c r="S537" i="2"/>
  <c r="S614" i="2"/>
  <c r="S680" i="2"/>
  <c r="S198" i="2"/>
  <c r="S664" i="2"/>
  <c r="S283" i="2"/>
  <c r="S589" i="2"/>
  <c r="S400" i="2"/>
  <c r="S406" i="2"/>
  <c r="S77" i="2"/>
  <c r="S25" i="2"/>
  <c r="S145" i="2"/>
  <c r="S235" i="2"/>
  <c r="S605" i="2"/>
  <c r="S36" i="2"/>
  <c r="S8" i="2"/>
  <c r="S151" i="2"/>
  <c r="S180" i="2"/>
  <c r="S655" i="2"/>
  <c r="S600" i="2"/>
  <c r="S403" i="2"/>
  <c r="S656" i="2"/>
  <c r="S59" i="2"/>
  <c r="S357" i="2"/>
  <c r="S521" i="2"/>
  <c r="S607" i="2"/>
  <c r="S516" i="2"/>
  <c r="S421" i="2"/>
  <c r="S564" i="2"/>
  <c r="S24" i="2"/>
  <c r="S462" i="2"/>
  <c r="S359" i="2"/>
  <c r="S81" i="2"/>
  <c r="S427" i="2"/>
  <c r="S209" i="2"/>
  <c r="S177" i="2"/>
  <c r="S391" i="2"/>
  <c r="S520" i="2"/>
  <c r="S420" i="2"/>
  <c r="S434" i="2"/>
  <c r="S104" i="2"/>
  <c r="S291" i="2"/>
  <c r="S101" i="2"/>
  <c r="S401" i="2"/>
  <c r="S494" i="2"/>
  <c r="S518" i="2"/>
  <c r="S98" i="2"/>
  <c r="S448" i="2"/>
  <c r="S658" i="2"/>
  <c r="S570" i="2"/>
  <c r="S73" i="2"/>
  <c r="S78" i="2"/>
  <c r="S565" i="2"/>
  <c r="S413" i="2"/>
  <c r="S277" i="2"/>
  <c r="S165" i="2"/>
  <c r="S32" i="2"/>
  <c r="S450" i="2"/>
  <c r="S65" i="2"/>
  <c r="S424" i="2"/>
  <c r="S674" i="2"/>
  <c r="S472" i="2"/>
  <c r="S247" i="2"/>
  <c r="S258" i="2"/>
  <c r="S712" i="2"/>
  <c r="S13" i="2"/>
  <c r="S286" i="2"/>
  <c r="S103" i="2"/>
  <c r="S313" i="2"/>
  <c r="S386" i="2"/>
  <c r="S305" i="2"/>
  <c r="S573" i="2"/>
  <c r="S370" i="2"/>
  <c r="S54" i="2"/>
  <c r="S340" i="2"/>
  <c r="S709" i="2"/>
  <c r="S57" i="2"/>
  <c r="S428" i="2"/>
  <c r="S341" i="2"/>
  <c r="S645" i="2"/>
  <c r="S22" i="2"/>
  <c r="S7" i="2"/>
  <c r="S569" i="2"/>
  <c r="S487" i="2"/>
  <c r="S725" i="2"/>
  <c r="S169" i="2"/>
  <c r="S592" i="2"/>
  <c r="S61" i="2"/>
  <c r="S280" i="2"/>
  <c r="S533" i="2"/>
  <c r="S227" i="2"/>
  <c r="S354" i="2"/>
  <c r="S40" i="2"/>
  <c r="S75" i="2"/>
  <c r="S344" i="2"/>
  <c r="S207" i="2"/>
  <c r="S294" i="2"/>
  <c r="S511" i="2"/>
  <c r="S502" i="2"/>
  <c r="S300" i="2"/>
  <c r="S455" i="2"/>
  <c r="S259" i="2"/>
  <c r="S127" i="2"/>
  <c r="S333" i="2"/>
  <c r="S304" i="2"/>
  <c r="S19" i="2"/>
  <c r="S152" i="2"/>
  <c r="S446" i="2"/>
  <c r="S41" i="2"/>
  <c r="S376" i="2"/>
  <c r="S535" i="2"/>
  <c r="S163" i="2"/>
  <c r="S550" i="2"/>
  <c r="S395" i="2"/>
  <c r="S679" i="2"/>
  <c r="S205" i="2"/>
  <c r="S196" i="2"/>
  <c r="S48" i="2"/>
  <c r="S89" i="2"/>
  <c r="S440" i="2"/>
  <c r="S102" i="2"/>
  <c r="S88" i="2"/>
  <c r="S254" i="2"/>
  <c r="S272" i="2"/>
  <c r="S666" i="2"/>
  <c r="S348" i="2"/>
  <c r="S384" i="2"/>
  <c r="S296" i="2"/>
  <c r="S170" i="2"/>
  <c r="S62" i="2"/>
  <c r="S634" i="2"/>
  <c r="S579" i="2"/>
  <c r="S264" i="2"/>
  <c r="S160" i="2"/>
  <c r="S302" i="2"/>
  <c r="S509" i="2"/>
  <c r="S567" i="2"/>
  <c r="S329" i="2"/>
  <c r="S149" i="2"/>
  <c r="S119" i="2"/>
  <c r="S71" i="2"/>
  <c r="S124" i="2"/>
  <c r="S503" i="2"/>
  <c r="S522" i="2"/>
  <c r="S287" i="2"/>
  <c r="S144" i="2"/>
  <c r="S606" i="2"/>
  <c r="S113" i="2"/>
  <c r="S256" i="2"/>
  <c r="S706" i="2"/>
  <c r="S220" i="2"/>
  <c r="S310" i="2"/>
  <c r="S366" i="2"/>
  <c r="S295" i="2"/>
  <c r="S10" i="2"/>
  <c r="S142" i="2"/>
  <c r="S364" i="2"/>
  <c r="S28" i="2"/>
  <c r="S217" i="2"/>
  <c r="S239" i="2"/>
  <c r="S179" i="2"/>
  <c r="S479" i="2"/>
  <c r="S568" i="2"/>
  <c r="S128" i="2"/>
  <c r="S505" i="2"/>
  <c r="S702" i="2"/>
  <c r="S268" i="2"/>
  <c r="S116" i="2"/>
  <c r="S273" i="2"/>
  <c r="S185" i="2"/>
  <c r="S141" i="2"/>
  <c r="S402" i="2"/>
  <c r="S107" i="2"/>
  <c r="S629" i="2"/>
  <c r="S320" i="2"/>
  <c r="S330" i="2"/>
  <c r="S9" i="2"/>
  <c r="S35" i="2"/>
  <c r="S91" i="2"/>
  <c r="S68" i="2"/>
  <c r="S623" i="2"/>
  <c r="S635" i="2"/>
  <c r="S538" i="2"/>
  <c r="S156" i="2"/>
  <c r="S203" i="2"/>
  <c r="S30" i="2"/>
  <c r="S722" i="2"/>
  <c r="S157" i="2"/>
  <c r="S532" i="2"/>
  <c r="S122" i="2"/>
  <c r="S29" i="2"/>
  <c r="S137" i="2"/>
  <c r="S324" i="2"/>
  <c r="S399" i="2"/>
  <c r="S430" i="2"/>
  <c r="S388" i="2"/>
  <c r="S590" i="2"/>
  <c r="S599" i="2"/>
  <c r="S576" i="2"/>
  <c r="S335" i="2"/>
  <c r="S571" i="2"/>
  <c r="S182" i="2"/>
  <c r="S443" i="2"/>
  <c r="S231" i="2"/>
  <c r="S356" i="2"/>
  <c r="S229" i="2"/>
  <c r="S208" i="2"/>
  <c r="S237" i="2"/>
  <c r="S58" i="2"/>
  <c r="S93" i="2"/>
  <c r="S616" i="2"/>
  <c r="S699" i="2"/>
  <c r="S453" i="2"/>
  <c r="S314" i="2"/>
  <c r="S484" i="2"/>
  <c r="S2" i="2"/>
  <c r="S238" i="2"/>
  <c r="S148" i="2"/>
  <c r="S100" i="2"/>
  <c r="S659" i="2"/>
  <c r="S154" i="2"/>
  <c r="S11" i="2"/>
  <c r="S461" i="2"/>
  <c r="S53" i="2"/>
  <c r="S106" i="2"/>
  <c r="S626" i="2"/>
  <c r="S3" i="2"/>
  <c r="S703" i="2"/>
  <c r="S175" i="2"/>
  <c r="S383" i="2"/>
  <c r="S110" i="2"/>
  <c r="S210" i="2"/>
  <c r="S159" i="2"/>
  <c r="S594" i="2"/>
  <c r="S326" i="2"/>
  <c r="S375" i="2"/>
  <c r="S253" i="2"/>
  <c r="S64" i="2"/>
  <c r="S226" i="2"/>
  <c r="S33" i="2"/>
  <c r="S581" i="2"/>
  <c r="S14" i="2"/>
  <c r="S281" i="2"/>
  <c r="S482" i="2"/>
  <c r="S404" i="2"/>
  <c r="S134" i="2"/>
  <c r="S204" i="2"/>
  <c r="S534" i="2"/>
  <c r="S12" i="2"/>
  <c r="S16" i="2"/>
  <c r="S529" i="2"/>
  <c r="S50" i="2"/>
  <c r="S117" i="2"/>
  <c r="S216" i="2"/>
  <c r="S243" i="2"/>
  <c r="S737" i="2"/>
  <c r="S311" i="2"/>
  <c r="S271" i="2"/>
  <c r="S601" i="2"/>
  <c r="S87" i="2"/>
  <c r="S63" i="2"/>
  <c r="S684" i="2"/>
  <c r="S70" i="2"/>
  <c r="S345" i="2"/>
  <c r="S438" i="2"/>
  <c r="S176" i="2"/>
  <c r="S675" i="2"/>
  <c r="S642" i="2"/>
  <c r="S548" i="2"/>
  <c r="S508" i="2"/>
  <c r="S617" i="2"/>
  <c r="S69" i="2"/>
  <c r="S246" i="2"/>
  <c r="S602" i="2"/>
  <c r="S270" i="2"/>
  <c r="S162" i="2"/>
  <c r="S723" i="2"/>
  <c r="S274" i="2"/>
  <c r="S266" i="2"/>
  <c r="S331" i="2"/>
  <c r="S275" i="2"/>
  <c r="S31" i="2"/>
  <c r="S415" i="2"/>
  <c r="S76" i="2"/>
  <c r="S396" i="2"/>
  <c r="S278" i="2"/>
  <c r="S708" i="2"/>
  <c r="S700" i="2"/>
  <c r="S559" i="2"/>
  <c r="S558" i="2"/>
  <c r="S423" i="2"/>
  <c r="S299" i="2"/>
  <c r="S193" i="2"/>
  <c r="S539" i="2"/>
  <c r="S513" i="2"/>
  <c r="R115" i="3" s="1"/>
  <c r="S360" i="2"/>
  <c r="S405" i="2"/>
  <c r="S369" i="2"/>
  <c r="S465" i="2"/>
  <c r="S171" i="2"/>
  <c r="S255" i="2"/>
  <c r="S554" i="2"/>
  <c r="S540" i="2"/>
  <c r="S499" i="2"/>
  <c r="S467" i="2"/>
  <c r="S51" i="2"/>
  <c r="S44" i="2"/>
  <c r="S225" i="2"/>
  <c r="S206" i="2"/>
  <c r="S289" i="2"/>
  <c r="S27" i="2"/>
  <c r="S96" i="2"/>
  <c r="S468" i="2"/>
  <c r="S669" i="2"/>
  <c r="S153" i="2"/>
  <c r="S422" i="2"/>
  <c r="S362" i="2"/>
  <c r="S694" i="2"/>
  <c r="S138" i="2"/>
  <c r="S682" i="2"/>
  <c r="S233" i="2"/>
  <c r="S732" i="2"/>
  <c r="S334" i="2"/>
  <c r="S593" i="2"/>
  <c r="S150" i="2"/>
  <c r="S527" i="2"/>
  <c r="S178" i="2"/>
  <c r="S724" i="2"/>
  <c r="S496" i="2"/>
  <c r="S181" i="2"/>
  <c r="S416" i="2"/>
  <c r="S18" i="2"/>
  <c r="S577" i="2"/>
  <c r="S339" i="2"/>
  <c r="S515" i="2"/>
  <c r="S303" i="2"/>
  <c r="S200" i="2"/>
  <c r="S631" i="2"/>
  <c r="S349" i="2"/>
  <c r="S34" i="2"/>
  <c r="S681" i="2"/>
  <c r="S643" i="2"/>
  <c r="S49" i="2"/>
  <c r="S17" i="2"/>
  <c r="S441" i="2"/>
  <c r="S174" i="2"/>
  <c r="S43" i="2"/>
  <c r="S323" i="2"/>
  <c r="S488" i="2"/>
  <c r="S587" i="2"/>
  <c r="S293" i="2"/>
  <c r="S72" i="2"/>
  <c r="S189" i="2"/>
  <c r="S612" i="2"/>
  <c r="S432" i="2"/>
  <c r="S556" i="2"/>
  <c r="S608" i="2"/>
  <c r="S393" i="2"/>
  <c r="S531" i="2"/>
  <c r="S704" i="2"/>
  <c r="S408" i="2"/>
  <c r="S735" i="2"/>
  <c r="S586" i="2"/>
  <c r="S524" i="2"/>
  <c r="S380" i="2"/>
  <c r="S378" i="2"/>
  <c r="S500" i="2"/>
  <c r="S660" i="2"/>
  <c r="S20" i="2"/>
  <c r="S733" i="2"/>
  <c r="S66" i="2"/>
  <c r="S490" i="2"/>
  <c r="S637" i="2"/>
  <c r="S201" i="2"/>
  <c r="S544" i="2"/>
  <c r="S245" i="2"/>
  <c r="S464" i="2"/>
  <c r="S55" i="2"/>
  <c r="S45" i="2"/>
  <c r="S627" i="2"/>
  <c r="S431" i="2"/>
  <c r="S121" i="2"/>
  <c r="S105" i="2"/>
  <c r="S321" i="2"/>
  <c r="S192" i="2"/>
  <c r="S474" i="2"/>
  <c r="S269" i="2"/>
  <c r="S23" i="2"/>
  <c r="S319" i="2"/>
  <c r="S633" i="2"/>
  <c r="S578" i="2"/>
  <c r="S194" i="2"/>
  <c r="S202" i="2"/>
  <c r="S37" i="2"/>
  <c r="S167" i="2"/>
  <c r="S190" i="2"/>
  <c r="S199" i="2"/>
  <c r="S721" i="2"/>
  <c r="S372" i="2"/>
  <c r="S133" i="2"/>
  <c r="S445" i="2"/>
  <c r="S439" i="2"/>
  <c r="S26" i="2"/>
  <c r="S84" i="2"/>
  <c r="S582" i="2"/>
  <c r="S652" i="2"/>
  <c r="S729" i="2"/>
  <c r="S591" i="2"/>
  <c r="S693" i="2"/>
  <c r="S697" i="2"/>
  <c r="S473" i="2"/>
  <c r="S506" i="2"/>
  <c r="S261" i="2"/>
  <c r="S411" i="2"/>
  <c r="S111" i="2"/>
  <c r="S82" i="2"/>
  <c r="S449" i="2"/>
  <c r="S688" i="2"/>
  <c r="S719" i="2"/>
  <c r="S385" i="2"/>
  <c r="S687" i="2"/>
  <c r="S412" i="2"/>
  <c r="S630" i="2"/>
  <c r="S214" i="2"/>
  <c r="S352" i="2"/>
  <c r="S39" i="2"/>
  <c r="S596" i="2"/>
  <c r="S161" i="2"/>
  <c r="S112" i="2"/>
  <c r="S120" i="2"/>
  <c r="S346" i="2"/>
  <c r="S551" i="2"/>
  <c r="S466" i="2"/>
  <c r="S377" i="2"/>
  <c r="S536" i="2"/>
  <c r="S126" i="2"/>
  <c r="S651" i="2"/>
  <c r="S347" i="2"/>
  <c r="S667" i="2"/>
  <c r="S657" i="2"/>
  <c r="S211" i="2"/>
  <c r="S545" i="2"/>
  <c r="S710" i="2"/>
  <c r="S257" i="2"/>
  <c r="S726" i="2"/>
  <c r="S79" i="2"/>
  <c r="S530" i="2"/>
  <c r="S242" i="2"/>
  <c r="S307" i="2"/>
  <c r="S309" i="2"/>
  <c r="S215" i="2"/>
  <c r="S109" i="2"/>
  <c r="S260" i="2"/>
  <c r="S155" i="2"/>
  <c r="S131" i="2"/>
  <c r="S469" i="2"/>
  <c r="S691" i="2"/>
  <c r="S588" i="2"/>
  <c r="S463" i="2"/>
  <c r="S668" i="2"/>
  <c r="S661" i="2"/>
  <c r="S195" i="2"/>
  <c r="S705" i="2"/>
  <c r="S447" i="2"/>
  <c r="S625" i="2"/>
  <c r="S85" i="2"/>
  <c r="S711" i="2"/>
  <c r="S671" i="2"/>
  <c r="S392" i="2"/>
  <c r="S552" i="2"/>
  <c r="S609" i="2"/>
  <c r="S327" i="2"/>
  <c r="S683" i="2"/>
  <c r="S739" i="2"/>
  <c r="S312" i="2"/>
  <c r="S622" i="2"/>
  <c r="S563" i="2"/>
  <c r="S646" i="2"/>
  <c r="S135" i="2"/>
  <c r="S613" i="2"/>
  <c r="S158" i="2"/>
  <c r="S367" i="2"/>
  <c r="S624" i="2"/>
  <c r="S583" i="2"/>
  <c r="S92" i="2"/>
  <c r="S290" i="2"/>
  <c r="S317" i="2"/>
  <c r="S224" i="2"/>
  <c r="S485" i="2"/>
  <c r="S252" i="2"/>
  <c r="S387" i="2"/>
  <c r="S507" i="2"/>
  <c r="S197" i="2"/>
  <c r="S471" i="2"/>
  <c r="S414" i="2"/>
  <c r="S457" i="2"/>
  <c r="S292" i="2"/>
  <c r="S114" i="2"/>
  <c r="S730" i="2"/>
  <c r="S263" i="2"/>
  <c r="S262" i="2"/>
  <c r="S429" i="2"/>
  <c r="S523" i="2"/>
  <c r="S407" i="2"/>
  <c r="S188" i="2"/>
  <c r="S673" i="2"/>
  <c r="S451" i="2"/>
  <c r="S618" i="2"/>
  <c r="S574" i="2"/>
  <c r="S184" i="2"/>
  <c r="S244" i="2"/>
  <c r="S619" i="2"/>
  <c r="S186" i="2"/>
  <c r="S514" i="2"/>
  <c r="S585" i="2"/>
  <c r="S638" i="2"/>
  <c r="S525" i="2"/>
  <c r="S653" i="2"/>
  <c r="S475" i="2"/>
  <c r="S249" i="2"/>
  <c r="S361" i="2"/>
  <c r="S620" i="2"/>
  <c r="S584" i="2"/>
  <c r="S363" i="2"/>
  <c r="S456" i="2"/>
  <c r="S351" i="2"/>
  <c r="S685" i="2"/>
  <c r="S481" i="2"/>
  <c r="S610" i="2"/>
  <c r="S727" i="2"/>
  <c r="S598" i="2"/>
  <c r="S389" i="2"/>
  <c r="S663" i="2"/>
  <c r="S342" i="2"/>
  <c r="S632" i="2"/>
  <c r="S526" i="2"/>
  <c r="S454" i="2"/>
  <c r="S491" i="2"/>
  <c r="S458" i="2"/>
  <c r="S337" i="2"/>
  <c r="S648" i="2"/>
  <c r="S641" i="2"/>
  <c r="S728" i="2"/>
  <c r="S425" i="2"/>
  <c r="S689" i="2"/>
  <c r="S517" i="2"/>
  <c r="S692" i="2"/>
  <c r="S695" i="2"/>
  <c r="S611" i="2"/>
  <c r="S696" i="2"/>
  <c r="S604" i="2"/>
  <c r="S738" i="2"/>
  <c r="S561" i="2"/>
  <c r="S621" i="2"/>
  <c r="S649" i="2"/>
  <c r="S734" i="2"/>
  <c r="S718" i="2"/>
  <c r="S715" i="2"/>
  <c r="S716" i="2"/>
  <c r="S736" i="2"/>
  <c r="S713" i="2"/>
  <c r="S690" i="2"/>
  <c r="S720" i="2"/>
  <c r="S549" i="2"/>
  <c r="S640" i="2"/>
  <c r="S717" i="2"/>
  <c r="S678" i="2"/>
  <c r="S686" i="2"/>
  <c r="S707" i="2"/>
  <c r="S714" i="2"/>
  <c r="S731" i="2"/>
  <c r="N595" i="2"/>
  <c r="N562" i="2"/>
  <c r="N639" i="2"/>
  <c r="N125" i="2"/>
  <c r="N382" i="2"/>
  <c r="N512" i="2"/>
  <c r="N477" i="2"/>
  <c r="N572" i="2"/>
  <c r="N546" i="2"/>
  <c r="N325" i="2"/>
  <c r="N436" i="2"/>
  <c r="N478" i="2"/>
  <c r="N636" i="2"/>
  <c r="N218" i="2"/>
  <c r="N495" i="2"/>
  <c r="N213" i="2"/>
  <c r="N315" i="2"/>
  <c r="N328" i="2"/>
  <c r="N528" i="2"/>
  <c r="N698" i="2"/>
  <c r="N365" i="2"/>
  <c r="N557" i="2"/>
  <c r="N410" i="2"/>
  <c r="N510" i="2"/>
  <c r="N80" i="2"/>
  <c r="N615" i="2"/>
  <c r="N358" i="2"/>
  <c r="N47" i="2"/>
  <c r="N219" i="2"/>
  <c r="N74" i="2"/>
  <c r="N236" i="2"/>
  <c r="N398" i="2"/>
  <c r="N580" i="2"/>
  <c r="N650" i="2"/>
  <c r="N6" i="2"/>
  <c r="N308" i="2"/>
  <c r="N230" i="2"/>
  <c r="N644" i="2"/>
  <c r="N99" i="2"/>
  <c r="N86" i="2"/>
  <c r="N543" i="2"/>
  <c r="N560" i="2"/>
  <c r="N139" i="2"/>
  <c r="N67" i="2"/>
  <c r="N251" i="2"/>
  <c r="N368" i="2"/>
  <c r="N187" i="2"/>
  <c r="N542" i="2"/>
  <c r="N94" i="2"/>
  <c r="N647" i="2"/>
  <c r="N381" i="2"/>
  <c r="N332" i="2"/>
  <c r="N183" i="2"/>
  <c r="N132" i="2"/>
  <c r="N493" i="2"/>
  <c r="N136" i="2"/>
  <c r="N489" i="2"/>
  <c r="N480" i="2"/>
  <c r="N397" i="2"/>
  <c r="N129" i="2"/>
  <c r="N628" i="2"/>
  <c r="N338" i="2"/>
  <c r="N417" i="2"/>
  <c r="N248" i="2"/>
  <c r="N353" i="2"/>
  <c r="N418" i="2"/>
  <c r="N267" i="2"/>
  <c r="N452" i="2"/>
  <c r="N108" i="2"/>
  <c r="N355" i="2"/>
  <c r="N146" i="2"/>
  <c r="N173" i="2"/>
  <c r="N221" i="2"/>
  <c r="N164" i="2"/>
  <c r="N492" i="2"/>
  <c r="N672" i="2"/>
  <c r="N379" i="2"/>
  <c r="N409" i="2"/>
  <c r="N504" i="2"/>
  <c r="N374" i="2"/>
  <c r="N553" i="2"/>
  <c r="N5" i="2"/>
  <c r="N172" i="2"/>
  <c r="N284" i="2"/>
  <c r="N228" i="2"/>
  <c r="N118" i="2"/>
  <c r="N282" i="2"/>
  <c r="N670" i="2"/>
  <c r="N575" i="2"/>
  <c r="N373" i="2"/>
  <c r="N250" i="2"/>
  <c r="N486" i="2"/>
  <c r="N350" i="2"/>
  <c r="N4" i="2"/>
  <c r="N60" i="2"/>
  <c r="N90" i="2"/>
  <c r="N130" i="2"/>
  <c r="N212" i="2"/>
  <c r="N123" i="2"/>
  <c r="N476" i="2"/>
  <c r="N52" i="2"/>
  <c r="N168" i="2"/>
  <c r="N222" i="2"/>
  <c r="N497" i="2"/>
  <c r="N46" i="2"/>
  <c r="N279" i="2"/>
  <c r="N95" i="2"/>
  <c r="N316" i="2"/>
  <c r="N285" i="2"/>
  <c r="N240" i="2"/>
  <c r="N460" i="2"/>
  <c r="N597" i="2"/>
  <c r="N390" i="2"/>
  <c r="N371" i="2"/>
  <c r="N701" i="2"/>
  <c r="N435" i="2"/>
  <c r="N223" i="2"/>
  <c r="N191" i="2"/>
  <c r="N654" i="2"/>
  <c r="N21" i="2"/>
  <c r="N166" i="2"/>
  <c r="N483" i="2"/>
  <c r="N336" i="2"/>
  <c r="N56" i="2"/>
  <c r="N140" i="2"/>
  <c r="N306" i="2"/>
  <c r="N147" i="2"/>
  <c r="N38" i="2"/>
  <c r="N322" i="2"/>
  <c r="N444" i="2"/>
  <c r="N288" i="2"/>
  <c r="N676" i="2"/>
  <c r="N665" i="2"/>
  <c r="N42" i="2"/>
  <c r="N566" i="2"/>
  <c r="N234" i="2"/>
  <c r="N241" i="2"/>
  <c r="N501" i="2"/>
  <c r="N433" i="2"/>
  <c r="N301" i="2"/>
  <c r="N662" i="2"/>
  <c r="N394" i="2"/>
  <c r="N265" i="2"/>
  <c r="N318" i="2"/>
  <c r="N298" i="2"/>
  <c r="N15" i="2"/>
  <c r="N276" i="2"/>
  <c r="N83" i="2"/>
  <c r="N232" i="2"/>
  <c r="N115" i="2"/>
  <c r="N498" i="2"/>
  <c r="N459" i="2"/>
  <c r="N437" i="2"/>
  <c r="N297" i="2"/>
  <c r="N143" i="2"/>
  <c r="N547" i="2"/>
  <c r="N343" i="2"/>
  <c r="N426" i="2"/>
  <c r="N97" i="2"/>
  <c r="N442" i="2"/>
  <c r="N519" i="2"/>
  <c r="N541" i="2"/>
  <c r="N555" i="2"/>
  <c r="N603" i="2"/>
  <c r="N419" i="2"/>
  <c r="N470" i="2"/>
  <c r="N677" i="2"/>
  <c r="N537" i="2"/>
  <c r="N614" i="2"/>
  <c r="N680" i="2"/>
  <c r="N198" i="2"/>
  <c r="N664" i="2"/>
  <c r="N283" i="2"/>
  <c r="N589" i="2"/>
  <c r="N400" i="2"/>
  <c r="N406" i="2"/>
  <c r="N77" i="2"/>
  <c r="N25" i="2"/>
  <c r="N145" i="2"/>
  <c r="N235" i="2"/>
  <c r="N605" i="2"/>
  <c r="N36" i="2"/>
  <c r="N8" i="2"/>
  <c r="N151" i="2"/>
  <c r="N180" i="2"/>
  <c r="N655" i="2"/>
  <c r="N600" i="2"/>
  <c r="N403" i="2"/>
  <c r="N656" i="2"/>
  <c r="N59" i="2"/>
  <c r="N357" i="2"/>
  <c r="N521" i="2"/>
  <c r="N607" i="2"/>
  <c r="N516" i="2"/>
  <c r="N421" i="2"/>
  <c r="N564" i="2"/>
  <c r="N24" i="2"/>
  <c r="N462" i="2"/>
  <c r="N359" i="2"/>
  <c r="N81" i="2"/>
  <c r="N427" i="2"/>
  <c r="N209" i="2"/>
  <c r="N177" i="2"/>
  <c r="N391" i="2"/>
  <c r="N520" i="2"/>
  <c r="N420" i="2"/>
  <c r="N434" i="2"/>
  <c r="N104" i="2"/>
  <c r="N291" i="2"/>
  <c r="N101" i="2"/>
  <c r="N401" i="2"/>
  <c r="N494" i="2"/>
  <c r="N518" i="2"/>
  <c r="N98" i="2"/>
  <c r="N448" i="2"/>
  <c r="N658" i="2"/>
  <c r="N570" i="2"/>
  <c r="N73" i="2"/>
  <c r="N78" i="2"/>
  <c r="N565" i="2"/>
  <c r="N413" i="2"/>
  <c r="N277" i="2"/>
  <c r="N165" i="2"/>
  <c r="N32" i="2"/>
  <c r="N450" i="2"/>
  <c r="N65" i="2"/>
  <c r="N424" i="2"/>
  <c r="N674" i="2"/>
  <c r="N472" i="2"/>
  <c r="N247" i="2"/>
  <c r="N258" i="2"/>
  <c r="N712" i="2"/>
  <c r="N13" i="2"/>
  <c r="N286" i="2"/>
  <c r="N103" i="2"/>
  <c r="N313" i="2"/>
  <c r="N386" i="2"/>
  <c r="N305" i="2"/>
  <c r="N573" i="2"/>
  <c r="N370" i="2"/>
  <c r="N54" i="2"/>
  <c r="N340" i="2"/>
  <c r="N709" i="2"/>
  <c r="N57" i="2"/>
  <c r="N428" i="2"/>
  <c r="N341" i="2"/>
  <c r="N645" i="2"/>
  <c r="N22" i="2"/>
  <c r="N7" i="2"/>
  <c r="N569" i="2"/>
  <c r="N487" i="2"/>
  <c r="N725" i="2"/>
  <c r="N169" i="2"/>
  <c r="N592" i="2"/>
  <c r="N61" i="2"/>
  <c r="N280" i="2"/>
  <c r="N533" i="2"/>
  <c r="N227" i="2"/>
  <c r="N354" i="2"/>
  <c r="N40" i="2"/>
  <c r="N75" i="2"/>
  <c r="N344" i="2"/>
  <c r="N207" i="2"/>
  <c r="N294" i="2"/>
  <c r="N511" i="2"/>
  <c r="N502" i="2"/>
  <c r="N300" i="2"/>
  <c r="N455" i="2"/>
  <c r="N259" i="2"/>
  <c r="N127" i="2"/>
  <c r="N333" i="2"/>
  <c r="N304" i="2"/>
  <c r="N19" i="2"/>
  <c r="N152" i="2"/>
  <c r="N446" i="2"/>
  <c r="N41" i="2"/>
  <c r="N376" i="2"/>
  <c r="N535" i="2"/>
  <c r="N163" i="2"/>
  <c r="N550" i="2"/>
  <c r="N395" i="2"/>
  <c r="N679" i="2"/>
  <c r="N205" i="2"/>
  <c r="N196" i="2"/>
  <c r="N48" i="2"/>
  <c r="N89" i="2"/>
  <c r="N440" i="2"/>
  <c r="N102" i="2"/>
  <c r="N88" i="2"/>
  <c r="N254" i="2"/>
  <c r="N272" i="2"/>
  <c r="N666" i="2"/>
  <c r="N348" i="2"/>
  <c r="N384" i="2"/>
  <c r="N296" i="2"/>
  <c r="N170" i="2"/>
  <c r="N62" i="2"/>
  <c r="N634" i="2"/>
  <c r="N579" i="2"/>
  <c r="N264" i="2"/>
  <c r="N160" i="2"/>
  <c r="N302" i="2"/>
  <c r="N509" i="2"/>
  <c r="N567" i="2"/>
  <c r="N329" i="2"/>
  <c r="N149" i="2"/>
  <c r="N119" i="2"/>
  <c r="N71" i="2"/>
  <c r="N124" i="2"/>
  <c r="N503" i="2"/>
  <c r="N522" i="2"/>
  <c r="N287" i="2"/>
  <c r="N144" i="2"/>
  <c r="N606" i="2"/>
  <c r="N113" i="2"/>
  <c r="N256" i="2"/>
  <c r="N706" i="2"/>
  <c r="N220" i="2"/>
  <c r="N310" i="2"/>
  <c r="N366" i="2"/>
  <c r="N295" i="2"/>
  <c r="N10" i="2"/>
  <c r="N142" i="2"/>
  <c r="N364" i="2"/>
  <c r="N28" i="2"/>
  <c r="N217" i="2"/>
  <c r="N239" i="2"/>
  <c r="N179" i="2"/>
  <c r="N479" i="2"/>
  <c r="N568" i="2"/>
  <c r="N128" i="2"/>
  <c r="N505" i="2"/>
  <c r="N702" i="2"/>
  <c r="N268" i="2"/>
  <c r="N116" i="2"/>
  <c r="N273" i="2"/>
  <c r="N185" i="2"/>
  <c r="N141" i="2"/>
  <c r="N402" i="2"/>
  <c r="N107" i="2"/>
  <c r="N629" i="2"/>
  <c r="N320" i="2"/>
  <c r="N330" i="2"/>
  <c r="N9" i="2"/>
  <c r="N35" i="2"/>
  <c r="N91" i="2"/>
  <c r="N68" i="2"/>
  <c r="N623" i="2"/>
  <c r="N635" i="2"/>
  <c r="N538" i="2"/>
  <c r="N156" i="2"/>
  <c r="N203" i="2"/>
  <c r="N30" i="2"/>
  <c r="N722" i="2"/>
  <c r="N157" i="2"/>
  <c r="N532" i="2"/>
  <c r="N122" i="2"/>
  <c r="N29" i="2"/>
  <c r="N137" i="2"/>
  <c r="N324" i="2"/>
  <c r="N399" i="2"/>
  <c r="N430" i="2"/>
  <c r="N388" i="2"/>
  <c r="N590" i="2"/>
  <c r="N599" i="2"/>
  <c r="N576" i="2"/>
  <c r="N335" i="2"/>
  <c r="N571" i="2"/>
  <c r="N182" i="2"/>
  <c r="N443" i="2"/>
  <c r="N231" i="2"/>
  <c r="N356" i="2"/>
  <c r="N229" i="2"/>
  <c r="N208" i="2"/>
  <c r="N237" i="2"/>
  <c r="N58" i="2"/>
  <c r="N93" i="2"/>
  <c r="N616" i="2"/>
  <c r="N699" i="2"/>
  <c r="N453" i="2"/>
  <c r="N314" i="2"/>
  <c r="N484" i="2"/>
  <c r="N2" i="2"/>
  <c r="N238" i="2"/>
  <c r="N148" i="2"/>
  <c r="N100" i="2"/>
  <c r="N659" i="2"/>
  <c r="N154" i="2"/>
  <c r="N11" i="2"/>
  <c r="N461" i="2"/>
  <c r="N53" i="2"/>
  <c r="N106" i="2"/>
  <c r="N626" i="2"/>
  <c r="N3" i="2"/>
  <c r="N703" i="2"/>
  <c r="N175" i="2"/>
  <c r="N383" i="2"/>
  <c r="N110" i="2"/>
  <c r="N210" i="2"/>
  <c r="N159" i="2"/>
  <c r="N594" i="2"/>
  <c r="N326" i="2"/>
  <c r="N375" i="2"/>
  <c r="N253" i="2"/>
  <c r="N64" i="2"/>
  <c r="N226" i="2"/>
  <c r="N33" i="2"/>
  <c r="N581" i="2"/>
  <c r="N14" i="2"/>
  <c r="N281" i="2"/>
  <c r="N482" i="2"/>
  <c r="N404" i="2"/>
  <c r="N134" i="2"/>
  <c r="N204" i="2"/>
  <c r="N534" i="2"/>
  <c r="N12" i="2"/>
  <c r="N16" i="2"/>
  <c r="N529" i="2"/>
  <c r="N50" i="2"/>
  <c r="N117" i="2"/>
  <c r="N216" i="2"/>
  <c r="N243" i="2"/>
  <c r="N737" i="2"/>
  <c r="N311" i="2"/>
  <c r="N271" i="2"/>
  <c r="N601" i="2"/>
  <c r="N87" i="2"/>
  <c r="N63" i="2"/>
  <c r="N684" i="2"/>
  <c r="N70" i="2"/>
  <c r="N345" i="2"/>
  <c r="N438" i="2"/>
  <c r="N176" i="2"/>
  <c r="N675" i="2"/>
  <c r="N642" i="2"/>
  <c r="N548" i="2"/>
  <c r="N508" i="2"/>
  <c r="N617" i="2"/>
  <c r="N69" i="2"/>
  <c r="N246" i="2"/>
  <c r="N602" i="2"/>
  <c r="N270" i="2"/>
  <c r="N162" i="2"/>
  <c r="N723" i="2"/>
  <c r="N274" i="2"/>
  <c r="N266" i="2"/>
  <c r="N331" i="2"/>
  <c r="N275" i="2"/>
  <c r="N31" i="2"/>
  <c r="N415" i="2"/>
  <c r="N76" i="2"/>
  <c r="N396" i="2"/>
  <c r="N278" i="2"/>
  <c r="N708" i="2"/>
  <c r="N700" i="2"/>
  <c r="N559" i="2"/>
  <c r="N558" i="2"/>
  <c r="N423" i="2"/>
  <c r="N299" i="2"/>
  <c r="N193" i="2"/>
  <c r="N539" i="2"/>
  <c r="N513" i="2"/>
  <c r="N360" i="2"/>
  <c r="N405" i="2"/>
  <c r="N369" i="2"/>
  <c r="N465" i="2"/>
  <c r="N171" i="2"/>
  <c r="N255" i="2"/>
  <c r="N554" i="2"/>
  <c r="N540" i="2"/>
  <c r="N499" i="2"/>
  <c r="N467" i="2"/>
  <c r="N51" i="2"/>
  <c r="N44" i="2"/>
  <c r="N225" i="2"/>
  <c r="N206" i="2"/>
  <c r="N289" i="2"/>
  <c r="N27" i="2"/>
  <c r="N96" i="2"/>
  <c r="N468" i="2"/>
  <c r="N669" i="2"/>
  <c r="N153" i="2"/>
  <c r="N422" i="2"/>
  <c r="N362" i="2"/>
  <c r="N694" i="2"/>
  <c r="N138" i="2"/>
  <c r="N682" i="2"/>
  <c r="N233" i="2"/>
  <c r="N732" i="2"/>
  <c r="N334" i="2"/>
  <c r="N593" i="2"/>
  <c r="N150" i="2"/>
  <c r="N527" i="2"/>
  <c r="N178" i="2"/>
  <c r="N724" i="2"/>
  <c r="N496" i="2"/>
  <c r="N181" i="2"/>
  <c r="N416" i="2"/>
  <c r="N18" i="2"/>
  <c r="N577" i="2"/>
  <c r="N339" i="2"/>
  <c r="N515" i="2"/>
  <c r="N303" i="2"/>
  <c r="N200" i="2"/>
  <c r="N631" i="2"/>
  <c r="N349" i="2"/>
  <c r="N34" i="2"/>
  <c r="N681" i="2"/>
  <c r="N643" i="2"/>
  <c r="N49" i="2"/>
  <c r="N17" i="2"/>
  <c r="N441" i="2"/>
  <c r="N174" i="2"/>
  <c r="N43" i="2"/>
  <c r="N323" i="2"/>
  <c r="N488" i="2"/>
  <c r="N587" i="2"/>
  <c r="N293" i="2"/>
  <c r="N72" i="2"/>
  <c r="N189" i="2"/>
  <c r="N612" i="2"/>
  <c r="N432" i="2"/>
  <c r="N556" i="2"/>
  <c r="N608" i="2"/>
  <c r="N393" i="2"/>
  <c r="N531" i="2"/>
  <c r="N704" i="2"/>
  <c r="N408" i="2"/>
  <c r="N735" i="2"/>
  <c r="N586" i="2"/>
  <c r="N524" i="2"/>
  <c r="N380" i="2"/>
  <c r="N378" i="2"/>
  <c r="N500" i="2"/>
  <c r="N660" i="2"/>
  <c r="N20" i="2"/>
  <c r="N733" i="2"/>
  <c r="N66" i="2"/>
  <c r="N490" i="2"/>
  <c r="N637" i="2"/>
  <c r="N201" i="2"/>
  <c r="N544" i="2"/>
  <c r="N245" i="2"/>
  <c r="N464" i="2"/>
  <c r="N55" i="2"/>
  <c r="N45" i="2"/>
  <c r="N627" i="2"/>
  <c r="N431" i="2"/>
  <c r="N121" i="2"/>
  <c r="N105" i="2"/>
  <c r="N321" i="2"/>
  <c r="N192" i="2"/>
  <c r="N474" i="2"/>
  <c r="N269" i="2"/>
  <c r="N23" i="2"/>
  <c r="N319" i="2"/>
  <c r="N633" i="2"/>
  <c r="N578" i="2"/>
  <c r="N194" i="2"/>
  <c r="N202" i="2"/>
  <c r="N37" i="2"/>
  <c r="N167" i="2"/>
  <c r="N190" i="2"/>
  <c r="N199" i="2"/>
  <c r="N721" i="2"/>
  <c r="N372" i="2"/>
  <c r="N133" i="2"/>
  <c r="N445" i="2"/>
  <c r="N439" i="2"/>
  <c r="N26" i="2"/>
  <c r="N84" i="2"/>
  <c r="N582" i="2"/>
  <c r="N652" i="2"/>
  <c r="N729" i="2"/>
  <c r="N591" i="2"/>
  <c r="N693" i="2"/>
  <c r="N697" i="2"/>
  <c r="N473" i="2"/>
  <c r="N506" i="2"/>
  <c r="N261" i="2"/>
  <c r="N411" i="2"/>
  <c r="N111" i="2"/>
  <c r="N82" i="2"/>
  <c r="N449" i="2"/>
  <c r="N688" i="2"/>
  <c r="N719" i="2"/>
  <c r="N385" i="2"/>
  <c r="N687" i="2"/>
  <c r="N412" i="2"/>
  <c r="N630" i="2"/>
  <c r="N214" i="2"/>
  <c r="N352" i="2"/>
  <c r="N39" i="2"/>
  <c r="N596" i="2"/>
  <c r="N161" i="2"/>
  <c r="N112" i="2"/>
  <c r="N120" i="2"/>
  <c r="N346" i="2"/>
  <c r="N551" i="2"/>
  <c r="N466" i="2"/>
  <c r="N377" i="2"/>
  <c r="N536" i="2"/>
  <c r="N126" i="2"/>
  <c r="N651" i="2"/>
  <c r="N347" i="2"/>
  <c r="N667" i="2"/>
  <c r="N657" i="2"/>
  <c r="N211" i="2"/>
  <c r="N545" i="2"/>
  <c r="N710" i="2"/>
  <c r="N257" i="2"/>
  <c r="N726" i="2"/>
  <c r="N79" i="2"/>
  <c r="N530" i="2"/>
  <c r="N242" i="2"/>
  <c r="N307" i="2"/>
  <c r="N309" i="2"/>
  <c r="N215" i="2"/>
  <c r="N109" i="2"/>
  <c r="N260" i="2"/>
  <c r="N155" i="2"/>
  <c r="N131" i="2"/>
  <c r="N469" i="2"/>
  <c r="N691" i="2"/>
  <c r="N588" i="2"/>
  <c r="N463" i="2"/>
  <c r="N668" i="2"/>
  <c r="N661" i="2"/>
  <c r="N195" i="2"/>
  <c r="N705" i="2"/>
  <c r="N447" i="2"/>
  <c r="N625" i="2"/>
  <c r="N85" i="2"/>
  <c r="N711" i="2"/>
  <c r="N671" i="2"/>
  <c r="N392" i="2"/>
  <c r="N552" i="2"/>
  <c r="N609" i="2"/>
  <c r="N327" i="2"/>
  <c r="N683" i="2"/>
  <c r="N739" i="2"/>
  <c r="N312" i="2"/>
  <c r="N622" i="2"/>
  <c r="N563" i="2"/>
  <c r="N646" i="2"/>
  <c r="N135" i="2"/>
  <c r="N613" i="2"/>
  <c r="N158" i="2"/>
  <c r="N367" i="2"/>
  <c r="N624" i="2"/>
  <c r="N583" i="2"/>
  <c r="N92" i="2"/>
  <c r="N290" i="2"/>
  <c r="N317" i="2"/>
  <c r="N224" i="2"/>
  <c r="N485" i="2"/>
  <c r="N252" i="2"/>
  <c r="N387" i="2"/>
  <c r="N507" i="2"/>
  <c r="N197" i="2"/>
  <c r="N471" i="2"/>
  <c r="N414" i="2"/>
  <c r="N457" i="2"/>
  <c r="N292" i="2"/>
  <c r="N114" i="2"/>
  <c r="N730" i="2"/>
  <c r="N263" i="2"/>
  <c r="N262" i="2"/>
  <c r="N429" i="2"/>
  <c r="N523" i="2"/>
  <c r="N407" i="2"/>
  <c r="N188" i="2"/>
  <c r="N673" i="2"/>
  <c r="N451" i="2"/>
  <c r="N618" i="2"/>
  <c r="N574" i="2"/>
  <c r="N184" i="2"/>
  <c r="N244" i="2"/>
  <c r="N619" i="2"/>
  <c r="N186" i="2"/>
  <c r="N514" i="2"/>
  <c r="N585" i="2"/>
  <c r="N638" i="2"/>
  <c r="N525" i="2"/>
  <c r="N653" i="2"/>
  <c r="N475" i="2"/>
  <c r="N249" i="2"/>
  <c r="N361" i="2"/>
  <c r="N620" i="2"/>
  <c r="N584" i="2"/>
  <c r="N363" i="2"/>
  <c r="N456" i="2"/>
  <c r="N351" i="2"/>
  <c r="N685" i="2"/>
  <c r="N481" i="2"/>
  <c r="N610" i="2"/>
  <c r="N727" i="2"/>
  <c r="N598" i="2"/>
  <c r="N389" i="2"/>
  <c r="N663" i="2"/>
  <c r="N342" i="2"/>
  <c r="N632" i="2"/>
  <c r="N526" i="2"/>
  <c r="N454" i="2"/>
  <c r="N491" i="2"/>
  <c r="N458" i="2"/>
  <c r="N337" i="2"/>
  <c r="N648" i="2"/>
  <c r="N641" i="2"/>
  <c r="N728" i="2"/>
  <c r="N425" i="2"/>
  <c r="N689" i="2"/>
  <c r="N517" i="2"/>
  <c r="N692" i="2"/>
  <c r="N695" i="2"/>
  <c r="N611" i="2"/>
  <c r="N696" i="2"/>
  <c r="N604" i="2"/>
  <c r="N738" i="2"/>
  <c r="N561" i="2"/>
  <c r="N621" i="2"/>
  <c r="N649" i="2"/>
  <c r="N734" i="2"/>
  <c r="N718" i="2"/>
  <c r="N715" i="2"/>
  <c r="N716" i="2"/>
  <c r="N736" i="2"/>
  <c r="N713" i="2"/>
  <c r="N690" i="2"/>
  <c r="N720" i="2"/>
  <c r="N549" i="2"/>
  <c r="N640" i="2"/>
  <c r="N717" i="2"/>
  <c r="N678" i="2"/>
  <c r="N686" i="2"/>
  <c r="N707" i="2"/>
  <c r="N714" i="2"/>
  <c r="N731" i="2"/>
  <c r="L595" i="2"/>
  <c r="L562" i="2"/>
  <c r="L639" i="2"/>
  <c r="L125" i="2"/>
  <c r="L382" i="2"/>
  <c r="L512" i="2"/>
  <c r="L477" i="2"/>
  <c r="L572" i="2"/>
  <c r="L546" i="2"/>
  <c r="L325" i="2"/>
  <c r="L436" i="2"/>
  <c r="L478" i="2"/>
  <c r="L636" i="2"/>
  <c r="L218" i="2"/>
  <c r="L495" i="2"/>
  <c r="L213" i="2"/>
  <c r="L315" i="2"/>
  <c r="L328" i="2"/>
  <c r="L528" i="2"/>
  <c r="L698" i="2"/>
  <c r="L365" i="2"/>
  <c r="L557" i="2"/>
  <c r="L410" i="2"/>
  <c r="L510" i="2"/>
  <c r="L80" i="2"/>
  <c r="L615" i="2"/>
  <c r="L358" i="2"/>
  <c r="L47" i="2"/>
  <c r="L219" i="2"/>
  <c r="L74" i="2"/>
  <c r="L236" i="2"/>
  <c r="L398" i="2"/>
  <c r="L580" i="2"/>
  <c r="L650" i="2"/>
  <c r="L6" i="2"/>
  <c r="L308" i="2"/>
  <c r="L230" i="2"/>
  <c r="L644" i="2"/>
  <c r="L99" i="2"/>
  <c r="L86" i="2"/>
  <c r="L543" i="2"/>
  <c r="L560" i="2"/>
  <c r="L139" i="2"/>
  <c r="L67" i="2"/>
  <c r="L251" i="2"/>
  <c r="L368" i="2"/>
  <c r="L187" i="2"/>
  <c r="L542" i="2"/>
  <c r="L94" i="2"/>
  <c r="L647" i="2"/>
  <c r="L381" i="2"/>
  <c r="L332" i="2"/>
  <c r="L183" i="2"/>
  <c r="L132" i="2"/>
  <c r="L493" i="2"/>
  <c r="L136" i="2"/>
  <c r="L489" i="2"/>
  <c r="L480" i="2"/>
  <c r="L397" i="2"/>
  <c r="L129" i="2"/>
  <c r="L628" i="2"/>
  <c r="L338" i="2"/>
  <c r="L417" i="2"/>
  <c r="L248" i="2"/>
  <c r="L353" i="2"/>
  <c r="L418" i="2"/>
  <c r="L267" i="2"/>
  <c r="L452" i="2"/>
  <c r="L108" i="2"/>
  <c r="L355" i="2"/>
  <c r="L146" i="2"/>
  <c r="L173" i="2"/>
  <c r="L221" i="2"/>
  <c r="L164" i="2"/>
  <c r="L492" i="2"/>
  <c r="L672" i="2"/>
  <c r="L379" i="2"/>
  <c r="L409" i="2"/>
  <c r="L504" i="2"/>
  <c r="L374" i="2"/>
  <c r="L553" i="2"/>
  <c r="L5" i="2"/>
  <c r="L172" i="2"/>
  <c r="L284" i="2"/>
  <c r="L228" i="2"/>
  <c r="L118" i="2"/>
  <c r="L282" i="2"/>
  <c r="L670" i="2"/>
  <c r="L575" i="2"/>
  <c r="L373" i="2"/>
  <c r="L250" i="2"/>
  <c r="L486" i="2"/>
  <c r="L350" i="2"/>
  <c r="L4" i="2"/>
  <c r="L60" i="2"/>
  <c r="L90" i="2"/>
  <c r="L130" i="2"/>
  <c r="L212" i="2"/>
  <c r="L123" i="2"/>
  <c r="L476" i="2"/>
  <c r="L52" i="2"/>
  <c r="L168" i="2"/>
  <c r="L222" i="2"/>
  <c r="L497" i="2"/>
  <c r="L46" i="2"/>
  <c r="L279" i="2"/>
  <c r="L95" i="2"/>
  <c r="L316" i="2"/>
  <c r="L285" i="2"/>
  <c r="L240" i="2"/>
  <c r="L460" i="2"/>
  <c r="L597" i="2"/>
  <c r="L390" i="2"/>
  <c r="L371" i="2"/>
  <c r="L701" i="2"/>
  <c r="L435" i="2"/>
  <c r="L223" i="2"/>
  <c r="L191" i="2"/>
  <c r="L654" i="2"/>
  <c r="L21" i="2"/>
  <c r="L166" i="2"/>
  <c r="L483" i="2"/>
  <c r="L336" i="2"/>
  <c r="L56" i="2"/>
  <c r="L140" i="2"/>
  <c r="L306" i="2"/>
  <c r="L147" i="2"/>
  <c r="L38" i="2"/>
  <c r="L322" i="2"/>
  <c r="L444" i="2"/>
  <c r="L288" i="2"/>
  <c r="L676" i="2"/>
  <c r="L665" i="2"/>
  <c r="L42" i="2"/>
  <c r="L566" i="2"/>
  <c r="L234" i="2"/>
  <c r="L241" i="2"/>
  <c r="L501" i="2"/>
  <c r="L433" i="2"/>
  <c r="L301" i="2"/>
  <c r="L662" i="2"/>
  <c r="L394" i="2"/>
  <c r="L265" i="2"/>
  <c r="L318" i="2"/>
  <c r="L298" i="2"/>
  <c r="L15" i="2"/>
  <c r="L276" i="2"/>
  <c r="L83" i="2"/>
  <c r="L232" i="2"/>
  <c r="L115" i="2"/>
  <c r="L498" i="2"/>
  <c r="L459" i="2"/>
  <c r="L437" i="2"/>
  <c r="L297" i="2"/>
  <c r="L143" i="2"/>
  <c r="L547" i="2"/>
  <c r="L343" i="2"/>
  <c r="L426" i="2"/>
  <c r="L97" i="2"/>
  <c r="L442" i="2"/>
  <c r="L519" i="2"/>
  <c r="L541" i="2"/>
  <c r="L555" i="2"/>
  <c r="L603" i="2"/>
  <c r="L419" i="2"/>
  <c r="L470" i="2"/>
  <c r="L677" i="2"/>
  <c r="L537" i="2"/>
  <c r="L614" i="2"/>
  <c r="L680" i="2"/>
  <c r="L198" i="2"/>
  <c r="L664" i="2"/>
  <c r="L283" i="2"/>
  <c r="L589" i="2"/>
  <c r="L400" i="2"/>
  <c r="L406" i="2"/>
  <c r="L77" i="2"/>
  <c r="L25" i="2"/>
  <c r="L145" i="2"/>
  <c r="L235" i="2"/>
  <c r="L605" i="2"/>
  <c r="L36" i="2"/>
  <c r="L8" i="2"/>
  <c r="L151" i="2"/>
  <c r="L180" i="2"/>
  <c r="L655" i="2"/>
  <c r="L600" i="2"/>
  <c r="L403" i="2"/>
  <c r="L656" i="2"/>
  <c r="L59" i="2"/>
  <c r="L357" i="2"/>
  <c r="L521" i="2"/>
  <c r="L607" i="2"/>
  <c r="L516" i="2"/>
  <c r="L421" i="2"/>
  <c r="L564" i="2"/>
  <c r="L24" i="2"/>
  <c r="L462" i="2"/>
  <c r="L359" i="2"/>
  <c r="L81" i="2"/>
  <c r="L427" i="2"/>
  <c r="L209" i="2"/>
  <c r="L177" i="2"/>
  <c r="L391" i="2"/>
  <c r="L520" i="2"/>
  <c r="L420" i="2"/>
  <c r="L434" i="2"/>
  <c r="L104" i="2"/>
  <c r="L291" i="2"/>
  <c r="L101" i="2"/>
  <c r="L401" i="2"/>
  <c r="L494" i="2"/>
  <c r="L518" i="2"/>
  <c r="L98" i="2"/>
  <c r="L448" i="2"/>
  <c r="L658" i="2"/>
  <c r="L570" i="2"/>
  <c r="L73" i="2"/>
  <c r="L78" i="2"/>
  <c r="L565" i="2"/>
  <c r="L413" i="2"/>
  <c r="L277" i="2"/>
  <c r="L165" i="2"/>
  <c r="L32" i="2"/>
  <c r="L450" i="2"/>
  <c r="L65" i="2"/>
  <c r="L424" i="2"/>
  <c r="L674" i="2"/>
  <c r="L472" i="2"/>
  <c r="L247" i="2"/>
  <c r="L258" i="2"/>
  <c r="L712" i="2"/>
  <c r="L13" i="2"/>
  <c r="L286" i="2"/>
  <c r="L103" i="2"/>
  <c r="L313" i="2"/>
  <c r="L386" i="2"/>
  <c r="L305" i="2"/>
  <c r="L573" i="2"/>
  <c r="L370" i="2"/>
  <c r="L54" i="2"/>
  <c r="L340" i="2"/>
  <c r="L709" i="2"/>
  <c r="L57" i="2"/>
  <c r="L428" i="2"/>
  <c r="L341" i="2"/>
  <c r="L645" i="2"/>
  <c r="L22" i="2"/>
  <c r="L7" i="2"/>
  <c r="L569" i="2"/>
  <c r="L487" i="2"/>
  <c r="L725" i="2"/>
  <c r="L169" i="2"/>
  <c r="L592" i="2"/>
  <c r="L61" i="2"/>
  <c r="L280" i="2"/>
  <c r="L533" i="2"/>
  <c r="L227" i="2"/>
  <c r="L354" i="2"/>
  <c r="L40" i="2"/>
  <c r="L75" i="2"/>
  <c r="L344" i="2"/>
  <c r="L207" i="2"/>
  <c r="L294" i="2"/>
  <c r="L511" i="2"/>
  <c r="L502" i="2"/>
  <c r="L300" i="2"/>
  <c r="L455" i="2"/>
  <c r="L259" i="2"/>
  <c r="L127" i="2"/>
  <c r="L333" i="2"/>
  <c r="L304" i="2"/>
  <c r="L19" i="2"/>
  <c r="L152" i="2"/>
  <c r="L446" i="2"/>
  <c r="L41" i="2"/>
  <c r="L376" i="2"/>
  <c r="L535" i="2"/>
  <c r="L163" i="2"/>
  <c r="L550" i="2"/>
  <c r="L395" i="2"/>
  <c r="L679" i="2"/>
  <c r="L205" i="2"/>
  <c r="L196" i="2"/>
  <c r="L48" i="2"/>
  <c r="L89" i="2"/>
  <c r="L440" i="2"/>
  <c r="L102" i="2"/>
  <c r="L88" i="2"/>
  <c r="L254" i="2"/>
  <c r="L272" i="2"/>
  <c r="L666" i="2"/>
  <c r="L348" i="2"/>
  <c r="L384" i="2"/>
  <c r="L296" i="2"/>
  <c r="L170" i="2"/>
  <c r="L62" i="2"/>
  <c r="L634" i="2"/>
  <c r="L579" i="2"/>
  <c r="L264" i="2"/>
  <c r="L160" i="2"/>
  <c r="L302" i="2"/>
  <c r="L509" i="2"/>
  <c r="L567" i="2"/>
  <c r="L329" i="2"/>
  <c r="L149" i="2"/>
  <c r="L119" i="2"/>
  <c r="L71" i="2"/>
  <c r="L124" i="2"/>
  <c r="L503" i="2"/>
  <c r="L522" i="2"/>
  <c r="L287" i="2"/>
  <c r="L144" i="2"/>
  <c r="L606" i="2"/>
  <c r="L113" i="2"/>
  <c r="L256" i="2"/>
  <c r="L706" i="2"/>
  <c r="L220" i="2"/>
  <c r="L310" i="2"/>
  <c r="L366" i="2"/>
  <c r="L295" i="2"/>
  <c r="L10" i="2"/>
  <c r="L142" i="2"/>
  <c r="L364" i="2"/>
  <c r="L28" i="2"/>
  <c r="L217" i="2"/>
  <c r="L239" i="2"/>
  <c r="L179" i="2"/>
  <c r="L479" i="2"/>
  <c r="L568" i="2"/>
  <c r="L128" i="2"/>
  <c r="L505" i="2"/>
  <c r="L702" i="2"/>
  <c r="L268" i="2"/>
  <c r="L116" i="2"/>
  <c r="L273" i="2"/>
  <c r="L185" i="2"/>
  <c r="L141" i="2"/>
  <c r="L402" i="2"/>
  <c r="L107" i="2"/>
  <c r="L629" i="2"/>
  <c r="L320" i="2"/>
  <c r="L330" i="2"/>
  <c r="L9" i="2"/>
  <c r="L35" i="2"/>
  <c r="L91" i="2"/>
  <c r="L68" i="2"/>
  <c r="L623" i="2"/>
  <c r="L635" i="2"/>
  <c r="L538" i="2"/>
  <c r="L156" i="2"/>
  <c r="L203" i="2"/>
  <c r="L30" i="2"/>
  <c r="L722" i="2"/>
  <c r="L157" i="2"/>
  <c r="L532" i="2"/>
  <c r="L122" i="2"/>
  <c r="L29" i="2"/>
  <c r="L137" i="2"/>
  <c r="L324" i="2"/>
  <c r="L399" i="2"/>
  <c r="L430" i="2"/>
  <c r="L388" i="2"/>
  <c r="L590" i="2"/>
  <c r="L599" i="2"/>
  <c r="L576" i="2"/>
  <c r="L335" i="2"/>
  <c r="L571" i="2"/>
  <c r="L182" i="2"/>
  <c r="L443" i="2"/>
  <c r="L231" i="2"/>
  <c r="L356" i="2"/>
  <c r="L229" i="2"/>
  <c r="L208" i="2"/>
  <c r="L237" i="2"/>
  <c r="L58" i="2"/>
  <c r="L93" i="2"/>
  <c r="L616" i="2"/>
  <c r="L699" i="2"/>
  <c r="L453" i="2"/>
  <c r="L314" i="2"/>
  <c r="L484" i="2"/>
  <c r="L2" i="2"/>
  <c r="L238" i="2"/>
  <c r="L148" i="2"/>
  <c r="L100" i="2"/>
  <c r="L659" i="2"/>
  <c r="L154" i="2"/>
  <c r="L11" i="2"/>
  <c r="L461" i="2"/>
  <c r="L53" i="2"/>
  <c r="L106" i="2"/>
  <c r="L626" i="2"/>
  <c r="L3" i="2"/>
  <c r="L703" i="2"/>
  <c r="L175" i="2"/>
  <c r="L383" i="2"/>
  <c r="L110" i="2"/>
  <c r="L210" i="2"/>
  <c r="L159" i="2"/>
  <c r="L594" i="2"/>
  <c r="L326" i="2"/>
  <c r="L375" i="2"/>
  <c r="L253" i="2"/>
  <c r="L64" i="2"/>
  <c r="L226" i="2"/>
  <c r="L33" i="2"/>
  <c r="L581" i="2"/>
  <c r="L14" i="2"/>
  <c r="L281" i="2"/>
  <c r="L482" i="2"/>
  <c r="L404" i="2"/>
  <c r="L134" i="2"/>
  <c r="L204" i="2"/>
  <c r="L534" i="2"/>
  <c r="L12" i="2"/>
  <c r="L16" i="2"/>
  <c r="L529" i="2"/>
  <c r="L50" i="2"/>
  <c r="L117" i="2"/>
  <c r="L216" i="2"/>
  <c r="L243" i="2"/>
  <c r="L737" i="2"/>
  <c r="L311" i="2"/>
  <c r="L271" i="2"/>
  <c r="L601" i="2"/>
  <c r="L87" i="2"/>
  <c r="L63" i="2"/>
  <c r="L684" i="2"/>
  <c r="L70" i="2"/>
  <c r="L345" i="2"/>
  <c r="L438" i="2"/>
  <c r="L176" i="2"/>
  <c r="L675" i="2"/>
  <c r="L642" i="2"/>
  <c r="L548" i="2"/>
  <c r="L508" i="2"/>
  <c r="L617" i="2"/>
  <c r="L69" i="2"/>
  <c r="L246" i="2"/>
  <c r="L602" i="2"/>
  <c r="L270" i="2"/>
  <c r="L162" i="2"/>
  <c r="L723" i="2"/>
  <c r="L274" i="2"/>
  <c r="L266" i="2"/>
  <c r="L331" i="2"/>
  <c r="L275" i="2"/>
  <c r="L31" i="2"/>
  <c r="L415" i="2"/>
  <c r="L76" i="2"/>
  <c r="L396" i="2"/>
  <c r="L278" i="2"/>
  <c r="L708" i="2"/>
  <c r="L700" i="2"/>
  <c r="L559" i="2"/>
  <c r="L558" i="2"/>
  <c r="L423" i="2"/>
  <c r="L299" i="2"/>
  <c r="L193" i="2"/>
  <c r="L539" i="2"/>
  <c r="L513" i="2"/>
  <c r="L360" i="2"/>
  <c r="L405" i="2"/>
  <c r="L369" i="2"/>
  <c r="L465" i="2"/>
  <c r="L171" i="2"/>
  <c r="L255" i="2"/>
  <c r="L554" i="2"/>
  <c r="L540" i="2"/>
  <c r="L499" i="2"/>
  <c r="L467" i="2"/>
  <c r="L51" i="2"/>
  <c r="L44" i="2"/>
  <c r="L225" i="2"/>
  <c r="L206" i="2"/>
  <c r="L289" i="2"/>
  <c r="L27" i="2"/>
  <c r="L96" i="2"/>
  <c r="L468" i="2"/>
  <c r="L669" i="2"/>
  <c r="L153" i="2"/>
  <c r="L422" i="2"/>
  <c r="L362" i="2"/>
  <c r="L694" i="2"/>
  <c r="L138" i="2"/>
  <c r="L682" i="2"/>
  <c r="L233" i="2"/>
  <c r="L732" i="2"/>
  <c r="L334" i="2"/>
  <c r="L593" i="2"/>
  <c r="L150" i="2"/>
  <c r="L527" i="2"/>
  <c r="L178" i="2"/>
  <c r="L724" i="2"/>
  <c r="L496" i="2"/>
  <c r="L181" i="2"/>
  <c r="L416" i="2"/>
  <c r="L18" i="2"/>
  <c r="L577" i="2"/>
  <c r="L339" i="2"/>
  <c r="L515" i="2"/>
  <c r="L303" i="2"/>
  <c r="L200" i="2"/>
  <c r="L631" i="2"/>
  <c r="L349" i="2"/>
  <c r="L34" i="2"/>
  <c r="L681" i="2"/>
  <c r="L643" i="2"/>
  <c r="L49" i="2"/>
  <c r="L17" i="2"/>
  <c r="L441" i="2"/>
  <c r="L174" i="2"/>
  <c r="L43" i="2"/>
  <c r="L323" i="2"/>
  <c r="L488" i="2"/>
  <c r="L587" i="2"/>
  <c r="L293" i="2"/>
  <c r="L72" i="2"/>
  <c r="L189" i="2"/>
  <c r="L612" i="2"/>
  <c r="L432" i="2"/>
  <c r="L556" i="2"/>
  <c r="L608" i="2"/>
  <c r="L393" i="2"/>
  <c r="L531" i="2"/>
  <c r="L704" i="2"/>
  <c r="L408" i="2"/>
  <c r="L735" i="2"/>
  <c r="L586" i="2"/>
  <c r="L524" i="2"/>
  <c r="L380" i="2"/>
  <c r="L378" i="2"/>
  <c r="L500" i="2"/>
  <c r="L660" i="2"/>
  <c r="L20" i="2"/>
  <c r="L733" i="2"/>
  <c r="L66" i="2"/>
  <c r="L490" i="2"/>
  <c r="L637" i="2"/>
  <c r="L201" i="2"/>
  <c r="L544" i="2"/>
  <c r="L245" i="2"/>
  <c r="L464" i="2"/>
  <c r="L55" i="2"/>
  <c r="L45" i="2"/>
  <c r="L627" i="2"/>
  <c r="L431" i="2"/>
  <c r="L121" i="2"/>
  <c r="L105" i="2"/>
  <c r="L321" i="2"/>
  <c r="L192" i="2"/>
  <c r="L474" i="2"/>
  <c r="L269" i="2"/>
  <c r="L23" i="2"/>
  <c r="L319" i="2"/>
  <c r="L633" i="2"/>
  <c r="L578" i="2"/>
  <c r="L194" i="2"/>
  <c r="L202" i="2"/>
  <c r="L37" i="2"/>
  <c r="L167" i="2"/>
  <c r="L190" i="2"/>
  <c r="L199" i="2"/>
  <c r="L721" i="2"/>
  <c r="L372" i="2"/>
  <c r="L133" i="2"/>
  <c r="L445" i="2"/>
  <c r="L439" i="2"/>
  <c r="L26" i="2"/>
  <c r="L84" i="2"/>
  <c r="L582" i="2"/>
  <c r="L652" i="2"/>
  <c r="L729" i="2"/>
  <c r="L591" i="2"/>
  <c r="L693" i="2"/>
  <c r="L697" i="2"/>
  <c r="L473" i="2"/>
  <c r="L506" i="2"/>
  <c r="L261" i="2"/>
  <c r="L411" i="2"/>
  <c r="L111" i="2"/>
  <c r="L82" i="2"/>
  <c r="L449" i="2"/>
  <c r="L688" i="2"/>
  <c r="L719" i="2"/>
  <c r="L385" i="2"/>
  <c r="L687" i="2"/>
  <c r="L412" i="2"/>
  <c r="L630" i="2"/>
  <c r="L214" i="2"/>
  <c r="L352" i="2"/>
  <c r="L39" i="2"/>
  <c r="L596" i="2"/>
  <c r="L161" i="2"/>
  <c r="L112" i="2"/>
  <c r="L120" i="2"/>
  <c r="L346" i="2"/>
  <c r="L551" i="2"/>
  <c r="L466" i="2"/>
  <c r="L377" i="2"/>
  <c r="L536" i="2"/>
  <c r="L126" i="2"/>
  <c r="L651" i="2"/>
  <c r="L347" i="2"/>
  <c r="L667" i="2"/>
  <c r="L657" i="2"/>
  <c r="L211" i="2"/>
  <c r="L545" i="2"/>
  <c r="L710" i="2"/>
  <c r="L257" i="2"/>
  <c r="L726" i="2"/>
  <c r="L79" i="2"/>
  <c r="L530" i="2"/>
  <c r="L242" i="2"/>
  <c r="L307" i="2"/>
  <c r="L309" i="2"/>
  <c r="L215" i="2"/>
  <c r="L109" i="2"/>
  <c r="L260" i="2"/>
  <c r="L155" i="2"/>
  <c r="L131" i="2"/>
  <c r="L469" i="2"/>
  <c r="L691" i="2"/>
  <c r="L588" i="2"/>
  <c r="L463" i="2"/>
  <c r="L668" i="2"/>
  <c r="L661" i="2"/>
  <c r="L195" i="2"/>
  <c r="L705" i="2"/>
  <c r="L447" i="2"/>
  <c r="L625" i="2"/>
  <c r="L85" i="2"/>
  <c r="L711" i="2"/>
  <c r="L671" i="2"/>
  <c r="L392" i="2"/>
  <c r="L552" i="2"/>
  <c r="L609" i="2"/>
  <c r="L327" i="2"/>
  <c r="L683" i="2"/>
  <c r="L739" i="2"/>
  <c r="L312" i="2"/>
  <c r="L622" i="2"/>
  <c r="L563" i="2"/>
  <c r="L646" i="2"/>
  <c r="L135" i="2"/>
  <c r="L613" i="2"/>
  <c r="L158" i="2"/>
  <c r="L367" i="2"/>
  <c r="L624" i="2"/>
  <c r="L583" i="2"/>
  <c r="L92" i="2"/>
  <c r="L290" i="2"/>
  <c r="L317" i="2"/>
  <c r="L224" i="2"/>
  <c r="L485" i="2"/>
  <c r="L252" i="2"/>
  <c r="L387" i="2"/>
  <c r="L507" i="2"/>
  <c r="L197" i="2"/>
  <c r="L471" i="2"/>
  <c r="L414" i="2"/>
  <c r="L457" i="2"/>
  <c r="L292" i="2"/>
  <c r="L114" i="2"/>
  <c r="L730" i="2"/>
  <c r="L263" i="2"/>
  <c r="L262" i="2"/>
  <c r="L429" i="2"/>
  <c r="L523" i="2"/>
  <c r="L407" i="2"/>
  <c r="L188" i="2"/>
  <c r="L673" i="2"/>
  <c r="L451" i="2"/>
  <c r="L618" i="2"/>
  <c r="L574" i="2"/>
  <c r="L184" i="2"/>
  <c r="L244" i="2"/>
  <c r="L619" i="2"/>
  <c r="L186" i="2"/>
  <c r="L514" i="2"/>
  <c r="L585" i="2"/>
  <c r="L638" i="2"/>
  <c r="L525" i="2"/>
  <c r="L653" i="2"/>
  <c r="L475" i="2"/>
  <c r="L249" i="2"/>
  <c r="L361" i="2"/>
  <c r="L620" i="2"/>
  <c r="L584" i="2"/>
  <c r="L363" i="2"/>
  <c r="L456" i="2"/>
  <c r="L351" i="2"/>
  <c r="L685" i="2"/>
  <c r="L481" i="2"/>
  <c r="L610" i="2"/>
  <c r="L727" i="2"/>
  <c r="L598" i="2"/>
  <c r="L389" i="2"/>
  <c r="L663" i="2"/>
  <c r="L342" i="2"/>
  <c r="L632" i="2"/>
  <c r="L526" i="2"/>
  <c r="L454" i="2"/>
  <c r="L491" i="2"/>
  <c r="L458" i="2"/>
  <c r="L337" i="2"/>
  <c r="L648" i="2"/>
  <c r="L641" i="2"/>
  <c r="L728" i="2"/>
  <c r="L425" i="2"/>
  <c r="L689" i="2"/>
  <c r="L517" i="2"/>
  <c r="L692" i="2"/>
  <c r="L695" i="2"/>
  <c r="L611" i="2"/>
  <c r="L696" i="2"/>
  <c r="L604" i="2"/>
  <c r="L738" i="2"/>
  <c r="L561" i="2"/>
  <c r="L621" i="2"/>
  <c r="L649" i="2"/>
  <c r="L734" i="2"/>
  <c r="L718" i="2"/>
  <c r="L715" i="2"/>
  <c r="L716" i="2"/>
  <c r="L736" i="2"/>
  <c r="L713" i="2"/>
  <c r="L690" i="2"/>
  <c r="L720" i="2"/>
  <c r="L549" i="2"/>
  <c r="L640" i="2"/>
  <c r="L717" i="2"/>
  <c r="L678" i="2"/>
  <c r="L686" i="2"/>
  <c r="L707" i="2"/>
  <c r="L714" i="2"/>
  <c r="L731" i="2"/>
  <c r="J595" i="2"/>
  <c r="J562" i="2"/>
  <c r="J639" i="2"/>
  <c r="J125" i="2"/>
  <c r="J382" i="2"/>
  <c r="J512" i="2"/>
  <c r="J477" i="2"/>
  <c r="J572" i="2"/>
  <c r="J546" i="2"/>
  <c r="J325" i="2"/>
  <c r="J436" i="2"/>
  <c r="J478" i="2"/>
  <c r="J636" i="2"/>
  <c r="J218" i="2"/>
  <c r="J495" i="2"/>
  <c r="J213" i="2"/>
  <c r="J315" i="2"/>
  <c r="J328" i="2"/>
  <c r="J528" i="2"/>
  <c r="J698" i="2"/>
  <c r="J365" i="2"/>
  <c r="J557" i="2"/>
  <c r="J410" i="2"/>
  <c r="J510" i="2"/>
  <c r="J80" i="2"/>
  <c r="J615" i="2"/>
  <c r="J358" i="2"/>
  <c r="J47" i="2"/>
  <c r="J219" i="2"/>
  <c r="J74" i="2"/>
  <c r="J236" i="2"/>
  <c r="J398" i="2"/>
  <c r="J580" i="2"/>
  <c r="J650" i="2"/>
  <c r="J6" i="2"/>
  <c r="J308" i="2"/>
  <c r="J230" i="2"/>
  <c r="J644" i="2"/>
  <c r="J99" i="2"/>
  <c r="J86" i="2"/>
  <c r="J543" i="2"/>
  <c r="J560" i="2"/>
  <c r="J139" i="2"/>
  <c r="J67" i="2"/>
  <c r="J251" i="2"/>
  <c r="J368" i="2"/>
  <c r="J187" i="2"/>
  <c r="J542" i="2"/>
  <c r="J94" i="2"/>
  <c r="J647" i="2"/>
  <c r="J381" i="2"/>
  <c r="J332" i="2"/>
  <c r="J183" i="2"/>
  <c r="J132" i="2"/>
  <c r="J493" i="2"/>
  <c r="J136" i="2"/>
  <c r="J489" i="2"/>
  <c r="J480" i="2"/>
  <c r="J397" i="2"/>
  <c r="J129" i="2"/>
  <c r="J628" i="2"/>
  <c r="J338" i="2"/>
  <c r="J417" i="2"/>
  <c r="J248" i="2"/>
  <c r="J353" i="2"/>
  <c r="J418" i="2"/>
  <c r="J267" i="2"/>
  <c r="J452" i="2"/>
  <c r="J108" i="2"/>
  <c r="J355" i="2"/>
  <c r="J146" i="2"/>
  <c r="J173" i="2"/>
  <c r="J221" i="2"/>
  <c r="J164" i="2"/>
  <c r="J492" i="2"/>
  <c r="J672" i="2"/>
  <c r="J379" i="2"/>
  <c r="J409" i="2"/>
  <c r="J504" i="2"/>
  <c r="J374" i="2"/>
  <c r="J553" i="2"/>
  <c r="J5" i="2"/>
  <c r="J172" i="2"/>
  <c r="J284" i="2"/>
  <c r="J228" i="2"/>
  <c r="J118" i="2"/>
  <c r="J282" i="2"/>
  <c r="J670" i="2"/>
  <c r="J575" i="2"/>
  <c r="J373" i="2"/>
  <c r="J250" i="2"/>
  <c r="J486" i="2"/>
  <c r="J350" i="2"/>
  <c r="J4" i="2"/>
  <c r="J60" i="2"/>
  <c r="J90" i="2"/>
  <c r="J130" i="2"/>
  <c r="J212" i="2"/>
  <c r="J123" i="2"/>
  <c r="J476" i="2"/>
  <c r="J52" i="2"/>
  <c r="J168" i="2"/>
  <c r="J222" i="2"/>
  <c r="J497" i="2"/>
  <c r="J46" i="2"/>
  <c r="J279" i="2"/>
  <c r="J95" i="2"/>
  <c r="J316" i="2"/>
  <c r="J285" i="2"/>
  <c r="J240" i="2"/>
  <c r="J460" i="2"/>
  <c r="J597" i="2"/>
  <c r="J390" i="2"/>
  <c r="J371" i="2"/>
  <c r="J701" i="2"/>
  <c r="J435" i="2"/>
  <c r="J223" i="2"/>
  <c r="J191" i="2"/>
  <c r="J654" i="2"/>
  <c r="J21" i="2"/>
  <c r="J166" i="2"/>
  <c r="J483" i="2"/>
  <c r="J336" i="2"/>
  <c r="J56" i="2"/>
  <c r="J140" i="2"/>
  <c r="J306" i="2"/>
  <c r="J147" i="2"/>
  <c r="J38" i="2"/>
  <c r="J322" i="2"/>
  <c r="J444" i="2"/>
  <c r="J288" i="2"/>
  <c r="J676" i="2"/>
  <c r="J665" i="2"/>
  <c r="J42" i="2"/>
  <c r="J566" i="2"/>
  <c r="J234" i="2"/>
  <c r="J241" i="2"/>
  <c r="J501" i="2"/>
  <c r="J433" i="2"/>
  <c r="J301" i="2"/>
  <c r="J662" i="2"/>
  <c r="J394" i="2"/>
  <c r="J265" i="2"/>
  <c r="J318" i="2"/>
  <c r="J298" i="2"/>
  <c r="J15" i="2"/>
  <c r="J276" i="2"/>
  <c r="J83" i="2"/>
  <c r="J232" i="2"/>
  <c r="J115" i="2"/>
  <c r="J498" i="2"/>
  <c r="J459" i="2"/>
  <c r="J437" i="2"/>
  <c r="J297" i="2"/>
  <c r="J143" i="2"/>
  <c r="J547" i="2"/>
  <c r="J343" i="2"/>
  <c r="J426" i="2"/>
  <c r="J97" i="2"/>
  <c r="J442" i="2"/>
  <c r="J519" i="2"/>
  <c r="J541" i="2"/>
  <c r="J555" i="2"/>
  <c r="J603" i="2"/>
  <c r="J419" i="2"/>
  <c r="J470" i="2"/>
  <c r="J677" i="2"/>
  <c r="J537" i="2"/>
  <c r="J614" i="2"/>
  <c r="J680" i="2"/>
  <c r="J198" i="2"/>
  <c r="J664" i="2"/>
  <c r="J283" i="2"/>
  <c r="J589" i="2"/>
  <c r="J400" i="2"/>
  <c r="J406" i="2"/>
  <c r="J77" i="2"/>
  <c r="J25" i="2"/>
  <c r="J145" i="2"/>
  <c r="J235" i="2"/>
  <c r="J605" i="2"/>
  <c r="J36" i="2"/>
  <c r="J8" i="2"/>
  <c r="J151" i="2"/>
  <c r="J180" i="2"/>
  <c r="J655" i="2"/>
  <c r="J600" i="2"/>
  <c r="J403" i="2"/>
  <c r="J656" i="2"/>
  <c r="J59" i="2"/>
  <c r="J357" i="2"/>
  <c r="J521" i="2"/>
  <c r="J607" i="2"/>
  <c r="J516" i="2"/>
  <c r="J421" i="2"/>
  <c r="J564" i="2"/>
  <c r="J24" i="2"/>
  <c r="J462" i="2"/>
  <c r="J359" i="2"/>
  <c r="J81" i="2"/>
  <c r="J427" i="2"/>
  <c r="J209" i="2"/>
  <c r="J177" i="2"/>
  <c r="J391" i="2"/>
  <c r="J520" i="2"/>
  <c r="J420" i="2"/>
  <c r="J434" i="2"/>
  <c r="J104" i="2"/>
  <c r="J291" i="2"/>
  <c r="J101" i="2"/>
  <c r="J401" i="2"/>
  <c r="J494" i="2"/>
  <c r="J518" i="2"/>
  <c r="J98" i="2"/>
  <c r="J448" i="2"/>
  <c r="J658" i="2"/>
  <c r="J570" i="2"/>
  <c r="J73" i="2"/>
  <c r="J78" i="2"/>
  <c r="J565" i="2"/>
  <c r="J413" i="2"/>
  <c r="J277" i="2"/>
  <c r="J165" i="2"/>
  <c r="J32" i="2"/>
  <c r="J450" i="2"/>
  <c r="J65" i="2"/>
  <c r="J424" i="2"/>
  <c r="J674" i="2"/>
  <c r="J472" i="2"/>
  <c r="J247" i="2"/>
  <c r="J258" i="2"/>
  <c r="J712" i="2"/>
  <c r="J13" i="2"/>
  <c r="J286" i="2"/>
  <c r="J103" i="2"/>
  <c r="J313" i="2"/>
  <c r="J386" i="2"/>
  <c r="J305" i="2"/>
  <c r="J573" i="2"/>
  <c r="J370" i="2"/>
  <c r="J54" i="2"/>
  <c r="J340" i="2"/>
  <c r="J709" i="2"/>
  <c r="J57" i="2"/>
  <c r="J428" i="2"/>
  <c r="J341" i="2"/>
  <c r="J645" i="2"/>
  <c r="J22" i="2"/>
  <c r="J7" i="2"/>
  <c r="J569" i="2"/>
  <c r="J487" i="2"/>
  <c r="J725" i="2"/>
  <c r="J169" i="2"/>
  <c r="J592" i="2"/>
  <c r="J61" i="2"/>
  <c r="J280" i="2"/>
  <c r="J533" i="2"/>
  <c r="J227" i="2"/>
  <c r="J354" i="2"/>
  <c r="J40" i="2"/>
  <c r="J75" i="2"/>
  <c r="J344" i="2"/>
  <c r="J207" i="2"/>
  <c r="J294" i="2"/>
  <c r="J511" i="2"/>
  <c r="J502" i="2"/>
  <c r="J300" i="2"/>
  <c r="J455" i="2"/>
  <c r="J259" i="2"/>
  <c r="J127" i="2"/>
  <c r="J333" i="2"/>
  <c r="J304" i="2"/>
  <c r="J19" i="2"/>
  <c r="J152" i="2"/>
  <c r="J446" i="2"/>
  <c r="J41" i="2"/>
  <c r="J376" i="2"/>
  <c r="J535" i="2"/>
  <c r="J163" i="2"/>
  <c r="J550" i="2"/>
  <c r="J395" i="2"/>
  <c r="J679" i="2"/>
  <c r="J205" i="2"/>
  <c r="J196" i="2"/>
  <c r="J48" i="2"/>
  <c r="J89" i="2"/>
  <c r="J440" i="2"/>
  <c r="J102" i="2"/>
  <c r="J88" i="2"/>
  <c r="J254" i="2"/>
  <c r="J272" i="2"/>
  <c r="J666" i="2"/>
  <c r="J348" i="2"/>
  <c r="J384" i="2"/>
  <c r="J296" i="2"/>
  <c r="J170" i="2"/>
  <c r="J62" i="2"/>
  <c r="J634" i="2"/>
  <c r="J579" i="2"/>
  <c r="J264" i="2"/>
  <c r="J160" i="2"/>
  <c r="J302" i="2"/>
  <c r="J509" i="2"/>
  <c r="J567" i="2"/>
  <c r="J329" i="2"/>
  <c r="J149" i="2"/>
  <c r="J119" i="2"/>
  <c r="J71" i="2"/>
  <c r="J124" i="2"/>
  <c r="J503" i="2"/>
  <c r="J522" i="2"/>
  <c r="J287" i="2"/>
  <c r="J144" i="2"/>
  <c r="J606" i="2"/>
  <c r="J113" i="2"/>
  <c r="J256" i="2"/>
  <c r="J706" i="2"/>
  <c r="J220" i="2"/>
  <c r="J310" i="2"/>
  <c r="J366" i="2"/>
  <c r="J295" i="2"/>
  <c r="J10" i="2"/>
  <c r="J142" i="2"/>
  <c r="J364" i="2"/>
  <c r="J28" i="2"/>
  <c r="J217" i="2"/>
  <c r="J239" i="2"/>
  <c r="J179" i="2"/>
  <c r="J479" i="2"/>
  <c r="J568" i="2"/>
  <c r="J128" i="2"/>
  <c r="J505" i="2"/>
  <c r="J702" i="2"/>
  <c r="J268" i="2"/>
  <c r="J116" i="2"/>
  <c r="J273" i="2"/>
  <c r="J185" i="2"/>
  <c r="J141" i="2"/>
  <c r="J402" i="2"/>
  <c r="J107" i="2"/>
  <c r="J629" i="2"/>
  <c r="J320" i="2"/>
  <c r="J330" i="2"/>
  <c r="J9" i="2"/>
  <c r="J35" i="2"/>
  <c r="J91" i="2"/>
  <c r="J68" i="2"/>
  <c r="J623" i="2"/>
  <c r="J635" i="2"/>
  <c r="J538" i="2"/>
  <c r="J156" i="2"/>
  <c r="J203" i="2"/>
  <c r="J30" i="2"/>
  <c r="J722" i="2"/>
  <c r="J157" i="2"/>
  <c r="J532" i="2"/>
  <c r="J122" i="2"/>
  <c r="J29" i="2"/>
  <c r="J137" i="2"/>
  <c r="J324" i="2"/>
  <c r="J399" i="2"/>
  <c r="J430" i="2"/>
  <c r="J388" i="2"/>
  <c r="J590" i="2"/>
  <c r="J599" i="2"/>
  <c r="J576" i="2"/>
  <c r="J335" i="2"/>
  <c r="J571" i="2"/>
  <c r="J182" i="2"/>
  <c r="J443" i="2"/>
  <c r="J231" i="2"/>
  <c r="J356" i="2"/>
  <c r="J229" i="2"/>
  <c r="J208" i="2"/>
  <c r="J237" i="2"/>
  <c r="J58" i="2"/>
  <c r="J93" i="2"/>
  <c r="J616" i="2"/>
  <c r="J699" i="2"/>
  <c r="J453" i="2"/>
  <c r="J314" i="2"/>
  <c r="J484" i="2"/>
  <c r="J2" i="2"/>
  <c r="J238" i="2"/>
  <c r="J148" i="2"/>
  <c r="J100" i="2"/>
  <c r="J659" i="2"/>
  <c r="J154" i="2"/>
  <c r="J11" i="2"/>
  <c r="J461" i="2"/>
  <c r="J53" i="2"/>
  <c r="J106" i="2"/>
  <c r="J626" i="2"/>
  <c r="J3" i="2"/>
  <c r="J703" i="2"/>
  <c r="J175" i="2"/>
  <c r="J383" i="2"/>
  <c r="J110" i="2"/>
  <c r="J210" i="2"/>
  <c r="J159" i="2"/>
  <c r="J594" i="2"/>
  <c r="J326" i="2"/>
  <c r="J375" i="2"/>
  <c r="J253" i="2"/>
  <c r="J64" i="2"/>
  <c r="J226" i="2"/>
  <c r="J33" i="2"/>
  <c r="J581" i="2"/>
  <c r="J14" i="2"/>
  <c r="J281" i="2"/>
  <c r="J482" i="2"/>
  <c r="J404" i="2"/>
  <c r="J134" i="2"/>
  <c r="J204" i="2"/>
  <c r="J534" i="2"/>
  <c r="J12" i="2"/>
  <c r="J16" i="2"/>
  <c r="J529" i="2"/>
  <c r="J50" i="2"/>
  <c r="J117" i="2"/>
  <c r="J216" i="2"/>
  <c r="J243" i="2"/>
  <c r="J737" i="2"/>
  <c r="J311" i="2"/>
  <c r="J271" i="2"/>
  <c r="J601" i="2"/>
  <c r="J87" i="2"/>
  <c r="J63" i="2"/>
  <c r="J684" i="2"/>
  <c r="J70" i="2"/>
  <c r="J345" i="2"/>
  <c r="J438" i="2"/>
  <c r="J176" i="2"/>
  <c r="J675" i="2"/>
  <c r="J642" i="2"/>
  <c r="J548" i="2"/>
  <c r="J508" i="2"/>
  <c r="J617" i="2"/>
  <c r="J69" i="2"/>
  <c r="J246" i="2"/>
  <c r="J602" i="2"/>
  <c r="J270" i="2"/>
  <c r="J162" i="2"/>
  <c r="J723" i="2"/>
  <c r="J274" i="2"/>
  <c r="J266" i="2"/>
  <c r="J331" i="2"/>
  <c r="J275" i="2"/>
  <c r="J31" i="2"/>
  <c r="J415" i="2"/>
  <c r="J76" i="2"/>
  <c r="J396" i="2"/>
  <c r="J278" i="2"/>
  <c r="J708" i="2"/>
  <c r="J700" i="2"/>
  <c r="J559" i="2"/>
  <c r="J558" i="2"/>
  <c r="J423" i="2"/>
  <c r="J299" i="2"/>
  <c r="J193" i="2"/>
  <c r="J539" i="2"/>
  <c r="J513" i="2"/>
  <c r="J360" i="2"/>
  <c r="J405" i="2"/>
  <c r="J369" i="2"/>
  <c r="J465" i="2"/>
  <c r="J171" i="2"/>
  <c r="J255" i="2"/>
  <c r="J554" i="2"/>
  <c r="J540" i="2"/>
  <c r="J499" i="2"/>
  <c r="J467" i="2"/>
  <c r="J51" i="2"/>
  <c r="J44" i="2"/>
  <c r="J225" i="2"/>
  <c r="J206" i="2"/>
  <c r="J289" i="2"/>
  <c r="J27" i="2"/>
  <c r="J96" i="2"/>
  <c r="J468" i="2"/>
  <c r="J669" i="2"/>
  <c r="J153" i="2"/>
  <c r="J422" i="2"/>
  <c r="J362" i="2"/>
  <c r="J694" i="2"/>
  <c r="J138" i="2"/>
  <c r="J682" i="2"/>
  <c r="J233" i="2"/>
  <c r="J732" i="2"/>
  <c r="J334" i="2"/>
  <c r="J593" i="2"/>
  <c r="J150" i="2"/>
  <c r="J527" i="2"/>
  <c r="J178" i="2"/>
  <c r="J724" i="2"/>
  <c r="J496" i="2"/>
  <c r="J181" i="2"/>
  <c r="J416" i="2"/>
  <c r="J18" i="2"/>
  <c r="J577" i="2"/>
  <c r="J339" i="2"/>
  <c r="J515" i="2"/>
  <c r="J303" i="2"/>
  <c r="J200" i="2"/>
  <c r="J631" i="2"/>
  <c r="J349" i="2"/>
  <c r="J34" i="2"/>
  <c r="J681" i="2"/>
  <c r="J643" i="2"/>
  <c r="J49" i="2"/>
  <c r="J17" i="2"/>
  <c r="J441" i="2"/>
  <c r="J174" i="2"/>
  <c r="J43" i="2"/>
  <c r="J323" i="2"/>
  <c r="J488" i="2"/>
  <c r="J587" i="2"/>
  <c r="J293" i="2"/>
  <c r="J72" i="2"/>
  <c r="J189" i="2"/>
  <c r="J612" i="2"/>
  <c r="J432" i="2"/>
  <c r="J556" i="2"/>
  <c r="J608" i="2"/>
  <c r="J393" i="2"/>
  <c r="J531" i="2"/>
  <c r="J704" i="2"/>
  <c r="J408" i="2"/>
  <c r="J735" i="2"/>
  <c r="J586" i="2"/>
  <c r="J524" i="2"/>
  <c r="J380" i="2"/>
  <c r="J378" i="2"/>
  <c r="J500" i="2"/>
  <c r="J660" i="2"/>
  <c r="J20" i="2"/>
  <c r="J733" i="2"/>
  <c r="J66" i="2"/>
  <c r="J490" i="2"/>
  <c r="J637" i="2"/>
  <c r="J201" i="2"/>
  <c r="J544" i="2"/>
  <c r="J245" i="2"/>
  <c r="J464" i="2"/>
  <c r="J55" i="2"/>
  <c r="J45" i="2"/>
  <c r="J627" i="2"/>
  <c r="J431" i="2"/>
  <c r="J121" i="2"/>
  <c r="J105" i="2"/>
  <c r="J321" i="2"/>
  <c r="J192" i="2"/>
  <c r="J474" i="2"/>
  <c r="J269" i="2"/>
  <c r="J23" i="2"/>
  <c r="J319" i="2"/>
  <c r="J633" i="2"/>
  <c r="J578" i="2"/>
  <c r="J194" i="2"/>
  <c r="J202" i="2"/>
  <c r="J37" i="2"/>
  <c r="J167" i="2"/>
  <c r="J190" i="2"/>
  <c r="J199" i="2"/>
  <c r="J721" i="2"/>
  <c r="J372" i="2"/>
  <c r="J133" i="2"/>
  <c r="J445" i="2"/>
  <c r="J439" i="2"/>
  <c r="J26" i="2"/>
  <c r="J84" i="2"/>
  <c r="J582" i="2"/>
  <c r="J652" i="2"/>
  <c r="J729" i="2"/>
  <c r="J591" i="2"/>
  <c r="J693" i="2"/>
  <c r="J697" i="2"/>
  <c r="J473" i="2"/>
  <c r="J506" i="2"/>
  <c r="J261" i="2"/>
  <c r="J411" i="2"/>
  <c r="J111" i="2"/>
  <c r="J82" i="2"/>
  <c r="J449" i="2"/>
  <c r="J688" i="2"/>
  <c r="J719" i="2"/>
  <c r="J385" i="2"/>
  <c r="J687" i="2"/>
  <c r="J412" i="2"/>
  <c r="J630" i="2"/>
  <c r="J214" i="2"/>
  <c r="J352" i="2"/>
  <c r="J39" i="2"/>
  <c r="J596" i="2"/>
  <c r="J161" i="2"/>
  <c r="J112" i="2"/>
  <c r="J120" i="2"/>
  <c r="J346" i="2"/>
  <c r="J551" i="2"/>
  <c r="J466" i="2"/>
  <c r="J377" i="2"/>
  <c r="J536" i="2"/>
  <c r="J126" i="2"/>
  <c r="J651" i="2"/>
  <c r="J347" i="2"/>
  <c r="J667" i="2"/>
  <c r="J657" i="2"/>
  <c r="J211" i="2"/>
  <c r="J545" i="2"/>
  <c r="J710" i="2"/>
  <c r="J257" i="2"/>
  <c r="J726" i="2"/>
  <c r="J79" i="2"/>
  <c r="J530" i="2"/>
  <c r="J242" i="2"/>
  <c r="J307" i="2"/>
  <c r="J309" i="2"/>
  <c r="J215" i="2"/>
  <c r="J109" i="2"/>
  <c r="J260" i="2"/>
  <c r="J155" i="2"/>
  <c r="J131" i="2"/>
  <c r="J469" i="2"/>
  <c r="J691" i="2"/>
  <c r="J588" i="2"/>
  <c r="J463" i="2"/>
  <c r="J668" i="2"/>
  <c r="J661" i="2"/>
  <c r="J195" i="2"/>
  <c r="J705" i="2"/>
  <c r="J447" i="2"/>
  <c r="J625" i="2"/>
  <c r="J85" i="2"/>
  <c r="J711" i="2"/>
  <c r="J671" i="2"/>
  <c r="J392" i="2"/>
  <c r="J552" i="2"/>
  <c r="J609" i="2"/>
  <c r="J327" i="2"/>
  <c r="J683" i="2"/>
  <c r="J739" i="2"/>
  <c r="J312" i="2"/>
  <c r="J622" i="2"/>
  <c r="J563" i="2"/>
  <c r="J646" i="2"/>
  <c r="J135" i="2"/>
  <c r="J613" i="2"/>
  <c r="J158" i="2"/>
  <c r="J367" i="2"/>
  <c r="J624" i="2"/>
  <c r="J583" i="2"/>
  <c r="J92" i="2"/>
  <c r="J290" i="2"/>
  <c r="J317" i="2"/>
  <c r="J224" i="2"/>
  <c r="J485" i="2"/>
  <c r="J252" i="2"/>
  <c r="J387" i="2"/>
  <c r="J507" i="2"/>
  <c r="J197" i="2"/>
  <c r="J471" i="2"/>
  <c r="J414" i="2"/>
  <c r="J457" i="2"/>
  <c r="J292" i="2"/>
  <c r="J114" i="2"/>
  <c r="J730" i="2"/>
  <c r="J263" i="2"/>
  <c r="J262" i="2"/>
  <c r="J429" i="2"/>
  <c r="J523" i="2"/>
  <c r="J407" i="2"/>
  <c r="J188" i="2"/>
  <c r="J673" i="2"/>
  <c r="J451" i="2"/>
  <c r="J618" i="2"/>
  <c r="J574" i="2"/>
  <c r="J184" i="2"/>
  <c r="J244" i="2"/>
  <c r="J619" i="2"/>
  <c r="J186" i="2"/>
  <c r="J514" i="2"/>
  <c r="J585" i="2"/>
  <c r="J638" i="2"/>
  <c r="J525" i="2"/>
  <c r="J653" i="2"/>
  <c r="J475" i="2"/>
  <c r="J249" i="2"/>
  <c r="J361" i="2"/>
  <c r="J620" i="2"/>
  <c r="J584" i="2"/>
  <c r="J363" i="2"/>
  <c r="J456" i="2"/>
  <c r="J351" i="2"/>
  <c r="J685" i="2"/>
  <c r="J481" i="2"/>
  <c r="J610" i="2"/>
  <c r="J727" i="2"/>
  <c r="J598" i="2"/>
  <c r="J389" i="2"/>
  <c r="J663" i="2"/>
  <c r="J342" i="2"/>
  <c r="J632" i="2"/>
  <c r="J526" i="2"/>
  <c r="J454" i="2"/>
  <c r="J491" i="2"/>
  <c r="J458" i="2"/>
  <c r="J337" i="2"/>
  <c r="J648" i="2"/>
  <c r="J641" i="2"/>
  <c r="J728" i="2"/>
  <c r="J425" i="2"/>
  <c r="J689" i="2"/>
  <c r="J517" i="2"/>
  <c r="J692" i="2"/>
  <c r="J695" i="2"/>
  <c r="J611" i="2"/>
  <c r="J696" i="2"/>
  <c r="J604" i="2"/>
  <c r="J738" i="2"/>
  <c r="J561" i="2"/>
  <c r="J621" i="2"/>
  <c r="J649" i="2"/>
  <c r="J734" i="2"/>
  <c r="J718" i="2"/>
  <c r="J715" i="2"/>
  <c r="J716" i="2"/>
  <c r="J736" i="2"/>
  <c r="J713" i="2"/>
  <c r="J690" i="2"/>
  <c r="J720" i="2"/>
  <c r="J549" i="2"/>
  <c r="J640" i="2"/>
  <c r="J717" i="2"/>
  <c r="J678" i="2"/>
  <c r="J686" i="2"/>
  <c r="J707" i="2"/>
  <c r="J714" i="2"/>
  <c r="J731" i="2"/>
  <c r="H595" i="2"/>
  <c r="H562" i="2"/>
  <c r="H639" i="2"/>
  <c r="H125" i="2"/>
  <c r="H382" i="2"/>
  <c r="H512" i="2"/>
  <c r="H477" i="2"/>
  <c r="H572" i="2"/>
  <c r="H546" i="2"/>
  <c r="H325" i="2"/>
  <c r="H436" i="2"/>
  <c r="H478" i="2"/>
  <c r="H636" i="2"/>
  <c r="H218" i="2"/>
  <c r="H495" i="2"/>
  <c r="H213" i="2"/>
  <c r="H315" i="2"/>
  <c r="H328" i="2"/>
  <c r="H528" i="2"/>
  <c r="H698" i="2"/>
  <c r="H365" i="2"/>
  <c r="H557" i="2"/>
  <c r="H410" i="2"/>
  <c r="H510" i="2"/>
  <c r="H80" i="2"/>
  <c r="H615" i="2"/>
  <c r="H358" i="2"/>
  <c r="H47" i="2"/>
  <c r="H219" i="2"/>
  <c r="H74" i="2"/>
  <c r="H236" i="2"/>
  <c r="H398" i="2"/>
  <c r="H580" i="2"/>
  <c r="H650" i="2"/>
  <c r="H6" i="2"/>
  <c r="H308" i="2"/>
  <c r="H230" i="2"/>
  <c r="H644" i="2"/>
  <c r="H99" i="2"/>
  <c r="H86" i="2"/>
  <c r="H543" i="2"/>
  <c r="H560" i="2"/>
  <c r="H139" i="2"/>
  <c r="H67" i="2"/>
  <c r="H251" i="2"/>
  <c r="H368" i="2"/>
  <c r="H187" i="2"/>
  <c r="H542" i="2"/>
  <c r="H94" i="2"/>
  <c r="H647" i="2"/>
  <c r="H381" i="2"/>
  <c r="H332" i="2"/>
  <c r="H183" i="2"/>
  <c r="H132" i="2"/>
  <c r="H493" i="2"/>
  <c r="H136" i="2"/>
  <c r="H489" i="2"/>
  <c r="H480" i="2"/>
  <c r="H397" i="2"/>
  <c r="H129" i="2"/>
  <c r="H628" i="2"/>
  <c r="H338" i="2"/>
  <c r="H417" i="2"/>
  <c r="H248" i="2"/>
  <c r="H353" i="2"/>
  <c r="H418" i="2"/>
  <c r="H267" i="2"/>
  <c r="H452" i="2"/>
  <c r="H108" i="2"/>
  <c r="H355" i="2"/>
  <c r="H146" i="2"/>
  <c r="H173" i="2"/>
  <c r="H221" i="2"/>
  <c r="H164" i="2"/>
  <c r="H492" i="2"/>
  <c r="H672" i="2"/>
  <c r="H379" i="2"/>
  <c r="H409" i="2"/>
  <c r="H504" i="2"/>
  <c r="H374" i="2"/>
  <c r="H553" i="2"/>
  <c r="H5" i="2"/>
  <c r="H172" i="2"/>
  <c r="H284" i="2"/>
  <c r="H228" i="2"/>
  <c r="H118" i="2"/>
  <c r="H282" i="2"/>
  <c r="H670" i="2"/>
  <c r="H575" i="2"/>
  <c r="H373" i="2"/>
  <c r="H250" i="2"/>
  <c r="H486" i="2"/>
  <c r="H350" i="2"/>
  <c r="H4" i="2"/>
  <c r="H60" i="2"/>
  <c r="H90" i="2"/>
  <c r="H130" i="2"/>
  <c r="H212" i="2"/>
  <c r="H123" i="2"/>
  <c r="H476" i="2"/>
  <c r="H52" i="2"/>
  <c r="H168" i="2"/>
  <c r="H222" i="2"/>
  <c r="H497" i="2"/>
  <c r="H46" i="2"/>
  <c r="H279" i="2"/>
  <c r="H95" i="2"/>
  <c r="H316" i="2"/>
  <c r="H285" i="2"/>
  <c r="H240" i="2"/>
  <c r="H460" i="2"/>
  <c r="H597" i="2"/>
  <c r="H390" i="2"/>
  <c r="H371" i="2"/>
  <c r="H701" i="2"/>
  <c r="H435" i="2"/>
  <c r="H223" i="2"/>
  <c r="H191" i="2"/>
  <c r="H654" i="2"/>
  <c r="H21" i="2"/>
  <c r="H166" i="2"/>
  <c r="H483" i="2"/>
  <c r="H336" i="2"/>
  <c r="H56" i="2"/>
  <c r="H140" i="2"/>
  <c r="H306" i="2"/>
  <c r="H147" i="2"/>
  <c r="H38" i="2"/>
  <c r="H322" i="2"/>
  <c r="H444" i="2"/>
  <c r="H288" i="2"/>
  <c r="H676" i="2"/>
  <c r="H665" i="2"/>
  <c r="H42" i="2"/>
  <c r="H566" i="2"/>
  <c r="H234" i="2"/>
  <c r="H241" i="2"/>
  <c r="H501" i="2"/>
  <c r="H433" i="2"/>
  <c r="H301" i="2"/>
  <c r="H662" i="2"/>
  <c r="H394" i="2"/>
  <c r="H265" i="2"/>
  <c r="H318" i="2"/>
  <c r="H298" i="2"/>
  <c r="H15" i="2"/>
  <c r="H276" i="2"/>
  <c r="H83" i="2"/>
  <c r="H232" i="2"/>
  <c r="H115" i="2"/>
  <c r="H498" i="2"/>
  <c r="H459" i="2"/>
  <c r="H437" i="2"/>
  <c r="H297" i="2"/>
  <c r="H143" i="2"/>
  <c r="H547" i="2"/>
  <c r="H343" i="2"/>
  <c r="H426" i="2"/>
  <c r="H97" i="2"/>
  <c r="H442" i="2"/>
  <c r="H519" i="2"/>
  <c r="H541" i="2"/>
  <c r="H555" i="2"/>
  <c r="H603" i="2"/>
  <c r="H419" i="2"/>
  <c r="H470" i="2"/>
  <c r="H677" i="2"/>
  <c r="H537" i="2"/>
  <c r="H614" i="2"/>
  <c r="H680" i="2"/>
  <c r="H198" i="2"/>
  <c r="H664" i="2"/>
  <c r="H283" i="2"/>
  <c r="H589" i="2"/>
  <c r="H400" i="2"/>
  <c r="H406" i="2"/>
  <c r="H77" i="2"/>
  <c r="H25" i="2"/>
  <c r="H145" i="2"/>
  <c r="H235" i="2"/>
  <c r="H605" i="2"/>
  <c r="H36" i="2"/>
  <c r="H8" i="2"/>
  <c r="H151" i="2"/>
  <c r="H180" i="2"/>
  <c r="H655" i="2"/>
  <c r="H600" i="2"/>
  <c r="H403" i="2"/>
  <c r="H656" i="2"/>
  <c r="H59" i="2"/>
  <c r="H357" i="2"/>
  <c r="H521" i="2"/>
  <c r="H607" i="2"/>
  <c r="H516" i="2"/>
  <c r="H421" i="2"/>
  <c r="H564" i="2"/>
  <c r="H24" i="2"/>
  <c r="H462" i="2"/>
  <c r="H359" i="2"/>
  <c r="H81" i="2"/>
  <c r="H427" i="2"/>
  <c r="H209" i="2"/>
  <c r="H177" i="2"/>
  <c r="H391" i="2"/>
  <c r="H520" i="2"/>
  <c r="H420" i="2"/>
  <c r="H434" i="2"/>
  <c r="H104" i="2"/>
  <c r="H291" i="2"/>
  <c r="H101" i="2"/>
  <c r="H401" i="2"/>
  <c r="H494" i="2"/>
  <c r="H518" i="2"/>
  <c r="H98" i="2"/>
  <c r="H448" i="2"/>
  <c r="H658" i="2"/>
  <c r="H570" i="2"/>
  <c r="H73" i="2"/>
  <c r="H78" i="2"/>
  <c r="H565" i="2"/>
  <c r="H413" i="2"/>
  <c r="H277" i="2"/>
  <c r="H165" i="2"/>
  <c r="H32" i="2"/>
  <c r="H450" i="2"/>
  <c r="H65" i="2"/>
  <c r="H424" i="2"/>
  <c r="H674" i="2"/>
  <c r="H472" i="2"/>
  <c r="H247" i="2"/>
  <c r="H258" i="2"/>
  <c r="H712" i="2"/>
  <c r="H13" i="2"/>
  <c r="H286" i="2"/>
  <c r="H103" i="2"/>
  <c r="H313" i="2"/>
  <c r="H386" i="2"/>
  <c r="H305" i="2"/>
  <c r="H573" i="2"/>
  <c r="H370" i="2"/>
  <c r="H54" i="2"/>
  <c r="H340" i="2"/>
  <c r="H709" i="2"/>
  <c r="H57" i="2"/>
  <c r="H428" i="2"/>
  <c r="H341" i="2"/>
  <c r="H645" i="2"/>
  <c r="H22" i="2"/>
  <c r="H7" i="2"/>
  <c r="H569" i="2"/>
  <c r="H487" i="2"/>
  <c r="H725" i="2"/>
  <c r="H169" i="2"/>
  <c r="H592" i="2"/>
  <c r="H61" i="2"/>
  <c r="H280" i="2"/>
  <c r="H533" i="2"/>
  <c r="H227" i="2"/>
  <c r="H354" i="2"/>
  <c r="H40" i="2"/>
  <c r="H75" i="2"/>
  <c r="H344" i="2"/>
  <c r="H207" i="2"/>
  <c r="H294" i="2"/>
  <c r="H511" i="2"/>
  <c r="H502" i="2"/>
  <c r="H300" i="2"/>
  <c r="H455" i="2"/>
  <c r="H259" i="2"/>
  <c r="H127" i="2"/>
  <c r="H333" i="2"/>
  <c r="H304" i="2"/>
  <c r="H19" i="2"/>
  <c r="H152" i="2"/>
  <c r="H446" i="2"/>
  <c r="H41" i="2"/>
  <c r="H376" i="2"/>
  <c r="H535" i="2"/>
  <c r="H163" i="2"/>
  <c r="H550" i="2"/>
  <c r="H395" i="2"/>
  <c r="H679" i="2"/>
  <c r="H205" i="2"/>
  <c r="H196" i="2"/>
  <c r="H48" i="2"/>
  <c r="H89" i="2"/>
  <c r="H440" i="2"/>
  <c r="H102" i="2"/>
  <c r="H88" i="2"/>
  <c r="H254" i="2"/>
  <c r="H272" i="2"/>
  <c r="H666" i="2"/>
  <c r="H348" i="2"/>
  <c r="H384" i="2"/>
  <c r="H296" i="2"/>
  <c r="H170" i="2"/>
  <c r="H62" i="2"/>
  <c r="H634" i="2"/>
  <c r="H579" i="2"/>
  <c r="H264" i="2"/>
  <c r="H160" i="2"/>
  <c r="H302" i="2"/>
  <c r="H509" i="2"/>
  <c r="H567" i="2"/>
  <c r="H329" i="2"/>
  <c r="H149" i="2"/>
  <c r="H119" i="2"/>
  <c r="H71" i="2"/>
  <c r="H124" i="2"/>
  <c r="H503" i="2"/>
  <c r="H522" i="2"/>
  <c r="H287" i="2"/>
  <c r="H144" i="2"/>
  <c r="H606" i="2"/>
  <c r="H113" i="2"/>
  <c r="H256" i="2"/>
  <c r="H706" i="2"/>
  <c r="H220" i="2"/>
  <c r="H310" i="2"/>
  <c r="H366" i="2"/>
  <c r="H295" i="2"/>
  <c r="H10" i="2"/>
  <c r="H142" i="2"/>
  <c r="H364" i="2"/>
  <c r="H28" i="2"/>
  <c r="H217" i="2"/>
  <c r="H239" i="2"/>
  <c r="H179" i="2"/>
  <c r="H479" i="2"/>
  <c r="H568" i="2"/>
  <c r="H128" i="2"/>
  <c r="H505" i="2"/>
  <c r="H702" i="2"/>
  <c r="H268" i="2"/>
  <c r="H116" i="2"/>
  <c r="H273" i="2"/>
  <c r="H185" i="2"/>
  <c r="H141" i="2"/>
  <c r="H402" i="2"/>
  <c r="H107" i="2"/>
  <c r="H629" i="2"/>
  <c r="H320" i="2"/>
  <c r="H330" i="2"/>
  <c r="H9" i="2"/>
  <c r="H35" i="2"/>
  <c r="H91" i="2"/>
  <c r="H68" i="2"/>
  <c r="H623" i="2"/>
  <c r="H635" i="2"/>
  <c r="H538" i="2"/>
  <c r="H156" i="2"/>
  <c r="H203" i="2"/>
  <c r="H30" i="2"/>
  <c r="H722" i="2"/>
  <c r="H157" i="2"/>
  <c r="H532" i="2"/>
  <c r="H122" i="2"/>
  <c r="H29" i="2"/>
  <c r="H137" i="2"/>
  <c r="H324" i="2"/>
  <c r="H399" i="2"/>
  <c r="H430" i="2"/>
  <c r="H388" i="2"/>
  <c r="H590" i="2"/>
  <c r="H599" i="2"/>
  <c r="H576" i="2"/>
  <c r="H335" i="2"/>
  <c r="H571" i="2"/>
  <c r="H182" i="2"/>
  <c r="H443" i="2"/>
  <c r="H231" i="2"/>
  <c r="H356" i="2"/>
  <c r="H229" i="2"/>
  <c r="H208" i="2"/>
  <c r="H237" i="2"/>
  <c r="H58" i="2"/>
  <c r="H93" i="2"/>
  <c r="H616" i="2"/>
  <c r="H699" i="2"/>
  <c r="H453" i="2"/>
  <c r="H314" i="2"/>
  <c r="H484" i="2"/>
  <c r="H2" i="2"/>
  <c r="H238" i="2"/>
  <c r="H148" i="2"/>
  <c r="H100" i="2"/>
  <c r="H659" i="2"/>
  <c r="H154" i="2"/>
  <c r="H11" i="2"/>
  <c r="H461" i="2"/>
  <c r="H53" i="2"/>
  <c r="H106" i="2"/>
  <c r="H626" i="2"/>
  <c r="H3" i="2"/>
  <c r="H703" i="2"/>
  <c r="H175" i="2"/>
  <c r="H383" i="2"/>
  <c r="H110" i="2"/>
  <c r="H210" i="2"/>
  <c r="H159" i="2"/>
  <c r="H594" i="2"/>
  <c r="H326" i="2"/>
  <c r="H375" i="2"/>
  <c r="H253" i="2"/>
  <c r="H64" i="2"/>
  <c r="H226" i="2"/>
  <c r="H33" i="2"/>
  <c r="H581" i="2"/>
  <c r="H14" i="2"/>
  <c r="H281" i="2"/>
  <c r="H482" i="2"/>
  <c r="H404" i="2"/>
  <c r="H134" i="2"/>
  <c r="H204" i="2"/>
  <c r="H534" i="2"/>
  <c r="H12" i="2"/>
  <c r="H16" i="2"/>
  <c r="H529" i="2"/>
  <c r="H50" i="2"/>
  <c r="H117" i="2"/>
  <c r="H216" i="2"/>
  <c r="H243" i="2"/>
  <c r="H737" i="2"/>
  <c r="H311" i="2"/>
  <c r="H271" i="2"/>
  <c r="H601" i="2"/>
  <c r="H87" i="2"/>
  <c r="H63" i="2"/>
  <c r="H684" i="2"/>
  <c r="H70" i="2"/>
  <c r="H345" i="2"/>
  <c r="H438" i="2"/>
  <c r="H176" i="2"/>
  <c r="H675" i="2"/>
  <c r="H642" i="2"/>
  <c r="H548" i="2"/>
  <c r="H508" i="2"/>
  <c r="H617" i="2"/>
  <c r="H69" i="2"/>
  <c r="H246" i="2"/>
  <c r="H602" i="2"/>
  <c r="H270" i="2"/>
  <c r="H162" i="2"/>
  <c r="H723" i="2"/>
  <c r="H274" i="2"/>
  <c r="H266" i="2"/>
  <c r="H331" i="2"/>
  <c r="H275" i="2"/>
  <c r="H31" i="2"/>
  <c r="H415" i="2"/>
  <c r="H76" i="2"/>
  <c r="H396" i="2"/>
  <c r="H278" i="2"/>
  <c r="H708" i="2"/>
  <c r="H700" i="2"/>
  <c r="H559" i="2"/>
  <c r="H558" i="2"/>
  <c r="H423" i="2"/>
  <c r="H299" i="2"/>
  <c r="H193" i="2"/>
  <c r="H539" i="2"/>
  <c r="H513" i="2"/>
  <c r="H360" i="2"/>
  <c r="H405" i="2"/>
  <c r="H369" i="2"/>
  <c r="H465" i="2"/>
  <c r="H171" i="2"/>
  <c r="H255" i="2"/>
  <c r="H554" i="2"/>
  <c r="H540" i="2"/>
  <c r="H499" i="2"/>
  <c r="H467" i="2"/>
  <c r="H51" i="2"/>
  <c r="H44" i="2"/>
  <c r="H225" i="2"/>
  <c r="H206" i="2"/>
  <c r="H289" i="2"/>
  <c r="H27" i="2"/>
  <c r="H96" i="2"/>
  <c r="H468" i="2"/>
  <c r="H669" i="2"/>
  <c r="H153" i="2"/>
  <c r="H422" i="2"/>
  <c r="H362" i="2"/>
  <c r="H694" i="2"/>
  <c r="H138" i="2"/>
  <c r="H682" i="2"/>
  <c r="H233" i="2"/>
  <c r="H732" i="2"/>
  <c r="H334" i="2"/>
  <c r="H593" i="2"/>
  <c r="H150" i="2"/>
  <c r="H527" i="2"/>
  <c r="H178" i="2"/>
  <c r="H724" i="2"/>
  <c r="H496" i="2"/>
  <c r="H181" i="2"/>
  <c r="H416" i="2"/>
  <c r="H18" i="2"/>
  <c r="H577" i="2"/>
  <c r="H339" i="2"/>
  <c r="H515" i="2"/>
  <c r="H303" i="2"/>
  <c r="H200" i="2"/>
  <c r="H631" i="2"/>
  <c r="H349" i="2"/>
  <c r="H34" i="2"/>
  <c r="H681" i="2"/>
  <c r="H643" i="2"/>
  <c r="H49" i="2"/>
  <c r="H17" i="2"/>
  <c r="H441" i="2"/>
  <c r="H174" i="2"/>
  <c r="H43" i="2"/>
  <c r="H323" i="2"/>
  <c r="H488" i="2"/>
  <c r="H587" i="2"/>
  <c r="H293" i="2"/>
  <c r="H72" i="2"/>
  <c r="H189" i="2"/>
  <c r="H612" i="2"/>
  <c r="H432" i="2"/>
  <c r="H556" i="2"/>
  <c r="H608" i="2"/>
  <c r="H393" i="2"/>
  <c r="H531" i="2"/>
  <c r="H704" i="2"/>
  <c r="H408" i="2"/>
  <c r="H735" i="2"/>
  <c r="H586" i="2"/>
  <c r="H524" i="2"/>
  <c r="H380" i="2"/>
  <c r="H378" i="2"/>
  <c r="H500" i="2"/>
  <c r="H660" i="2"/>
  <c r="H20" i="2"/>
  <c r="H733" i="2"/>
  <c r="H66" i="2"/>
  <c r="H490" i="2"/>
  <c r="H637" i="2"/>
  <c r="H201" i="2"/>
  <c r="H544" i="2"/>
  <c r="H245" i="2"/>
  <c r="H464" i="2"/>
  <c r="H55" i="2"/>
  <c r="H45" i="2"/>
  <c r="H627" i="2"/>
  <c r="H431" i="2"/>
  <c r="H121" i="2"/>
  <c r="H105" i="2"/>
  <c r="H321" i="2"/>
  <c r="H192" i="2"/>
  <c r="H474" i="2"/>
  <c r="H269" i="2"/>
  <c r="H23" i="2"/>
  <c r="H319" i="2"/>
  <c r="H633" i="2"/>
  <c r="H578" i="2"/>
  <c r="H194" i="2"/>
  <c r="H202" i="2"/>
  <c r="H37" i="2"/>
  <c r="H167" i="2"/>
  <c r="H190" i="2"/>
  <c r="H199" i="2"/>
  <c r="H721" i="2"/>
  <c r="H372" i="2"/>
  <c r="H133" i="2"/>
  <c r="H445" i="2"/>
  <c r="H439" i="2"/>
  <c r="H26" i="2"/>
  <c r="H84" i="2"/>
  <c r="H582" i="2"/>
  <c r="H652" i="2"/>
  <c r="H729" i="2"/>
  <c r="H591" i="2"/>
  <c r="H693" i="2"/>
  <c r="H697" i="2"/>
  <c r="H473" i="2"/>
  <c r="H506" i="2"/>
  <c r="H261" i="2"/>
  <c r="H411" i="2"/>
  <c r="H111" i="2"/>
  <c r="H82" i="2"/>
  <c r="H449" i="2"/>
  <c r="H688" i="2"/>
  <c r="H719" i="2"/>
  <c r="H385" i="2"/>
  <c r="H687" i="2"/>
  <c r="H412" i="2"/>
  <c r="H630" i="2"/>
  <c r="H214" i="2"/>
  <c r="H352" i="2"/>
  <c r="H39" i="2"/>
  <c r="H596" i="2"/>
  <c r="H161" i="2"/>
  <c r="H112" i="2"/>
  <c r="H120" i="2"/>
  <c r="H346" i="2"/>
  <c r="H551" i="2"/>
  <c r="H466" i="2"/>
  <c r="H377" i="2"/>
  <c r="H536" i="2"/>
  <c r="H126" i="2"/>
  <c r="H651" i="2"/>
  <c r="H347" i="2"/>
  <c r="H667" i="2"/>
  <c r="H657" i="2"/>
  <c r="H211" i="2"/>
  <c r="H545" i="2"/>
  <c r="H710" i="2"/>
  <c r="H257" i="2"/>
  <c r="H726" i="2"/>
  <c r="H79" i="2"/>
  <c r="H530" i="2"/>
  <c r="H242" i="2"/>
  <c r="H307" i="2"/>
  <c r="H309" i="2"/>
  <c r="H215" i="2"/>
  <c r="H109" i="2"/>
  <c r="H260" i="2"/>
  <c r="H155" i="2"/>
  <c r="H131" i="2"/>
  <c r="H469" i="2"/>
  <c r="H691" i="2"/>
  <c r="H588" i="2"/>
  <c r="H463" i="2"/>
  <c r="H668" i="2"/>
  <c r="H661" i="2"/>
  <c r="H195" i="2"/>
  <c r="H705" i="2"/>
  <c r="H447" i="2"/>
  <c r="H625" i="2"/>
  <c r="H85" i="2"/>
  <c r="H711" i="2"/>
  <c r="H671" i="2"/>
  <c r="H392" i="2"/>
  <c r="H552" i="2"/>
  <c r="H609" i="2"/>
  <c r="H327" i="2"/>
  <c r="H683" i="2"/>
  <c r="H739" i="2"/>
  <c r="H312" i="2"/>
  <c r="H622" i="2"/>
  <c r="H563" i="2"/>
  <c r="H646" i="2"/>
  <c r="H135" i="2"/>
  <c r="H613" i="2"/>
  <c r="H158" i="2"/>
  <c r="H367" i="2"/>
  <c r="H624" i="2"/>
  <c r="H583" i="2"/>
  <c r="H92" i="2"/>
  <c r="H290" i="2"/>
  <c r="H317" i="2"/>
  <c r="H224" i="2"/>
  <c r="H485" i="2"/>
  <c r="H252" i="2"/>
  <c r="H387" i="2"/>
  <c r="H507" i="2"/>
  <c r="H197" i="2"/>
  <c r="H471" i="2"/>
  <c r="H414" i="2"/>
  <c r="H457" i="2"/>
  <c r="H292" i="2"/>
  <c r="H114" i="2"/>
  <c r="H730" i="2"/>
  <c r="H263" i="2"/>
  <c r="H262" i="2"/>
  <c r="H429" i="2"/>
  <c r="H523" i="2"/>
  <c r="H407" i="2"/>
  <c r="H188" i="2"/>
  <c r="H673" i="2"/>
  <c r="H451" i="2"/>
  <c r="H618" i="2"/>
  <c r="H574" i="2"/>
  <c r="H184" i="2"/>
  <c r="H244" i="2"/>
  <c r="H619" i="2"/>
  <c r="H186" i="2"/>
  <c r="H514" i="2"/>
  <c r="H585" i="2"/>
  <c r="H638" i="2"/>
  <c r="H525" i="2"/>
  <c r="H653" i="2"/>
  <c r="H475" i="2"/>
  <c r="H249" i="2"/>
  <c r="H361" i="2"/>
  <c r="H620" i="2"/>
  <c r="H584" i="2"/>
  <c r="H363" i="2"/>
  <c r="H456" i="2"/>
  <c r="H351" i="2"/>
  <c r="H685" i="2"/>
  <c r="H481" i="2"/>
  <c r="H610" i="2"/>
  <c r="H727" i="2"/>
  <c r="H598" i="2"/>
  <c r="H389" i="2"/>
  <c r="H663" i="2"/>
  <c r="H342" i="2"/>
  <c r="H632" i="2"/>
  <c r="H526" i="2"/>
  <c r="H454" i="2"/>
  <c r="H491" i="2"/>
  <c r="H458" i="2"/>
  <c r="H337" i="2"/>
  <c r="H648" i="2"/>
  <c r="H641" i="2"/>
  <c r="H728" i="2"/>
  <c r="H425" i="2"/>
  <c r="H689" i="2"/>
  <c r="H517" i="2"/>
  <c r="H692" i="2"/>
  <c r="H695" i="2"/>
  <c r="H611" i="2"/>
  <c r="H696" i="2"/>
  <c r="H604" i="2"/>
  <c r="H738" i="2"/>
  <c r="H561" i="2"/>
  <c r="H621" i="2"/>
  <c r="H649" i="2"/>
  <c r="H734" i="2"/>
  <c r="H718" i="2"/>
  <c r="H715" i="2"/>
  <c r="H716" i="2"/>
  <c r="H736" i="2"/>
  <c r="H713" i="2"/>
  <c r="H690" i="2"/>
  <c r="H720" i="2"/>
  <c r="H549" i="2"/>
  <c r="H640" i="2"/>
  <c r="H717" i="2"/>
  <c r="H678" i="2"/>
  <c r="H686" i="2"/>
  <c r="H707" i="2"/>
  <c r="H714" i="2"/>
  <c r="H731" i="2"/>
  <c r="C98" i="3" l="1"/>
  <c r="F87" i="3"/>
  <c r="I87" i="3"/>
  <c r="F17" i="3"/>
  <c r="I17" i="3"/>
  <c r="F70" i="3"/>
  <c r="I70" i="3"/>
  <c r="G14" i="3"/>
  <c r="I14" i="3"/>
  <c r="C89" i="3"/>
  <c r="F8" i="3"/>
  <c r="I8" i="3"/>
  <c r="F107" i="3"/>
  <c r="I107" i="3"/>
  <c r="E113" i="3"/>
  <c r="I113" i="3"/>
  <c r="E2" i="3"/>
  <c r="I2" i="3"/>
  <c r="E93" i="3"/>
  <c r="I93" i="3"/>
  <c r="E10" i="3"/>
  <c r="I10" i="3"/>
  <c r="C50" i="3"/>
  <c r="E108" i="3"/>
  <c r="D58" i="3"/>
  <c r="I58" i="3"/>
  <c r="E80" i="3"/>
  <c r="I80" i="3"/>
  <c r="D28" i="3"/>
  <c r="I28" i="3"/>
  <c r="E109" i="3"/>
  <c r="I109" i="3"/>
  <c r="D32" i="3"/>
  <c r="I32" i="3"/>
  <c r="E38" i="3"/>
  <c r="I38" i="3"/>
  <c r="E29" i="3"/>
  <c r="I29" i="3"/>
  <c r="G94" i="3"/>
  <c r="I94" i="3"/>
  <c r="D118" i="3"/>
  <c r="I118" i="3"/>
  <c r="D85" i="3"/>
  <c r="I85" i="3"/>
  <c r="G106" i="3"/>
  <c r="I106" i="3"/>
  <c r="D12" i="3"/>
  <c r="I12" i="3"/>
  <c r="D9" i="3"/>
  <c r="I9" i="3"/>
  <c r="D50" i="3"/>
  <c r="E86" i="3"/>
  <c r="G90" i="3"/>
  <c r="I90" i="3"/>
  <c r="F111" i="3"/>
  <c r="I111" i="3"/>
  <c r="H3" i="3"/>
  <c r="I3" i="3"/>
  <c r="H81" i="3"/>
  <c r="I81" i="3"/>
  <c r="F35" i="3"/>
  <c r="I35" i="3"/>
  <c r="F45" i="3"/>
  <c r="I45" i="3"/>
  <c r="F72" i="3"/>
  <c r="I72" i="3"/>
  <c r="G54" i="3"/>
  <c r="I54" i="3"/>
  <c r="E69" i="3"/>
  <c r="H63" i="3"/>
  <c r="I63" i="3"/>
  <c r="H100" i="3"/>
  <c r="I100" i="3"/>
  <c r="E91" i="3"/>
  <c r="I91" i="3"/>
  <c r="C30" i="3"/>
  <c r="I30" i="3"/>
  <c r="D103" i="3"/>
  <c r="I103" i="3"/>
  <c r="H25" i="3"/>
  <c r="I25" i="3"/>
  <c r="C31" i="3"/>
  <c r="I31" i="3"/>
  <c r="F62" i="3"/>
  <c r="I62" i="3"/>
  <c r="D80" i="3"/>
  <c r="F108" i="3"/>
  <c r="F57" i="3"/>
  <c r="I57" i="3"/>
  <c r="E119" i="3"/>
  <c r="I119" i="3"/>
  <c r="E34" i="3"/>
  <c r="I34" i="3"/>
  <c r="D99" i="3"/>
  <c r="I99" i="3"/>
  <c r="E71" i="3"/>
  <c r="I71" i="3"/>
  <c r="D41" i="3"/>
  <c r="I41" i="3"/>
  <c r="F74" i="3"/>
  <c r="I74" i="3"/>
  <c r="F20" i="3"/>
  <c r="I20" i="3"/>
  <c r="H60" i="3"/>
  <c r="I60" i="3"/>
  <c r="D27" i="3"/>
  <c r="I27" i="3"/>
  <c r="D106" i="3"/>
  <c r="F119" i="3"/>
  <c r="G18" i="3"/>
  <c r="I18" i="3"/>
  <c r="C83" i="3"/>
  <c r="G110" i="3"/>
  <c r="I110" i="3"/>
  <c r="C114" i="3"/>
  <c r="I114" i="3"/>
  <c r="G47" i="3"/>
  <c r="I47" i="3"/>
  <c r="E105" i="3"/>
  <c r="I105" i="3"/>
  <c r="C43" i="3"/>
  <c r="I43" i="3"/>
  <c r="F96" i="3"/>
  <c r="I96" i="3"/>
  <c r="E65" i="3"/>
  <c r="I65" i="3"/>
  <c r="F88" i="3"/>
  <c r="I88" i="3"/>
  <c r="C15" i="3"/>
  <c r="I15" i="3"/>
  <c r="F40" i="3"/>
  <c r="I40" i="3"/>
  <c r="D71" i="3"/>
  <c r="F34" i="3"/>
  <c r="G89" i="3"/>
  <c r="I89" i="3"/>
  <c r="E13" i="3"/>
  <c r="I13" i="3"/>
  <c r="F97" i="3"/>
  <c r="I97" i="3"/>
  <c r="F44" i="3"/>
  <c r="I44" i="3"/>
  <c r="E53" i="3"/>
  <c r="I53" i="3"/>
  <c r="F11" i="3"/>
  <c r="I11" i="3"/>
  <c r="E67" i="3"/>
  <c r="I67" i="3"/>
  <c r="H39" i="3"/>
  <c r="I39" i="3"/>
  <c r="D109" i="3"/>
  <c r="G98" i="3"/>
  <c r="I98" i="3"/>
  <c r="G79" i="3"/>
  <c r="I79" i="3"/>
  <c r="D19" i="3"/>
  <c r="G74" i="3"/>
  <c r="H116" i="3"/>
  <c r="I116" i="3"/>
  <c r="H82" i="3"/>
  <c r="I82" i="3"/>
  <c r="F16" i="3"/>
  <c r="I16" i="3"/>
  <c r="H95" i="3"/>
  <c r="I95" i="3"/>
  <c r="D20" i="3"/>
  <c r="G60" i="3"/>
  <c r="D34" i="3"/>
  <c r="D60" i="3"/>
  <c r="F104" i="3"/>
  <c r="G112" i="3"/>
  <c r="L7" i="3"/>
  <c r="D47" i="3"/>
  <c r="D96" i="3"/>
  <c r="D15" i="3"/>
  <c r="E114" i="3"/>
  <c r="E43" i="3"/>
  <c r="E15" i="3"/>
  <c r="G3" i="3"/>
  <c r="D29" i="3"/>
  <c r="E8" i="3"/>
  <c r="G34" i="3"/>
  <c r="H16" i="3"/>
  <c r="F105" i="3"/>
  <c r="K122" i="3"/>
  <c r="K108" i="3"/>
  <c r="K107" i="3"/>
  <c r="K86" i="3"/>
  <c r="K113" i="3"/>
  <c r="C118" i="3"/>
  <c r="D57" i="3"/>
  <c r="D74" i="3"/>
  <c r="E96" i="3"/>
  <c r="E40" i="3"/>
  <c r="J58" i="3"/>
  <c r="K120" i="3"/>
  <c r="J80" i="3"/>
  <c r="J28" i="3"/>
  <c r="K24" i="3"/>
  <c r="K109" i="3"/>
  <c r="J32" i="3"/>
  <c r="J66" i="3"/>
  <c r="J29" i="3"/>
  <c r="D110" i="3"/>
  <c r="D105" i="3"/>
  <c r="D65" i="3"/>
  <c r="D40" i="3"/>
  <c r="E47" i="3"/>
  <c r="F122" i="3"/>
  <c r="G52" i="3"/>
  <c r="J118" i="3"/>
  <c r="K50" i="3"/>
  <c r="J85" i="3"/>
  <c r="K106" i="3"/>
  <c r="K77" i="3"/>
  <c r="J12" i="3"/>
  <c r="J19" i="3"/>
  <c r="L75" i="3"/>
  <c r="J9" i="3"/>
  <c r="C110" i="3"/>
  <c r="D120" i="3"/>
  <c r="D24" i="3"/>
  <c r="D66" i="3"/>
  <c r="E122" i="3"/>
  <c r="E107" i="3"/>
  <c r="E32" i="3"/>
  <c r="G43" i="3"/>
  <c r="J111" i="3"/>
  <c r="J78" i="3"/>
  <c r="J35" i="3"/>
  <c r="E58" i="3"/>
  <c r="E28" i="3"/>
  <c r="C75" i="3"/>
  <c r="D114" i="3"/>
  <c r="D43" i="3"/>
  <c r="D88" i="3"/>
  <c r="E110" i="3"/>
  <c r="E66" i="3"/>
  <c r="F3" i="3"/>
  <c r="F54" i="3"/>
  <c r="E88" i="3"/>
  <c r="J73" i="3"/>
  <c r="C46" i="3"/>
  <c r="K6" i="3"/>
  <c r="D101" i="3"/>
  <c r="D77" i="3"/>
  <c r="D75" i="3"/>
  <c r="E120" i="3"/>
  <c r="E24" i="3"/>
  <c r="U22" i="3"/>
  <c r="T22" i="3"/>
  <c r="V22" i="3"/>
  <c r="Q22" i="3"/>
  <c r="S22" i="3"/>
  <c r="R22" i="3"/>
  <c r="P22" i="3"/>
  <c r="N22" i="3"/>
  <c r="M22" i="3"/>
  <c r="K22" i="3"/>
  <c r="J22" i="3"/>
  <c r="U59" i="3"/>
  <c r="T59" i="3"/>
  <c r="R59" i="3"/>
  <c r="V59" i="3"/>
  <c r="Q59" i="3"/>
  <c r="P59" i="3"/>
  <c r="S59" i="3"/>
  <c r="N59" i="3"/>
  <c r="M59" i="3"/>
  <c r="L59" i="3"/>
  <c r="J59" i="3"/>
  <c r="F53" i="3"/>
  <c r="T57" i="3"/>
  <c r="S57" i="3"/>
  <c r="V57" i="3"/>
  <c r="U57" i="3"/>
  <c r="R57" i="3"/>
  <c r="Q57" i="3"/>
  <c r="N57" i="3"/>
  <c r="M57" i="3"/>
  <c r="L57" i="3"/>
  <c r="P57" i="3"/>
  <c r="K57" i="3"/>
  <c r="J57" i="3"/>
  <c r="T119" i="3"/>
  <c r="S119" i="3"/>
  <c r="V119" i="3"/>
  <c r="U119" i="3"/>
  <c r="R119" i="3"/>
  <c r="Q119" i="3"/>
  <c r="N119" i="3"/>
  <c r="M119" i="3"/>
  <c r="P119" i="3"/>
  <c r="L119" i="3"/>
  <c r="K119" i="3"/>
  <c r="J119" i="3"/>
  <c r="T34" i="3"/>
  <c r="S34" i="3"/>
  <c r="V34" i="3"/>
  <c r="U34" i="3"/>
  <c r="R34" i="3"/>
  <c r="Q34" i="3"/>
  <c r="N34" i="3"/>
  <c r="M34" i="3"/>
  <c r="L34" i="3"/>
  <c r="K34" i="3"/>
  <c r="J34" i="3"/>
  <c r="T99" i="3"/>
  <c r="S99" i="3"/>
  <c r="V99" i="3"/>
  <c r="U99" i="3"/>
  <c r="R99" i="3"/>
  <c r="Q99" i="3"/>
  <c r="N99" i="3"/>
  <c r="M99" i="3"/>
  <c r="P99" i="3"/>
  <c r="K99" i="3"/>
  <c r="J99" i="3"/>
  <c r="T71" i="3"/>
  <c r="S71" i="3"/>
  <c r="V71" i="3"/>
  <c r="U71" i="3"/>
  <c r="R71" i="3"/>
  <c r="Q71" i="3"/>
  <c r="N71" i="3"/>
  <c r="M71" i="3"/>
  <c r="L71" i="3"/>
  <c r="P71" i="3"/>
  <c r="K71" i="3"/>
  <c r="J71" i="3"/>
  <c r="T41" i="3"/>
  <c r="S41" i="3"/>
  <c r="V41" i="3"/>
  <c r="U41" i="3"/>
  <c r="R41" i="3"/>
  <c r="Q41" i="3"/>
  <c r="N41" i="3"/>
  <c r="M41" i="3"/>
  <c r="P41" i="3"/>
  <c r="L41" i="3"/>
  <c r="K41" i="3"/>
  <c r="J41" i="3"/>
  <c r="T74" i="3"/>
  <c r="S74" i="3"/>
  <c r="V74" i="3"/>
  <c r="U74" i="3"/>
  <c r="Q74" i="3"/>
  <c r="R74" i="3"/>
  <c r="N74" i="3"/>
  <c r="M74" i="3"/>
  <c r="K74" i="3"/>
  <c r="J74" i="3"/>
  <c r="P74" i="3"/>
  <c r="L74" i="3"/>
  <c r="T20" i="3"/>
  <c r="S20" i="3"/>
  <c r="V20" i="3"/>
  <c r="U20" i="3"/>
  <c r="Q20" i="3"/>
  <c r="R20" i="3"/>
  <c r="N20" i="3"/>
  <c r="M20" i="3"/>
  <c r="L20" i="3"/>
  <c r="P20" i="3"/>
  <c r="K20" i="3"/>
  <c r="J20" i="3"/>
  <c r="T60" i="3"/>
  <c r="S60" i="3"/>
  <c r="V60" i="3"/>
  <c r="U60" i="3"/>
  <c r="Q60" i="3"/>
  <c r="N60" i="3"/>
  <c r="M60" i="3"/>
  <c r="R60" i="3"/>
  <c r="P60" i="3"/>
  <c r="L60" i="3"/>
  <c r="J60" i="3"/>
  <c r="T27" i="3"/>
  <c r="S27" i="3"/>
  <c r="V27" i="3"/>
  <c r="U27" i="3"/>
  <c r="R27" i="3"/>
  <c r="Q27" i="3"/>
  <c r="N27" i="3"/>
  <c r="M27" i="3"/>
  <c r="K27" i="3"/>
  <c r="P27" i="3"/>
  <c r="L27" i="3"/>
  <c r="J27" i="3"/>
  <c r="C63" i="3"/>
  <c r="C100" i="3"/>
  <c r="C91" i="3"/>
  <c r="C103" i="3"/>
  <c r="C25" i="3"/>
  <c r="C22" i="3"/>
  <c r="C59" i="3"/>
  <c r="C62" i="3"/>
  <c r="D111" i="3"/>
  <c r="D3" i="3"/>
  <c r="D104" i="3"/>
  <c r="D78" i="3"/>
  <c r="D52" i="3"/>
  <c r="D81" i="3"/>
  <c r="D35" i="3"/>
  <c r="D45" i="3"/>
  <c r="D72" i="3"/>
  <c r="D54" i="3"/>
  <c r="E118" i="3"/>
  <c r="E50" i="3"/>
  <c r="E101" i="3"/>
  <c r="E85" i="3"/>
  <c r="E106" i="3"/>
  <c r="E77" i="3"/>
  <c r="E12" i="3"/>
  <c r="E19" i="3"/>
  <c r="E75" i="3"/>
  <c r="E9" i="3"/>
  <c r="F58" i="3"/>
  <c r="F120" i="3"/>
  <c r="F80" i="3"/>
  <c r="F85" i="3"/>
  <c r="F71" i="3"/>
  <c r="G103" i="3"/>
  <c r="G35" i="3"/>
  <c r="G72" i="3"/>
  <c r="H118" i="3"/>
  <c r="H101" i="3"/>
  <c r="H106" i="3"/>
  <c r="H12" i="3"/>
  <c r="H72" i="3"/>
  <c r="J46" i="3"/>
  <c r="J109" i="3"/>
  <c r="K19" i="3"/>
  <c r="N81" i="3"/>
  <c r="U30" i="3"/>
  <c r="T30" i="3"/>
  <c r="V30" i="3"/>
  <c r="R30" i="3"/>
  <c r="Q30" i="3"/>
  <c r="P30" i="3"/>
  <c r="N30" i="3"/>
  <c r="S30" i="3"/>
  <c r="K30" i="3"/>
  <c r="J30" i="3"/>
  <c r="U31" i="3"/>
  <c r="T31" i="3"/>
  <c r="V31" i="3"/>
  <c r="S31" i="3"/>
  <c r="Q31" i="3"/>
  <c r="P31" i="3"/>
  <c r="R31" i="3"/>
  <c r="N31" i="3"/>
  <c r="L31" i="3"/>
  <c r="K31" i="3"/>
  <c r="J31" i="3"/>
  <c r="U62" i="3"/>
  <c r="T62" i="3"/>
  <c r="S62" i="3"/>
  <c r="R62" i="3"/>
  <c r="V62" i="3"/>
  <c r="Q62" i="3"/>
  <c r="P62" i="3"/>
  <c r="N62" i="3"/>
  <c r="K62" i="3"/>
  <c r="L62" i="3"/>
  <c r="J62" i="3"/>
  <c r="F103" i="3"/>
  <c r="U110" i="3"/>
  <c r="T110" i="3"/>
  <c r="V110" i="3"/>
  <c r="R110" i="3"/>
  <c r="Q110" i="3"/>
  <c r="P110" i="3"/>
  <c r="S110" i="3"/>
  <c r="N110" i="3"/>
  <c r="L110" i="3"/>
  <c r="M110" i="3"/>
  <c r="K110" i="3"/>
  <c r="J110" i="3"/>
  <c r="H110" i="3"/>
  <c r="U114" i="3"/>
  <c r="T114" i="3"/>
  <c r="V114" i="3"/>
  <c r="R114" i="3"/>
  <c r="Q114" i="3"/>
  <c r="P114" i="3"/>
  <c r="N114" i="3"/>
  <c r="M114" i="3"/>
  <c r="S114" i="3"/>
  <c r="L114" i="3"/>
  <c r="K114" i="3"/>
  <c r="J114" i="3"/>
  <c r="H114" i="3"/>
  <c r="S47" i="3"/>
  <c r="U47" i="3"/>
  <c r="T47" i="3"/>
  <c r="R47" i="3"/>
  <c r="Q47" i="3"/>
  <c r="P47" i="3"/>
  <c r="N47" i="3"/>
  <c r="M47" i="3"/>
  <c r="V47" i="3"/>
  <c r="L47" i="3"/>
  <c r="K47" i="3"/>
  <c r="J47" i="3"/>
  <c r="H47" i="3"/>
  <c r="S105" i="3"/>
  <c r="U105" i="3"/>
  <c r="T105" i="3"/>
  <c r="R105" i="3"/>
  <c r="Q105" i="3"/>
  <c r="P105" i="3"/>
  <c r="N105" i="3"/>
  <c r="M105" i="3"/>
  <c r="V105" i="3"/>
  <c r="K105" i="3"/>
  <c r="J105" i="3"/>
  <c r="L105" i="3"/>
  <c r="H105" i="3"/>
  <c r="S43" i="3"/>
  <c r="U43" i="3"/>
  <c r="T43" i="3"/>
  <c r="R43" i="3"/>
  <c r="Q43" i="3"/>
  <c r="P43" i="3"/>
  <c r="N43" i="3"/>
  <c r="M43" i="3"/>
  <c r="V43" i="3"/>
  <c r="L43" i="3"/>
  <c r="K43" i="3"/>
  <c r="J43" i="3"/>
  <c r="H43" i="3"/>
  <c r="S96" i="3"/>
  <c r="U96" i="3"/>
  <c r="T96" i="3"/>
  <c r="R96" i="3"/>
  <c r="Q96" i="3"/>
  <c r="P96" i="3"/>
  <c r="N96" i="3"/>
  <c r="M96" i="3"/>
  <c r="V96" i="3"/>
  <c r="L96" i="3"/>
  <c r="K96" i="3"/>
  <c r="J96" i="3"/>
  <c r="H96" i="3"/>
  <c r="S65" i="3"/>
  <c r="U65" i="3"/>
  <c r="T65" i="3"/>
  <c r="Q65" i="3"/>
  <c r="R65" i="3"/>
  <c r="P65" i="3"/>
  <c r="N65" i="3"/>
  <c r="M65" i="3"/>
  <c r="V65" i="3"/>
  <c r="L65" i="3"/>
  <c r="K65" i="3"/>
  <c r="J65" i="3"/>
  <c r="H65" i="3"/>
  <c r="S88" i="3"/>
  <c r="U88" i="3"/>
  <c r="T88" i="3"/>
  <c r="Q88" i="3"/>
  <c r="P88" i="3"/>
  <c r="R88" i="3"/>
  <c r="N88" i="3"/>
  <c r="V88" i="3"/>
  <c r="M88" i="3"/>
  <c r="L88" i="3"/>
  <c r="K88" i="3"/>
  <c r="J88" i="3"/>
  <c r="H88" i="3"/>
  <c r="S15" i="3"/>
  <c r="U15" i="3"/>
  <c r="T15" i="3"/>
  <c r="Q15" i="3"/>
  <c r="P15" i="3"/>
  <c r="V15" i="3"/>
  <c r="N15" i="3"/>
  <c r="M15" i="3"/>
  <c r="L15" i="3"/>
  <c r="R15" i="3"/>
  <c r="J15" i="3"/>
  <c r="K15" i="3"/>
  <c r="H15" i="3"/>
  <c r="S40" i="3"/>
  <c r="U40" i="3"/>
  <c r="T40" i="3"/>
  <c r="R40" i="3"/>
  <c r="Q40" i="3"/>
  <c r="P40" i="3"/>
  <c r="V40" i="3"/>
  <c r="N40" i="3"/>
  <c r="M40" i="3"/>
  <c r="L40" i="3"/>
  <c r="J40" i="3"/>
  <c r="H40" i="3"/>
  <c r="C57" i="3"/>
  <c r="C119" i="3"/>
  <c r="C34" i="3"/>
  <c r="C99" i="3"/>
  <c r="C71" i="3"/>
  <c r="C41" i="3"/>
  <c r="C74" i="3"/>
  <c r="C20" i="3"/>
  <c r="C60" i="3"/>
  <c r="C27" i="3"/>
  <c r="D63" i="3"/>
  <c r="D100" i="3"/>
  <c r="D91" i="3"/>
  <c r="D30" i="3"/>
  <c r="D25" i="3"/>
  <c r="D22" i="3"/>
  <c r="D31" i="3"/>
  <c r="D59" i="3"/>
  <c r="D62" i="3"/>
  <c r="E111" i="3"/>
  <c r="E3" i="3"/>
  <c r="E104" i="3"/>
  <c r="E78" i="3"/>
  <c r="E52" i="3"/>
  <c r="E81" i="3"/>
  <c r="E35" i="3"/>
  <c r="E45" i="3"/>
  <c r="E72" i="3"/>
  <c r="E54" i="3"/>
  <c r="F118" i="3"/>
  <c r="F50" i="3"/>
  <c r="F101" i="3"/>
  <c r="F78" i="3"/>
  <c r="F43" i="3"/>
  <c r="F67" i="3"/>
  <c r="F27" i="3"/>
  <c r="G50" i="3"/>
  <c r="G71" i="3"/>
  <c r="G22" i="3"/>
  <c r="G59" i="3"/>
  <c r="H111" i="3"/>
  <c r="H104" i="3"/>
  <c r="H52" i="3"/>
  <c r="H35" i="3"/>
  <c r="H59" i="3"/>
  <c r="J77" i="3"/>
  <c r="K28" i="3"/>
  <c r="K45" i="3"/>
  <c r="L18" i="3"/>
  <c r="N45" i="3"/>
  <c r="E100" i="3"/>
  <c r="E62" i="3"/>
  <c r="H22" i="3"/>
  <c r="V112" i="3"/>
  <c r="U112" i="3"/>
  <c r="S112" i="3"/>
  <c r="Q112" i="3"/>
  <c r="P112" i="3"/>
  <c r="L112" i="3"/>
  <c r="T112" i="3"/>
  <c r="R112" i="3"/>
  <c r="N112" i="3"/>
  <c r="M112" i="3"/>
  <c r="K112" i="3"/>
  <c r="J112" i="3"/>
  <c r="H112" i="3"/>
  <c r="V64" i="3"/>
  <c r="U64" i="3"/>
  <c r="S64" i="3"/>
  <c r="Q64" i="3"/>
  <c r="P64" i="3"/>
  <c r="L64" i="3"/>
  <c r="T64" i="3"/>
  <c r="K64" i="3"/>
  <c r="J64" i="3"/>
  <c r="H64" i="3"/>
  <c r="N64" i="3"/>
  <c r="R64" i="3"/>
  <c r="M64" i="3"/>
  <c r="V79" i="3"/>
  <c r="U79" i="3"/>
  <c r="S79" i="3"/>
  <c r="Q79" i="3"/>
  <c r="P79" i="3"/>
  <c r="T79" i="3"/>
  <c r="L79" i="3"/>
  <c r="N79" i="3"/>
  <c r="M79" i="3"/>
  <c r="K79" i="3"/>
  <c r="J79" i="3"/>
  <c r="H79" i="3"/>
  <c r="R79" i="3"/>
  <c r="V51" i="3"/>
  <c r="U51" i="3"/>
  <c r="S51" i="3"/>
  <c r="Q51" i="3"/>
  <c r="P51" i="3"/>
  <c r="L51" i="3"/>
  <c r="T51" i="3"/>
  <c r="K51" i="3"/>
  <c r="J51" i="3"/>
  <c r="R51" i="3"/>
  <c r="H51" i="3"/>
  <c r="N51" i="3"/>
  <c r="M51" i="3"/>
  <c r="V36" i="3"/>
  <c r="U36" i="3"/>
  <c r="S36" i="3"/>
  <c r="Q36" i="3"/>
  <c r="P36" i="3"/>
  <c r="L36" i="3"/>
  <c r="T36" i="3"/>
  <c r="N36" i="3"/>
  <c r="R36" i="3"/>
  <c r="M36" i="3"/>
  <c r="K36" i="3"/>
  <c r="J36" i="3"/>
  <c r="H36" i="3"/>
  <c r="V76" i="3"/>
  <c r="U76" i="3"/>
  <c r="S76" i="3"/>
  <c r="Q76" i="3"/>
  <c r="P76" i="3"/>
  <c r="T76" i="3"/>
  <c r="L76" i="3"/>
  <c r="R76" i="3"/>
  <c r="K76" i="3"/>
  <c r="J76" i="3"/>
  <c r="H76" i="3"/>
  <c r="N76" i="3"/>
  <c r="F76" i="3"/>
  <c r="M76" i="3"/>
  <c r="V61" i="3"/>
  <c r="U61" i="3"/>
  <c r="S61" i="3"/>
  <c r="Q61" i="3"/>
  <c r="R61" i="3"/>
  <c r="P61" i="3"/>
  <c r="T61" i="3"/>
  <c r="L61" i="3"/>
  <c r="N61" i="3"/>
  <c r="M61" i="3"/>
  <c r="K61" i="3"/>
  <c r="J61" i="3"/>
  <c r="H61" i="3"/>
  <c r="F61" i="3"/>
  <c r="V42" i="3"/>
  <c r="U42" i="3"/>
  <c r="S42" i="3"/>
  <c r="R42" i="3"/>
  <c r="Q42" i="3"/>
  <c r="P42" i="3"/>
  <c r="T42" i="3"/>
  <c r="L42" i="3"/>
  <c r="K42" i="3"/>
  <c r="J42" i="3"/>
  <c r="H42" i="3"/>
  <c r="N42" i="3"/>
  <c r="F42" i="3"/>
  <c r="M42" i="3"/>
  <c r="V49" i="3"/>
  <c r="U49" i="3"/>
  <c r="S49" i="3"/>
  <c r="R49" i="3"/>
  <c r="Q49" i="3"/>
  <c r="T49" i="3"/>
  <c r="P49" i="3"/>
  <c r="L49" i="3"/>
  <c r="N49" i="3"/>
  <c r="M49" i="3"/>
  <c r="J49" i="3"/>
  <c r="K49" i="3"/>
  <c r="H49" i="3"/>
  <c r="F49" i="3"/>
  <c r="V84" i="3"/>
  <c r="U84" i="3"/>
  <c r="S84" i="3"/>
  <c r="R84" i="3"/>
  <c r="T84" i="3"/>
  <c r="Q84" i="3"/>
  <c r="P84" i="3"/>
  <c r="L84" i="3"/>
  <c r="J84" i="3"/>
  <c r="H84" i="3"/>
  <c r="N84" i="3"/>
  <c r="K84" i="3"/>
  <c r="F84" i="3"/>
  <c r="M84" i="3"/>
  <c r="C73" i="3"/>
  <c r="C13" i="3"/>
  <c r="C97" i="3"/>
  <c r="C44" i="3"/>
  <c r="C53" i="3"/>
  <c r="C11" i="3"/>
  <c r="C67" i="3"/>
  <c r="C39" i="3"/>
  <c r="C6" i="3"/>
  <c r="E41" i="3"/>
  <c r="E74" i="3"/>
  <c r="E20" i="3"/>
  <c r="E60" i="3"/>
  <c r="E27" i="3"/>
  <c r="F63" i="3"/>
  <c r="F100" i="3"/>
  <c r="F91" i="3"/>
  <c r="F99" i="3"/>
  <c r="F36" i="3"/>
  <c r="F22" i="3"/>
  <c r="F6" i="3"/>
  <c r="G100" i="3"/>
  <c r="G85" i="3"/>
  <c r="G36" i="3"/>
  <c r="G65" i="3"/>
  <c r="G15" i="3"/>
  <c r="H57" i="3"/>
  <c r="H34" i="3"/>
  <c r="H71" i="3"/>
  <c r="H74" i="3"/>
  <c r="J104" i="3"/>
  <c r="K60" i="3"/>
  <c r="U103" i="3"/>
  <c r="T103" i="3"/>
  <c r="V103" i="3"/>
  <c r="R103" i="3"/>
  <c r="S103" i="3"/>
  <c r="Q103" i="3"/>
  <c r="P103" i="3"/>
  <c r="N103" i="3"/>
  <c r="L103" i="3"/>
  <c r="M103" i="3"/>
  <c r="K103" i="3"/>
  <c r="J103" i="3"/>
  <c r="V46" i="3"/>
  <c r="T46" i="3"/>
  <c r="S46" i="3"/>
  <c r="R46" i="3"/>
  <c r="Q46" i="3"/>
  <c r="P46" i="3"/>
  <c r="M46" i="3"/>
  <c r="U46" i="3"/>
  <c r="L46" i="3"/>
  <c r="K46" i="3"/>
  <c r="G46" i="3"/>
  <c r="N46" i="3"/>
  <c r="V39" i="3"/>
  <c r="T39" i="3"/>
  <c r="S39" i="3"/>
  <c r="Q39" i="3"/>
  <c r="P39" i="3"/>
  <c r="U39" i="3"/>
  <c r="M39" i="3"/>
  <c r="R39" i="3"/>
  <c r="N39" i="3"/>
  <c r="J39" i="3"/>
  <c r="L39" i="3"/>
  <c r="K39" i="3"/>
  <c r="G39" i="3"/>
  <c r="E59" i="3"/>
  <c r="K59" i="3"/>
  <c r="V115" i="3"/>
  <c r="U115" i="3"/>
  <c r="P115" i="3"/>
  <c r="N115" i="3"/>
  <c r="S115" i="3"/>
  <c r="T115" i="3"/>
  <c r="M115" i="3"/>
  <c r="K115" i="3"/>
  <c r="J115" i="3"/>
  <c r="G115" i="3"/>
  <c r="Q115" i="3"/>
  <c r="V116" i="3"/>
  <c r="U116" i="3"/>
  <c r="P116" i="3"/>
  <c r="N116" i="3"/>
  <c r="T116" i="3"/>
  <c r="S116" i="3"/>
  <c r="L116" i="3"/>
  <c r="K116" i="3"/>
  <c r="J116" i="3"/>
  <c r="Q116" i="3"/>
  <c r="G116" i="3"/>
  <c r="R116" i="3"/>
  <c r="M116" i="3"/>
  <c r="V102" i="3"/>
  <c r="U102" i="3"/>
  <c r="T102" i="3"/>
  <c r="P102" i="3"/>
  <c r="N102" i="3"/>
  <c r="S102" i="3"/>
  <c r="M102" i="3"/>
  <c r="L102" i="3"/>
  <c r="K102" i="3"/>
  <c r="Q102" i="3"/>
  <c r="J102" i="3"/>
  <c r="R102" i="3"/>
  <c r="G102" i="3"/>
  <c r="V82" i="3"/>
  <c r="U82" i="3"/>
  <c r="T82" i="3"/>
  <c r="P82" i="3"/>
  <c r="N82" i="3"/>
  <c r="S82" i="3"/>
  <c r="Q82" i="3"/>
  <c r="K82" i="3"/>
  <c r="J82" i="3"/>
  <c r="R82" i="3"/>
  <c r="L82" i="3"/>
  <c r="G82" i="3"/>
  <c r="M82" i="3"/>
  <c r="V7" i="3"/>
  <c r="U7" i="3"/>
  <c r="T7" i="3"/>
  <c r="P7" i="3"/>
  <c r="N7" i="3"/>
  <c r="S7" i="3"/>
  <c r="Q7" i="3"/>
  <c r="R7" i="3"/>
  <c r="M7" i="3"/>
  <c r="K7" i="3"/>
  <c r="J7" i="3"/>
  <c r="G7" i="3"/>
  <c r="V16" i="3"/>
  <c r="U16" i="3"/>
  <c r="T16" i="3"/>
  <c r="R16" i="3"/>
  <c r="P16" i="3"/>
  <c r="N16" i="3"/>
  <c r="S16" i="3"/>
  <c r="L16" i="3"/>
  <c r="K16" i="3"/>
  <c r="J16" i="3"/>
  <c r="G16" i="3"/>
  <c r="M16" i="3"/>
  <c r="Q16" i="3"/>
  <c r="V5" i="3"/>
  <c r="U5" i="3"/>
  <c r="T5" i="3"/>
  <c r="R5" i="3"/>
  <c r="P5" i="3"/>
  <c r="N5" i="3"/>
  <c r="S5" i="3"/>
  <c r="M5" i="3"/>
  <c r="K5" i="3"/>
  <c r="J5" i="3"/>
  <c r="G5" i="3"/>
  <c r="Q5" i="3"/>
  <c r="L5" i="3"/>
  <c r="V95" i="3"/>
  <c r="U95" i="3"/>
  <c r="T95" i="3"/>
  <c r="R95" i="3"/>
  <c r="P95" i="3"/>
  <c r="N95" i="3"/>
  <c r="K95" i="3"/>
  <c r="L95" i="3"/>
  <c r="J95" i="3"/>
  <c r="S95" i="3"/>
  <c r="Q95" i="3"/>
  <c r="G95" i="3"/>
  <c r="M95" i="3"/>
  <c r="V33" i="3"/>
  <c r="U33" i="3"/>
  <c r="T33" i="3"/>
  <c r="R33" i="3"/>
  <c r="P33" i="3"/>
  <c r="N33" i="3"/>
  <c r="K33" i="3"/>
  <c r="S33" i="3"/>
  <c r="M33" i="3"/>
  <c r="Q33" i="3"/>
  <c r="J33" i="3"/>
  <c r="L33" i="3"/>
  <c r="G33" i="3"/>
  <c r="V4" i="3"/>
  <c r="U4" i="3"/>
  <c r="T4" i="3"/>
  <c r="R4" i="3"/>
  <c r="P4" i="3"/>
  <c r="S4" i="3"/>
  <c r="N4" i="3"/>
  <c r="K4" i="3"/>
  <c r="Q4" i="3"/>
  <c r="J4" i="3"/>
  <c r="G4" i="3"/>
  <c r="M4" i="3"/>
  <c r="C112" i="3"/>
  <c r="C64" i="3"/>
  <c r="C79" i="3"/>
  <c r="C51" i="3"/>
  <c r="C36" i="3"/>
  <c r="C76" i="3"/>
  <c r="C61" i="3"/>
  <c r="C42" i="3"/>
  <c r="C49" i="3"/>
  <c r="C84" i="3"/>
  <c r="D73" i="3"/>
  <c r="D46" i="3"/>
  <c r="D13" i="3"/>
  <c r="D97" i="3"/>
  <c r="D44" i="3"/>
  <c r="D53" i="3"/>
  <c r="D11" i="3"/>
  <c r="D67" i="3"/>
  <c r="D39" i="3"/>
  <c r="D6" i="3"/>
  <c r="F7" i="3"/>
  <c r="F4" i="3"/>
  <c r="G119" i="3"/>
  <c r="G78" i="3"/>
  <c r="G61" i="3"/>
  <c r="G49" i="3"/>
  <c r="H73" i="3"/>
  <c r="H13" i="3"/>
  <c r="H44" i="3"/>
  <c r="H11" i="3"/>
  <c r="H33" i="3"/>
  <c r="J13" i="3"/>
  <c r="K58" i="3"/>
  <c r="K40" i="3"/>
  <c r="L4" i="3"/>
  <c r="V98" i="3"/>
  <c r="U98" i="3"/>
  <c r="T98" i="3"/>
  <c r="N98" i="3"/>
  <c r="M98" i="3"/>
  <c r="S98" i="3"/>
  <c r="R98" i="3"/>
  <c r="K98" i="3"/>
  <c r="J98" i="3"/>
  <c r="H98" i="3"/>
  <c r="P98" i="3"/>
  <c r="Q98" i="3"/>
  <c r="L98" i="3"/>
  <c r="V21" i="3"/>
  <c r="U21" i="3"/>
  <c r="T21" i="3"/>
  <c r="N21" i="3"/>
  <c r="M21" i="3"/>
  <c r="S21" i="3"/>
  <c r="R21" i="3"/>
  <c r="P21" i="3"/>
  <c r="K21" i="3"/>
  <c r="J21" i="3"/>
  <c r="Q21" i="3"/>
  <c r="H21" i="3"/>
  <c r="V89" i="3"/>
  <c r="U89" i="3"/>
  <c r="T89" i="3"/>
  <c r="N89" i="3"/>
  <c r="S89" i="3"/>
  <c r="M89" i="3"/>
  <c r="R89" i="3"/>
  <c r="L89" i="3"/>
  <c r="K89" i="3"/>
  <c r="Q89" i="3"/>
  <c r="J89" i="3"/>
  <c r="H89" i="3"/>
  <c r="P89" i="3"/>
  <c r="V83" i="3"/>
  <c r="U83" i="3"/>
  <c r="T83" i="3"/>
  <c r="N83" i="3"/>
  <c r="M83" i="3"/>
  <c r="S83" i="3"/>
  <c r="R83" i="3"/>
  <c r="Q83" i="3"/>
  <c r="K83" i="3"/>
  <c r="J83" i="3"/>
  <c r="H83" i="3"/>
  <c r="P83" i="3"/>
  <c r="L83" i="3"/>
  <c r="V18" i="3"/>
  <c r="U18" i="3"/>
  <c r="T18" i="3"/>
  <c r="N18" i="3"/>
  <c r="S18" i="3"/>
  <c r="M18" i="3"/>
  <c r="R18" i="3"/>
  <c r="K18" i="3"/>
  <c r="P18" i="3"/>
  <c r="J18" i="3"/>
  <c r="H18" i="3"/>
  <c r="V94" i="3"/>
  <c r="U94" i="3"/>
  <c r="T94" i="3"/>
  <c r="N94" i="3"/>
  <c r="M94" i="3"/>
  <c r="S94" i="3"/>
  <c r="P94" i="3"/>
  <c r="R94" i="3"/>
  <c r="L94" i="3"/>
  <c r="K94" i="3"/>
  <c r="J94" i="3"/>
  <c r="H94" i="3"/>
  <c r="F94" i="3"/>
  <c r="Q94" i="3"/>
  <c r="V48" i="3"/>
  <c r="U48" i="3"/>
  <c r="T48" i="3"/>
  <c r="R48" i="3"/>
  <c r="N48" i="3"/>
  <c r="M48" i="3"/>
  <c r="S48" i="3"/>
  <c r="K48" i="3"/>
  <c r="J48" i="3"/>
  <c r="H48" i="3"/>
  <c r="Q48" i="3"/>
  <c r="L48" i="3"/>
  <c r="F48" i="3"/>
  <c r="P48" i="3"/>
  <c r="V90" i="3"/>
  <c r="U90" i="3"/>
  <c r="T90" i="3"/>
  <c r="N90" i="3"/>
  <c r="M90" i="3"/>
  <c r="R90" i="3"/>
  <c r="S90" i="3"/>
  <c r="L90" i="3"/>
  <c r="J90" i="3"/>
  <c r="K90" i="3"/>
  <c r="Q90" i="3"/>
  <c r="H90" i="3"/>
  <c r="P90" i="3"/>
  <c r="F90" i="3"/>
  <c r="V23" i="3"/>
  <c r="U23" i="3"/>
  <c r="T23" i="3"/>
  <c r="N23" i="3"/>
  <c r="M23" i="3"/>
  <c r="S23" i="3"/>
  <c r="R23" i="3"/>
  <c r="Q23" i="3"/>
  <c r="P23" i="3"/>
  <c r="J23" i="3"/>
  <c r="L23" i="3"/>
  <c r="H23" i="3"/>
  <c r="K23" i="3"/>
  <c r="F23" i="3"/>
  <c r="V14" i="3"/>
  <c r="U14" i="3"/>
  <c r="T14" i="3"/>
  <c r="S14" i="3"/>
  <c r="N14" i="3"/>
  <c r="M14" i="3"/>
  <c r="P14" i="3"/>
  <c r="Q14" i="3"/>
  <c r="J14" i="3"/>
  <c r="H14" i="3"/>
  <c r="F14" i="3"/>
  <c r="K14" i="3"/>
  <c r="R14" i="3"/>
  <c r="L14" i="3"/>
  <c r="C115" i="3"/>
  <c r="C116" i="3"/>
  <c r="C102" i="3"/>
  <c r="C82" i="3"/>
  <c r="C7" i="3"/>
  <c r="C16" i="3"/>
  <c r="C5" i="3"/>
  <c r="C95" i="3"/>
  <c r="C33" i="3"/>
  <c r="C4" i="3"/>
  <c r="D112" i="3"/>
  <c r="D64" i="3"/>
  <c r="D79" i="3"/>
  <c r="D51" i="3"/>
  <c r="D36" i="3"/>
  <c r="D76" i="3"/>
  <c r="D61" i="3"/>
  <c r="D42" i="3"/>
  <c r="D49" i="3"/>
  <c r="D84" i="3"/>
  <c r="E73" i="3"/>
  <c r="E46" i="3"/>
  <c r="E97" i="3"/>
  <c r="E44" i="3"/>
  <c r="E11" i="3"/>
  <c r="E39" i="3"/>
  <c r="E6" i="3"/>
  <c r="F110" i="3"/>
  <c r="F114" i="3"/>
  <c r="F47" i="3"/>
  <c r="F18" i="3"/>
  <c r="F65" i="3"/>
  <c r="F59" i="3"/>
  <c r="G114" i="3"/>
  <c r="G30" i="3"/>
  <c r="G77" i="3"/>
  <c r="G48" i="3"/>
  <c r="G23" i="3"/>
  <c r="H115" i="3"/>
  <c r="H102" i="3"/>
  <c r="H7" i="3"/>
  <c r="H5" i="3"/>
  <c r="H54" i="3"/>
  <c r="K118" i="3"/>
  <c r="M100" i="3"/>
  <c r="U63" i="3"/>
  <c r="T63" i="3"/>
  <c r="V63" i="3"/>
  <c r="R63" i="3"/>
  <c r="P63" i="3"/>
  <c r="S63" i="3"/>
  <c r="N63" i="3"/>
  <c r="L63" i="3"/>
  <c r="M63" i="3"/>
  <c r="K63" i="3"/>
  <c r="J63" i="3"/>
  <c r="Q63" i="3"/>
  <c r="V13" i="3"/>
  <c r="T13" i="3"/>
  <c r="S13" i="3"/>
  <c r="R13" i="3"/>
  <c r="Q13" i="3"/>
  <c r="P13" i="3"/>
  <c r="M13" i="3"/>
  <c r="U13" i="3"/>
  <c r="N13" i="3"/>
  <c r="L13" i="3"/>
  <c r="K13" i="3"/>
  <c r="G13" i="3"/>
  <c r="V67" i="3"/>
  <c r="T67" i="3"/>
  <c r="S67" i="3"/>
  <c r="Q67" i="3"/>
  <c r="P67" i="3"/>
  <c r="U67" i="3"/>
  <c r="R67" i="3"/>
  <c r="M67" i="3"/>
  <c r="L67" i="3"/>
  <c r="K67" i="3"/>
  <c r="J67" i="3"/>
  <c r="G67" i="3"/>
  <c r="N67" i="3"/>
  <c r="E31" i="3"/>
  <c r="F30" i="3"/>
  <c r="V117" i="3"/>
  <c r="U117" i="3"/>
  <c r="T117" i="3"/>
  <c r="N117" i="3"/>
  <c r="M117" i="3"/>
  <c r="R117" i="3"/>
  <c r="S117" i="3"/>
  <c r="Q117" i="3"/>
  <c r="K117" i="3"/>
  <c r="J117" i="3"/>
  <c r="H117" i="3"/>
  <c r="G117" i="3"/>
  <c r="L117" i="3"/>
  <c r="P117" i="3"/>
  <c r="V121" i="3"/>
  <c r="U121" i="3"/>
  <c r="N121" i="3"/>
  <c r="M121" i="3"/>
  <c r="S121" i="3"/>
  <c r="T121" i="3"/>
  <c r="R121" i="3"/>
  <c r="Q121" i="3"/>
  <c r="K121" i="3"/>
  <c r="J121" i="3"/>
  <c r="H121" i="3"/>
  <c r="P121" i="3"/>
  <c r="G121" i="3"/>
  <c r="L121" i="3"/>
  <c r="V37" i="3"/>
  <c r="U37" i="3"/>
  <c r="N37" i="3"/>
  <c r="M37" i="3"/>
  <c r="L37" i="3"/>
  <c r="T37" i="3"/>
  <c r="S37" i="3"/>
  <c r="R37" i="3"/>
  <c r="Q37" i="3"/>
  <c r="P37" i="3"/>
  <c r="K37" i="3"/>
  <c r="J37" i="3"/>
  <c r="H37" i="3"/>
  <c r="G37" i="3"/>
  <c r="V56" i="3"/>
  <c r="U56" i="3"/>
  <c r="N56" i="3"/>
  <c r="T56" i="3"/>
  <c r="S56" i="3"/>
  <c r="M56" i="3"/>
  <c r="L56" i="3"/>
  <c r="R56" i="3"/>
  <c r="Q56" i="3"/>
  <c r="K56" i="3"/>
  <c r="J56" i="3"/>
  <c r="H56" i="3"/>
  <c r="G56" i="3"/>
  <c r="P56" i="3"/>
  <c r="V55" i="3"/>
  <c r="U55" i="3"/>
  <c r="N55" i="3"/>
  <c r="M55" i="3"/>
  <c r="L55" i="3"/>
  <c r="S55" i="3"/>
  <c r="R55" i="3"/>
  <c r="Q55" i="3"/>
  <c r="T55" i="3"/>
  <c r="K55" i="3"/>
  <c r="J55" i="3"/>
  <c r="H55" i="3"/>
  <c r="P55" i="3"/>
  <c r="G55" i="3"/>
  <c r="V68" i="3"/>
  <c r="U68" i="3"/>
  <c r="N68" i="3"/>
  <c r="S68" i="3"/>
  <c r="M68" i="3"/>
  <c r="L68" i="3"/>
  <c r="T68" i="3"/>
  <c r="R68" i="3"/>
  <c r="Q68" i="3"/>
  <c r="K68" i="3"/>
  <c r="P68" i="3"/>
  <c r="J68" i="3"/>
  <c r="H68" i="3"/>
  <c r="G68" i="3"/>
  <c r="V87" i="3"/>
  <c r="U87" i="3"/>
  <c r="T87" i="3"/>
  <c r="S87" i="3"/>
  <c r="N87" i="3"/>
  <c r="M87" i="3"/>
  <c r="L87" i="3"/>
  <c r="R87" i="3"/>
  <c r="Q87" i="3"/>
  <c r="K87" i="3"/>
  <c r="J87" i="3"/>
  <c r="H87" i="3"/>
  <c r="G87" i="3"/>
  <c r="V26" i="3"/>
  <c r="U26" i="3"/>
  <c r="T26" i="3"/>
  <c r="S26" i="3"/>
  <c r="N26" i="3"/>
  <c r="M26" i="3"/>
  <c r="L26" i="3"/>
  <c r="Q26" i="3"/>
  <c r="R26" i="3"/>
  <c r="K26" i="3"/>
  <c r="J26" i="3"/>
  <c r="H26" i="3"/>
  <c r="G26" i="3"/>
  <c r="P26" i="3"/>
  <c r="V17" i="3"/>
  <c r="U17" i="3"/>
  <c r="T17" i="3"/>
  <c r="S17" i="3"/>
  <c r="N17" i="3"/>
  <c r="M17" i="3"/>
  <c r="R17" i="3"/>
  <c r="L17" i="3"/>
  <c r="Q17" i="3"/>
  <c r="J17" i="3"/>
  <c r="K17" i="3"/>
  <c r="H17" i="3"/>
  <c r="P17" i="3"/>
  <c r="G17" i="3"/>
  <c r="V92" i="3"/>
  <c r="U92" i="3"/>
  <c r="T92" i="3"/>
  <c r="S92" i="3"/>
  <c r="N92" i="3"/>
  <c r="M92" i="3"/>
  <c r="L92" i="3"/>
  <c r="R92" i="3"/>
  <c r="Q92" i="3"/>
  <c r="P92" i="3"/>
  <c r="J92" i="3"/>
  <c r="H92" i="3"/>
  <c r="K92" i="3"/>
  <c r="G92" i="3"/>
  <c r="V70" i="3"/>
  <c r="U70" i="3"/>
  <c r="T70" i="3"/>
  <c r="S70" i="3"/>
  <c r="N70" i="3"/>
  <c r="M70" i="3"/>
  <c r="L70" i="3"/>
  <c r="Q70" i="3"/>
  <c r="R70" i="3"/>
  <c r="J70" i="3"/>
  <c r="H70" i="3"/>
  <c r="G70" i="3"/>
  <c r="K70" i="3"/>
  <c r="C18" i="3"/>
  <c r="C94" i="3"/>
  <c r="C48" i="3"/>
  <c r="C90" i="3"/>
  <c r="C23" i="3"/>
  <c r="C14" i="3"/>
  <c r="D115" i="3"/>
  <c r="D116" i="3"/>
  <c r="D102" i="3"/>
  <c r="D82" i="3"/>
  <c r="D7" i="3"/>
  <c r="D16" i="3"/>
  <c r="D5" i="3"/>
  <c r="D95" i="3"/>
  <c r="D33" i="3"/>
  <c r="D4" i="3"/>
  <c r="E112" i="3"/>
  <c r="E64" i="3"/>
  <c r="E79" i="3"/>
  <c r="E51" i="3"/>
  <c r="E36" i="3"/>
  <c r="E76" i="3"/>
  <c r="E61" i="3"/>
  <c r="E42" i="3"/>
  <c r="E49" i="3"/>
  <c r="E84" i="3"/>
  <c r="F73" i="3"/>
  <c r="F46" i="3"/>
  <c r="F13" i="3"/>
  <c r="F51" i="3"/>
  <c r="F68" i="3"/>
  <c r="F60" i="3"/>
  <c r="G118" i="3"/>
  <c r="G64" i="3"/>
  <c r="G99" i="3"/>
  <c r="G81" i="3"/>
  <c r="G45" i="3"/>
  <c r="H50" i="3"/>
  <c r="H85" i="3"/>
  <c r="H77" i="3"/>
  <c r="H19" i="3"/>
  <c r="H62" i="3"/>
  <c r="L73" i="3"/>
  <c r="M30" i="3"/>
  <c r="V97" i="3"/>
  <c r="T97" i="3"/>
  <c r="S97" i="3"/>
  <c r="R97" i="3"/>
  <c r="Q97" i="3"/>
  <c r="P97" i="3"/>
  <c r="M97" i="3"/>
  <c r="U97" i="3"/>
  <c r="K97" i="3"/>
  <c r="L97" i="3"/>
  <c r="G97" i="3"/>
  <c r="N97" i="3"/>
  <c r="V6" i="3"/>
  <c r="T6" i="3"/>
  <c r="S6" i="3"/>
  <c r="R6" i="3"/>
  <c r="Q6" i="3"/>
  <c r="U6" i="3"/>
  <c r="P6" i="3"/>
  <c r="M6" i="3"/>
  <c r="L6" i="3"/>
  <c r="J6" i="3"/>
  <c r="G6" i="3"/>
  <c r="N6" i="3"/>
  <c r="E25" i="3"/>
  <c r="V122" i="3"/>
  <c r="U122" i="3"/>
  <c r="M122" i="3"/>
  <c r="L122" i="3"/>
  <c r="R122" i="3"/>
  <c r="S122" i="3"/>
  <c r="Q122" i="3"/>
  <c r="P122" i="3"/>
  <c r="J122" i="3"/>
  <c r="H122" i="3"/>
  <c r="G122" i="3"/>
  <c r="T122" i="3"/>
  <c r="N122" i="3"/>
  <c r="V108" i="3"/>
  <c r="U108" i="3"/>
  <c r="M108" i="3"/>
  <c r="S108" i="3"/>
  <c r="L108" i="3"/>
  <c r="T108" i="3"/>
  <c r="R108" i="3"/>
  <c r="Q108" i="3"/>
  <c r="P108" i="3"/>
  <c r="J108" i="3"/>
  <c r="N108" i="3"/>
  <c r="H108" i="3"/>
  <c r="G108" i="3"/>
  <c r="V8" i="3"/>
  <c r="U8" i="3"/>
  <c r="M8" i="3"/>
  <c r="L8" i="3"/>
  <c r="T8" i="3"/>
  <c r="S8" i="3"/>
  <c r="R8" i="3"/>
  <c r="Q8" i="3"/>
  <c r="P8" i="3"/>
  <c r="J8" i="3"/>
  <c r="H8" i="3"/>
  <c r="G8" i="3"/>
  <c r="N8" i="3"/>
  <c r="V107" i="3"/>
  <c r="U107" i="3"/>
  <c r="T107" i="3"/>
  <c r="S107" i="3"/>
  <c r="M107" i="3"/>
  <c r="L107" i="3"/>
  <c r="R107" i="3"/>
  <c r="Q107" i="3"/>
  <c r="P107" i="3"/>
  <c r="J107" i="3"/>
  <c r="N107" i="3"/>
  <c r="H107" i="3"/>
  <c r="G107" i="3"/>
  <c r="V86" i="3"/>
  <c r="U86" i="3"/>
  <c r="M86" i="3"/>
  <c r="L86" i="3"/>
  <c r="S86" i="3"/>
  <c r="R86" i="3"/>
  <c r="Q86" i="3"/>
  <c r="T86" i="3"/>
  <c r="P86" i="3"/>
  <c r="J86" i="3"/>
  <c r="H86" i="3"/>
  <c r="G86" i="3"/>
  <c r="F86" i="3"/>
  <c r="N86" i="3"/>
  <c r="V113" i="3"/>
  <c r="U113" i="3"/>
  <c r="S113" i="3"/>
  <c r="M113" i="3"/>
  <c r="L113" i="3"/>
  <c r="T113" i="3"/>
  <c r="R113" i="3"/>
  <c r="Q113" i="3"/>
  <c r="P113" i="3"/>
  <c r="J113" i="3"/>
  <c r="N113" i="3"/>
  <c r="H113" i="3"/>
  <c r="G113" i="3"/>
  <c r="F113" i="3"/>
  <c r="V2" i="3"/>
  <c r="U2" i="3"/>
  <c r="M2" i="3"/>
  <c r="L2" i="3"/>
  <c r="T2" i="3"/>
  <c r="S2" i="3"/>
  <c r="R2" i="3"/>
  <c r="Q2" i="3"/>
  <c r="P2" i="3"/>
  <c r="J2" i="3"/>
  <c r="H2" i="3"/>
  <c r="G2" i="3"/>
  <c r="F2" i="3"/>
  <c r="N2" i="3"/>
  <c r="V69" i="3"/>
  <c r="U69" i="3"/>
  <c r="T69" i="3"/>
  <c r="M69" i="3"/>
  <c r="L69" i="3"/>
  <c r="S69" i="3"/>
  <c r="Q69" i="3"/>
  <c r="P69" i="3"/>
  <c r="R69" i="3"/>
  <c r="K69" i="3"/>
  <c r="J69" i="3"/>
  <c r="N69" i="3"/>
  <c r="H69" i="3"/>
  <c r="G69" i="3"/>
  <c r="F69" i="3"/>
  <c r="V93" i="3"/>
  <c r="U93" i="3"/>
  <c r="T93" i="3"/>
  <c r="M93" i="3"/>
  <c r="R93" i="3"/>
  <c r="L93" i="3"/>
  <c r="Q93" i="3"/>
  <c r="S93" i="3"/>
  <c r="P93" i="3"/>
  <c r="J93" i="3"/>
  <c r="K93" i="3"/>
  <c r="H93" i="3"/>
  <c r="G93" i="3"/>
  <c r="F93" i="3"/>
  <c r="N93" i="3"/>
  <c r="V10" i="3"/>
  <c r="U10" i="3"/>
  <c r="T10" i="3"/>
  <c r="M10" i="3"/>
  <c r="L10" i="3"/>
  <c r="S10" i="3"/>
  <c r="R10" i="3"/>
  <c r="Q10" i="3"/>
  <c r="P10" i="3"/>
  <c r="J10" i="3"/>
  <c r="N10" i="3"/>
  <c r="H10" i="3"/>
  <c r="K10" i="3"/>
  <c r="G10" i="3"/>
  <c r="F10" i="3"/>
  <c r="C117" i="3"/>
  <c r="C121" i="3"/>
  <c r="C37" i="3"/>
  <c r="C56" i="3"/>
  <c r="C55" i="3"/>
  <c r="C68" i="3"/>
  <c r="C87" i="3"/>
  <c r="C26" i="3"/>
  <c r="C17" i="3"/>
  <c r="C92" i="3"/>
  <c r="C70" i="3"/>
  <c r="D98" i="3"/>
  <c r="D21" i="3"/>
  <c r="D89" i="3"/>
  <c r="D83" i="3"/>
  <c r="D18" i="3"/>
  <c r="D94" i="3"/>
  <c r="D48" i="3"/>
  <c r="D90" i="3"/>
  <c r="D23" i="3"/>
  <c r="D14" i="3"/>
  <c r="E115" i="3"/>
  <c r="E116" i="3"/>
  <c r="E102" i="3"/>
  <c r="E82" i="3"/>
  <c r="E7" i="3"/>
  <c r="E16" i="3"/>
  <c r="E5" i="3"/>
  <c r="E95" i="3"/>
  <c r="E33" i="3"/>
  <c r="E4" i="3"/>
  <c r="F112" i="3"/>
  <c r="F64" i="3"/>
  <c r="F79" i="3"/>
  <c r="F82" i="3"/>
  <c r="F81" i="3"/>
  <c r="F5" i="3"/>
  <c r="F15" i="3"/>
  <c r="G111" i="3"/>
  <c r="G21" i="3"/>
  <c r="G105" i="3"/>
  <c r="G25" i="3"/>
  <c r="G31" i="3"/>
  <c r="G62" i="3"/>
  <c r="H78" i="3"/>
  <c r="H45" i="3"/>
  <c r="H27" i="3"/>
  <c r="L115" i="3"/>
  <c r="M25" i="3"/>
  <c r="P34" i="3"/>
  <c r="U91" i="3"/>
  <c r="T91" i="3"/>
  <c r="V91" i="3"/>
  <c r="R91" i="3"/>
  <c r="S91" i="3"/>
  <c r="Q91" i="3"/>
  <c r="P91" i="3"/>
  <c r="N91" i="3"/>
  <c r="M91" i="3"/>
  <c r="L91" i="3"/>
  <c r="K91" i="3"/>
  <c r="J91" i="3"/>
  <c r="V11" i="3"/>
  <c r="T11" i="3"/>
  <c r="S11" i="3"/>
  <c r="Q11" i="3"/>
  <c r="R11" i="3"/>
  <c r="P11" i="3"/>
  <c r="U11" i="3"/>
  <c r="M11" i="3"/>
  <c r="N11" i="3"/>
  <c r="K11" i="3"/>
  <c r="J11" i="3"/>
  <c r="L11" i="3"/>
  <c r="G11" i="3"/>
  <c r="E63" i="3"/>
  <c r="E22" i="3"/>
  <c r="H91" i="3"/>
  <c r="H103" i="3"/>
  <c r="V58" i="3"/>
  <c r="U58" i="3"/>
  <c r="T58" i="3"/>
  <c r="R58" i="3"/>
  <c r="S58" i="3"/>
  <c r="Q58" i="3"/>
  <c r="H58" i="3"/>
  <c r="G58" i="3"/>
  <c r="L58" i="3"/>
  <c r="N58" i="3"/>
  <c r="P58" i="3"/>
  <c r="M58" i="3"/>
  <c r="V120" i="3"/>
  <c r="U120" i="3"/>
  <c r="T120" i="3"/>
  <c r="S120" i="3"/>
  <c r="R120" i="3"/>
  <c r="Q120" i="3"/>
  <c r="N120" i="3"/>
  <c r="M120" i="3"/>
  <c r="H120" i="3"/>
  <c r="G120" i="3"/>
  <c r="P120" i="3"/>
  <c r="L120" i="3"/>
  <c r="V80" i="3"/>
  <c r="U80" i="3"/>
  <c r="T80" i="3"/>
  <c r="S80" i="3"/>
  <c r="R80" i="3"/>
  <c r="Q80" i="3"/>
  <c r="P80" i="3"/>
  <c r="H80" i="3"/>
  <c r="G80" i="3"/>
  <c r="N80" i="3"/>
  <c r="M80" i="3"/>
  <c r="V28" i="3"/>
  <c r="U28" i="3"/>
  <c r="T28" i="3"/>
  <c r="L28" i="3"/>
  <c r="R28" i="3"/>
  <c r="Q28" i="3"/>
  <c r="N28" i="3"/>
  <c r="M28" i="3"/>
  <c r="H28" i="3"/>
  <c r="G28" i="3"/>
  <c r="F28" i="3"/>
  <c r="S28" i="3"/>
  <c r="P28" i="3"/>
  <c r="V24" i="3"/>
  <c r="U24" i="3"/>
  <c r="T24" i="3"/>
  <c r="L24" i="3"/>
  <c r="S24" i="3"/>
  <c r="R24" i="3"/>
  <c r="Q24" i="3"/>
  <c r="P24" i="3"/>
  <c r="H24" i="3"/>
  <c r="G24" i="3"/>
  <c r="F24" i="3"/>
  <c r="N24" i="3"/>
  <c r="M24" i="3"/>
  <c r="V109" i="3"/>
  <c r="U109" i="3"/>
  <c r="T109" i="3"/>
  <c r="L109" i="3"/>
  <c r="R109" i="3"/>
  <c r="Q109" i="3"/>
  <c r="P109" i="3"/>
  <c r="N109" i="3"/>
  <c r="M109" i="3"/>
  <c r="H109" i="3"/>
  <c r="G109" i="3"/>
  <c r="F109" i="3"/>
  <c r="S109" i="3"/>
  <c r="V32" i="3"/>
  <c r="U32" i="3"/>
  <c r="T32" i="3"/>
  <c r="L32" i="3"/>
  <c r="S32" i="3"/>
  <c r="R32" i="3"/>
  <c r="Q32" i="3"/>
  <c r="P32" i="3"/>
  <c r="H32" i="3"/>
  <c r="G32" i="3"/>
  <c r="F32" i="3"/>
  <c r="N32" i="3"/>
  <c r="M32" i="3"/>
  <c r="V66" i="3"/>
  <c r="U66" i="3"/>
  <c r="T66" i="3"/>
  <c r="L66" i="3"/>
  <c r="S66" i="3"/>
  <c r="K66" i="3"/>
  <c r="Q66" i="3"/>
  <c r="P66" i="3"/>
  <c r="R66" i="3"/>
  <c r="N66" i="3"/>
  <c r="M66" i="3"/>
  <c r="H66" i="3"/>
  <c r="G66" i="3"/>
  <c r="F66" i="3"/>
  <c r="V38" i="3"/>
  <c r="U38" i="3"/>
  <c r="T38" i="3"/>
  <c r="R38" i="3"/>
  <c r="L38" i="3"/>
  <c r="K38" i="3"/>
  <c r="Q38" i="3"/>
  <c r="S38" i="3"/>
  <c r="P38" i="3"/>
  <c r="H38" i="3"/>
  <c r="G38" i="3"/>
  <c r="F38" i="3"/>
  <c r="N38" i="3"/>
  <c r="M38" i="3"/>
  <c r="V29" i="3"/>
  <c r="U29" i="3"/>
  <c r="T29" i="3"/>
  <c r="L29" i="3"/>
  <c r="K29" i="3"/>
  <c r="S29" i="3"/>
  <c r="R29" i="3"/>
  <c r="Q29" i="3"/>
  <c r="P29" i="3"/>
  <c r="N29" i="3"/>
  <c r="M29" i="3"/>
  <c r="H29" i="3"/>
  <c r="G29" i="3"/>
  <c r="F29" i="3"/>
  <c r="C122" i="3"/>
  <c r="C108" i="3"/>
  <c r="C8" i="3"/>
  <c r="C107" i="3"/>
  <c r="C86" i="3"/>
  <c r="C113" i="3"/>
  <c r="C2" i="3"/>
  <c r="C69" i="3"/>
  <c r="C93" i="3"/>
  <c r="C10" i="3"/>
  <c r="D117" i="3"/>
  <c r="D121" i="3"/>
  <c r="D37" i="3"/>
  <c r="D56" i="3"/>
  <c r="D55" i="3"/>
  <c r="D68" i="3"/>
  <c r="D87" i="3"/>
  <c r="D26" i="3"/>
  <c r="D17" i="3"/>
  <c r="D92" i="3"/>
  <c r="D70" i="3"/>
  <c r="E98" i="3"/>
  <c r="E21" i="3"/>
  <c r="E89" i="3"/>
  <c r="E83" i="3"/>
  <c r="E18" i="3"/>
  <c r="E94" i="3"/>
  <c r="E48" i="3"/>
  <c r="E90" i="3"/>
  <c r="E23" i="3"/>
  <c r="E14" i="3"/>
  <c r="F115" i="3"/>
  <c r="F116" i="3"/>
  <c r="F102" i="3"/>
  <c r="F83" i="3"/>
  <c r="F25" i="3"/>
  <c r="F26" i="3"/>
  <c r="F39" i="3"/>
  <c r="G63" i="3"/>
  <c r="G101" i="3"/>
  <c r="G51" i="3"/>
  <c r="G41" i="3"/>
  <c r="G20" i="3"/>
  <c r="G27" i="3"/>
  <c r="H30" i="3"/>
  <c r="H31" i="3"/>
  <c r="H6" i="3"/>
  <c r="J97" i="3"/>
  <c r="J45" i="3"/>
  <c r="L21" i="3"/>
  <c r="M31" i="3"/>
  <c r="P87" i="3"/>
  <c r="U25" i="3"/>
  <c r="T25" i="3"/>
  <c r="V25" i="3"/>
  <c r="R25" i="3"/>
  <c r="Q25" i="3"/>
  <c r="P25" i="3"/>
  <c r="N25" i="3"/>
  <c r="S25" i="3"/>
  <c r="L25" i="3"/>
  <c r="K25" i="3"/>
  <c r="J25" i="3"/>
  <c r="V53" i="3"/>
  <c r="T53" i="3"/>
  <c r="S53" i="3"/>
  <c r="R53" i="3"/>
  <c r="Q53" i="3"/>
  <c r="P53" i="3"/>
  <c r="M53" i="3"/>
  <c r="U53" i="3"/>
  <c r="L53" i="3"/>
  <c r="K53" i="3"/>
  <c r="J53" i="3"/>
  <c r="G53" i="3"/>
  <c r="N53" i="3"/>
  <c r="E30" i="3"/>
  <c r="L22" i="3"/>
  <c r="V118" i="3"/>
  <c r="U118" i="3"/>
  <c r="T118" i="3"/>
  <c r="S118" i="3"/>
  <c r="R118" i="3"/>
  <c r="Q118" i="3"/>
  <c r="P118" i="3"/>
  <c r="L118" i="3"/>
  <c r="N118" i="3"/>
  <c r="M118" i="3"/>
  <c r="V50" i="3"/>
  <c r="U50" i="3"/>
  <c r="T50" i="3"/>
  <c r="S50" i="3"/>
  <c r="R50" i="3"/>
  <c r="Q50" i="3"/>
  <c r="P50" i="3"/>
  <c r="N50" i="3"/>
  <c r="M50" i="3"/>
  <c r="L50" i="3"/>
  <c r="V101" i="3"/>
  <c r="U101" i="3"/>
  <c r="T101" i="3"/>
  <c r="S101" i="3"/>
  <c r="R101" i="3"/>
  <c r="Q101" i="3"/>
  <c r="P101" i="3"/>
  <c r="N101" i="3"/>
  <c r="M101" i="3"/>
  <c r="L101" i="3"/>
  <c r="V85" i="3"/>
  <c r="U85" i="3"/>
  <c r="T85" i="3"/>
  <c r="S85" i="3"/>
  <c r="R85" i="3"/>
  <c r="Q85" i="3"/>
  <c r="P85" i="3"/>
  <c r="N85" i="3"/>
  <c r="M85" i="3"/>
  <c r="L85" i="3"/>
  <c r="V106" i="3"/>
  <c r="U106" i="3"/>
  <c r="T106" i="3"/>
  <c r="S106" i="3"/>
  <c r="R106" i="3"/>
  <c r="Q106" i="3"/>
  <c r="P106" i="3"/>
  <c r="F106" i="3"/>
  <c r="L106" i="3"/>
  <c r="N106" i="3"/>
  <c r="M106" i="3"/>
  <c r="V77" i="3"/>
  <c r="U77" i="3"/>
  <c r="T77" i="3"/>
  <c r="S77" i="3"/>
  <c r="R77" i="3"/>
  <c r="Q77" i="3"/>
  <c r="P77" i="3"/>
  <c r="N77" i="3"/>
  <c r="M77" i="3"/>
  <c r="F77" i="3"/>
  <c r="L77" i="3"/>
  <c r="V12" i="3"/>
  <c r="U12" i="3"/>
  <c r="T12" i="3"/>
  <c r="S12" i="3"/>
  <c r="R12" i="3"/>
  <c r="Q12" i="3"/>
  <c r="P12" i="3"/>
  <c r="L12" i="3"/>
  <c r="G12" i="3"/>
  <c r="F12" i="3"/>
  <c r="N12" i="3"/>
  <c r="M12" i="3"/>
  <c r="V19" i="3"/>
  <c r="U19" i="3"/>
  <c r="T19" i="3"/>
  <c r="S19" i="3"/>
  <c r="Q19" i="3"/>
  <c r="P19" i="3"/>
  <c r="R19" i="3"/>
  <c r="N19" i="3"/>
  <c r="M19" i="3"/>
  <c r="G19" i="3"/>
  <c r="F19" i="3"/>
  <c r="L19" i="3"/>
  <c r="V75" i="3"/>
  <c r="U75" i="3"/>
  <c r="T75" i="3"/>
  <c r="S75" i="3"/>
  <c r="Q75" i="3"/>
  <c r="P75" i="3"/>
  <c r="R75" i="3"/>
  <c r="K75" i="3"/>
  <c r="H75" i="3"/>
  <c r="G75" i="3"/>
  <c r="F75" i="3"/>
  <c r="N75" i="3"/>
  <c r="M75" i="3"/>
  <c r="V9" i="3"/>
  <c r="U9" i="3"/>
  <c r="T9" i="3"/>
  <c r="S9" i="3"/>
  <c r="R9" i="3"/>
  <c r="Q9" i="3"/>
  <c r="P9" i="3"/>
  <c r="N9" i="3"/>
  <c r="M9" i="3"/>
  <c r="H9" i="3"/>
  <c r="G9" i="3"/>
  <c r="K9" i="3"/>
  <c r="F9" i="3"/>
  <c r="L9" i="3"/>
  <c r="C58" i="3"/>
  <c r="C120" i="3"/>
  <c r="C80" i="3"/>
  <c r="C28" i="3"/>
  <c r="C24" i="3"/>
  <c r="C109" i="3"/>
  <c r="C32" i="3"/>
  <c r="C66" i="3"/>
  <c r="C38" i="3"/>
  <c r="C29" i="3"/>
  <c r="D122" i="3"/>
  <c r="D108" i="3"/>
  <c r="D8" i="3"/>
  <c r="D107" i="3"/>
  <c r="D86" i="3"/>
  <c r="D113" i="3"/>
  <c r="D2" i="3"/>
  <c r="D69" i="3"/>
  <c r="D93" i="3"/>
  <c r="D10" i="3"/>
  <c r="E117" i="3"/>
  <c r="E121" i="3"/>
  <c r="E37" i="3"/>
  <c r="E56" i="3"/>
  <c r="E55" i="3"/>
  <c r="E68" i="3"/>
  <c r="E87" i="3"/>
  <c r="E26" i="3"/>
  <c r="E17" i="3"/>
  <c r="E92" i="3"/>
  <c r="E70" i="3"/>
  <c r="F98" i="3"/>
  <c r="F21" i="3"/>
  <c r="F89" i="3"/>
  <c r="F55" i="3"/>
  <c r="F41" i="3"/>
  <c r="F33" i="3"/>
  <c r="G57" i="3"/>
  <c r="G104" i="3"/>
  <c r="G83" i="3"/>
  <c r="G96" i="3"/>
  <c r="G88" i="3"/>
  <c r="G40" i="3"/>
  <c r="H119" i="3"/>
  <c r="H99" i="3"/>
  <c r="H41" i="3"/>
  <c r="H20" i="3"/>
  <c r="H4" i="3"/>
  <c r="J120" i="3"/>
  <c r="J24" i="3"/>
  <c r="J38" i="3"/>
  <c r="K8" i="3"/>
  <c r="K2" i="3"/>
  <c r="L80" i="3"/>
  <c r="M62" i="3"/>
  <c r="P70" i="3"/>
  <c r="U100" i="3"/>
  <c r="T100" i="3"/>
  <c r="V100" i="3"/>
  <c r="R100" i="3"/>
  <c r="P100" i="3"/>
  <c r="N100" i="3"/>
  <c r="L100" i="3"/>
  <c r="Q100" i="3"/>
  <c r="K100" i="3"/>
  <c r="S100" i="3"/>
  <c r="J100" i="3"/>
  <c r="V73" i="3"/>
  <c r="T73" i="3"/>
  <c r="S73" i="3"/>
  <c r="R73" i="3"/>
  <c r="Q73" i="3"/>
  <c r="P73" i="3"/>
  <c r="M73" i="3"/>
  <c r="U73" i="3"/>
  <c r="N73" i="3"/>
  <c r="K73" i="3"/>
  <c r="G73" i="3"/>
  <c r="V44" i="3"/>
  <c r="T44" i="3"/>
  <c r="S44" i="3"/>
  <c r="R44" i="3"/>
  <c r="Q44" i="3"/>
  <c r="P44" i="3"/>
  <c r="M44" i="3"/>
  <c r="U44" i="3"/>
  <c r="L44" i="3"/>
  <c r="N44" i="3"/>
  <c r="K44" i="3"/>
  <c r="J44" i="3"/>
  <c r="G44" i="3"/>
  <c r="E103" i="3"/>
  <c r="V111" i="3"/>
  <c r="U111" i="3"/>
  <c r="T111" i="3"/>
  <c r="S111" i="3"/>
  <c r="R111" i="3"/>
  <c r="Q111" i="3"/>
  <c r="P111" i="3"/>
  <c r="L111" i="3"/>
  <c r="N111" i="3"/>
  <c r="M111" i="3"/>
  <c r="K111" i="3"/>
  <c r="V3" i="3"/>
  <c r="U3" i="3"/>
  <c r="T3" i="3"/>
  <c r="S3" i="3"/>
  <c r="R3" i="3"/>
  <c r="Q3" i="3"/>
  <c r="P3" i="3"/>
  <c r="M3" i="3"/>
  <c r="L3" i="3"/>
  <c r="K3" i="3"/>
  <c r="V104" i="3"/>
  <c r="U104" i="3"/>
  <c r="T104" i="3"/>
  <c r="S104" i="3"/>
  <c r="R104" i="3"/>
  <c r="Q104" i="3"/>
  <c r="P104" i="3"/>
  <c r="N104" i="3"/>
  <c r="M104" i="3"/>
  <c r="L104" i="3"/>
  <c r="K104" i="3"/>
  <c r="V78" i="3"/>
  <c r="U78" i="3"/>
  <c r="T78" i="3"/>
  <c r="S78" i="3"/>
  <c r="R78" i="3"/>
  <c r="Q78" i="3"/>
  <c r="P78" i="3"/>
  <c r="M78" i="3"/>
  <c r="L78" i="3"/>
  <c r="K78" i="3"/>
  <c r="V52" i="3"/>
  <c r="U52" i="3"/>
  <c r="T52" i="3"/>
  <c r="S52" i="3"/>
  <c r="R52" i="3"/>
  <c r="Q52" i="3"/>
  <c r="P52" i="3"/>
  <c r="L52" i="3"/>
  <c r="N52" i="3"/>
  <c r="M52" i="3"/>
  <c r="K52" i="3"/>
  <c r="V81" i="3"/>
  <c r="U81" i="3"/>
  <c r="T81" i="3"/>
  <c r="S81" i="3"/>
  <c r="R81" i="3"/>
  <c r="Q81" i="3"/>
  <c r="P81" i="3"/>
  <c r="M81" i="3"/>
  <c r="L81" i="3"/>
  <c r="K81" i="3"/>
  <c r="V35" i="3"/>
  <c r="U35" i="3"/>
  <c r="T35" i="3"/>
  <c r="S35" i="3"/>
  <c r="R35" i="3"/>
  <c r="Q35" i="3"/>
  <c r="P35" i="3"/>
  <c r="L35" i="3"/>
  <c r="N35" i="3"/>
  <c r="M35" i="3"/>
  <c r="K35" i="3"/>
  <c r="V45" i="3"/>
  <c r="U45" i="3"/>
  <c r="T45" i="3"/>
  <c r="S45" i="3"/>
  <c r="R45" i="3"/>
  <c r="Q45" i="3"/>
  <c r="P45" i="3"/>
  <c r="M45" i="3"/>
  <c r="L45" i="3"/>
  <c r="V72" i="3"/>
  <c r="U72" i="3"/>
  <c r="T72" i="3"/>
  <c r="S72" i="3"/>
  <c r="R72" i="3"/>
  <c r="Q72" i="3"/>
  <c r="P72" i="3"/>
  <c r="K72" i="3"/>
  <c r="N72" i="3"/>
  <c r="M72" i="3"/>
  <c r="L72" i="3"/>
  <c r="V54" i="3"/>
  <c r="U54" i="3"/>
  <c r="T54" i="3"/>
  <c r="S54" i="3"/>
  <c r="R54" i="3"/>
  <c r="Q54" i="3"/>
  <c r="P54" i="3"/>
  <c r="M54" i="3"/>
  <c r="K54" i="3"/>
  <c r="L54" i="3"/>
  <c r="F117" i="3"/>
  <c r="F121" i="3"/>
  <c r="F37" i="3"/>
  <c r="F56" i="3"/>
  <c r="F52" i="3"/>
  <c r="F31" i="3"/>
  <c r="F92" i="3"/>
  <c r="G91" i="3"/>
  <c r="G76" i="3"/>
  <c r="G42" i="3"/>
  <c r="G84" i="3"/>
  <c r="H46" i="3"/>
  <c r="H97" i="3"/>
  <c r="H53" i="3"/>
  <c r="H67" i="3"/>
  <c r="J50" i="3"/>
  <c r="J106" i="3"/>
  <c r="J75" i="3"/>
  <c r="K80" i="3"/>
  <c r="K32" i="3"/>
  <c r="L30" i="3"/>
  <c r="N3" i="3"/>
  <c r="Q18" i="3"/>
  <c r="AU713" i="2"/>
  <c r="AT731" i="2"/>
  <c r="AT716" i="2"/>
  <c r="AT692" i="2"/>
  <c r="AT632" i="2"/>
  <c r="AS611" i="2"/>
  <c r="AS713" i="2"/>
  <c r="AS730" i="2"/>
  <c r="AS26" i="2"/>
  <c r="AR26" i="2"/>
  <c r="AS513" i="2"/>
  <c r="AS722" i="2"/>
  <c r="AS244" i="2"/>
  <c r="AS578" i="2"/>
  <c r="AS415" i="2"/>
  <c r="AS320" i="2"/>
  <c r="AS454" i="2"/>
  <c r="AS456" i="2"/>
  <c r="AS186" i="2"/>
  <c r="AS262" i="2"/>
  <c r="AS485" i="2"/>
  <c r="AS563" i="2"/>
  <c r="AS625" i="2"/>
  <c r="AS260" i="2"/>
  <c r="AS211" i="2"/>
  <c r="AS112" i="2"/>
  <c r="AS449" i="2"/>
  <c r="AS582" i="2"/>
  <c r="AS202" i="2"/>
  <c r="AS431" i="2"/>
  <c r="AS20" i="2"/>
  <c r="AS632" i="2"/>
  <c r="AS596" i="2"/>
  <c r="AS138" i="2"/>
  <c r="AS616" i="2"/>
  <c r="AS127" i="2"/>
  <c r="AS655" i="2"/>
  <c r="AS168" i="2"/>
  <c r="AS328" i="2"/>
  <c r="AT584" i="2"/>
  <c r="AT244" i="2"/>
  <c r="AT730" i="2"/>
  <c r="AT317" i="2"/>
  <c r="AT312" i="2"/>
  <c r="AT705" i="2"/>
  <c r="AT215" i="2"/>
  <c r="AS705" i="2"/>
  <c r="AS432" i="2"/>
  <c r="AS204" i="2"/>
  <c r="AS149" i="2"/>
  <c r="AS286" i="2"/>
  <c r="AS501" i="2"/>
  <c r="AS560" i="2"/>
  <c r="AS692" i="2"/>
  <c r="AS667" i="2"/>
  <c r="AS416" i="2"/>
  <c r="AR416" i="2"/>
  <c r="AS461" i="2"/>
  <c r="AS679" i="2"/>
  <c r="AS462" i="2"/>
  <c r="AS306" i="2"/>
  <c r="AS132" i="2"/>
  <c r="AS731" i="2"/>
  <c r="AS215" i="2"/>
  <c r="AS49" i="2"/>
  <c r="AS326" i="2"/>
  <c r="AS384" i="2"/>
  <c r="AS277" i="2"/>
  <c r="AS115" i="2"/>
  <c r="AS418" i="2"/>
  <c r="AS584" i="2"/>
  <c r="AS111" i="2"/>
  <c r="AS44" i="2"/>
  <c r="AS576" i="2"/>
  <c r="AS227" i="2"/>
  <c r="AS589" i="2"/>
  <c r="AS373" i="2"/>
  <c r="AS512" i="2"/>
  <c r="AS716" i="2"/>
  <c r="AS312" i="2"/>
  <c r="AR312" i="2"/>
  <c r="AS500" i="2"/>
  <c r="AS601" i="2"/>
  <c r="AS220" i="2"/>
  <c r="AS101" i="2"/>
  <c r="AS371" i="2"/>
  <c r="AS74" i="2"/>
  <c r="AS317" i="2"/>
  <c r="AS45" i="2"/>
  <c r="AS617" i="2"/>
  <c r="AS568" i="2"/>
  <c r="AS341" i="2"/>
  <c r="AS541" i="2"/>
  <c r="AS409" i="2"/>
  <c r="AT667" i="2"/>
  <c r="AT596" i="2"/>
  <c r="AT111" i="2"/>
  <c r="AT26" i="2"/>
  <c r="AT578" i="2"/>
  <c r="AT45" i="2"/>
  <c r="AT500" i="2"/>
  <c r="AT432" i="2"/>
  <c r="AT49" i="2"/>
  <c r="AT416" i="2"/>
  <c r="AT138" i="2"/>
  <c r="AT44" i="2"/>
  <c r="AT513" i="2"/>
  <c r="AT415" i="2"/>
  <c r="AT617" i="2"/>
  <c r="AT601" i="2"/>
  <c r="AT204" i="2"/>
  <c r="AT326" i="2"/>
  <c r="AT461" i="2"/>
  <c r="AT616" i="2"/>
  <c r="AT576" i="2"/>
  <c r="AT722" i="2"/>
  <c r="AT320" i="2"/>
  <c r="AT568" i="2"/>
  <c r="AT220" i="2"/>
  <c r="AT149" i="2"/>
  <c r="AT384" i="2"/>
  <c r="AT679" i="2"/>
  <c r="AT127" i="2"/>
  <c r="AT227" i="2"/>
  <c r="AT341" i="2"/>
  <c r="AT286" i="2"/>
  <c r="AT277" i="2"/>
  <c r="AT101" i="2"/>
  <c r="AT462" i="2"/>
  <c r="AT655" i="2"/>
  <c r="AT589" i="2"/>
  <c r="AT541" i="2"/>
  <c r="AT115" i="2"/>
  <c r="AT501" i="2"/>
  <c r="AT306" i="2"/>
  <c r="AT371" i="2"/>
  <c r="AT168" i="2"/>
  <c r="AT373" i="2"/>
  <c r="AS714" i="2"/>
  <c r="AS715" i="2"/>
  <c r="AS517" i="2"/>
  <c r="AS342" i="2"/>
  <c r="AS620" i="2"/>
  <c r="AS184" i="2"/>
  <c r="AS114" i="2"/>
  <c r="AS290" i="2"/>
  <c r="AS739" i="2"/>
  <c r="AS195" i="2"/>
  <c r="AS309" i="2"/>
  <c r="AS347" i="2"/>
  <c r="AS39" i="2"/>
  <c r="AS411" i="2"/>
  <c r="AS439" i="2"/>
  <c r="AS633" i="2"/>
  <c r="AS55" i="2"/>
  <c r="AS378" i="2"/>
  <c r="AS612" i="2"/>
  <c r="AS643" i="2"/>
  <c r="AS181" i="2"/>
  <c r="AS694" i="2"/>
  <c r="AS51" i="2"/>
  <c r="AS539" i="2"/>
  <c r="AS31" i="2"/>
  <c r="AS508" i="2"/>
  <c r="AS271" i="2"/>
  <c r="AS134" i="2"/>
  <c r="AS594" i="2"/>
  <c r="AS11" i="2"/>
  <c r="AS93" i="2"/>
  <c r="AS599" i="2"/>
  <c r="AS30" i="2"/>
  <c r="AS629" i="2"/>
  <c r="AS479" i="2"/>
  <c r="AS706" i="2"/>
  <c r="AS329" i="2"/>
  <c r="AS348" i="2"/>
  <c r="AS395" i="2"/>
  <c r="AS259" i="2"/>
  <c r="AS533" i="2"/>
  <c r="AS428" i="2"/>
  <c r="AS13" i="2"/>
  <c r="AS413" i="2"/>
  <c r="AS291" i="2"/>
  <c r="AS24" i="2"/>
  <c r="AS180" i="2"/>
  <c r="AS283" i="2"/>
  <c r="AS519" i="2"/>
  <c r="AS232" i="2"/>
  <c r="AS241" i="2"/>
  <c r="AS140" i="2"/>
  <c r="AS390" i="2"/>
  <c r="AS52" i="2"/>
  <c r="AS575" i="2"/>
  <c r="AS379" i="2"/>
  <c r="AS353" i="2"/>
  <c r="AS183" i="2"/>
  <c r="AS543" i="2"/>
  <c r="AS219" i="2"/>
  <c r="AS315" i="2"/>
  <c r="AS382" i="2"/>
  <c r="AT714" i="2"/>
  <c r="AT715" i="2"/>
  <c r="AT517" i="2"/>
  <c r="AT342" i="2"/>
  <c r="AT620" i="2"/>
  <c r="AT184" i="2"/>
  <c r="AT114" i="2"/>
  <c r="AT290" i="2"/>
  <c r="AT739" i="2"/>
  <c r="AT195" i="2"/>
  <c r="AT309" i="2"/>
  <c r="AT347" i="2"/>
  <c r="AT39" i="2"/>
  <c r="AT411" i="2"/>
  <c r="AT439" i="2"/>
  <c r="AT633" i="2"/>
  <c r="AT55" i="2"/>
  <c r="AT378" i="2"/>
  <c r="AT612" i="2"/>
  <c r="AT643" i="2"/>
  <c r="AT181" i="2"/>
  <c r="AT694" i="2"/>
  <c r="AT51" i="2"/>
  <c r="AT539" i="2"/>
  <c r="AT31" i="2"/>
  <c r="AT508" i="2"/>
  <c r="AT271" i="2"/>
  <c r="AT134" i="2"/>
  <c r="AT594" i="2"/>
  <c r="AT11" i="2"/>
  <c r="AT93" i="2"/>
  <c r="AT599" i="2"/>
  <c r="AT30" i="2"/>
  <c r="AT629" i="2"/>
  <c r="AT479" i="2"/>
  <c r="AT706" i="2"/>
  <c r="AT329" i="2"/>
  <c r="AT348" i="2"/>
  <c r="AT395" i="2"/>
  <c r="AT259" i="2"/>
  <c r="AT533" i="2"/>
  <c r="AT428" i="2"/>
  <c r="AT13" i="2"/>
  <c r="AT413" i="2"/>
  <c r="AT291" i="2"/>
  <c r="AT24" i="2"/>
  <c r="AT180" i="2"/>
  <c r="AT283" i="2"/>
  <c r="AT519" i="2"/>
  <c r="AT232" i="2"/>
  <c r="AT241" i="2"/>
  <c r="AT140" i="2"/>
  <c r="AT390" i="2"/>
  <c r="AT52" i="2"/>
  <c r="AT575" i="2"/>
  <c r="AT379" i="2"/>
  <c r="AT353" i="2"/>
  <c r="AT183" i="2"/>
  <c r="AT543" i="2"/>
  <c r="AT219" i="2"/>
  <c r="AT315" i="2"/>
  <c r="AR142" i="2"/>
  <c r="AS574" i="2"/>
  <c r="AS352" i="2"/>
  <c r="AS681" i="2"/>
  <c r="AS311" i="2"/>
  <c r="AS107" i="2"/>
  <c r="AS280" i="2"/>
  <c r="AS664" i="2"/>
  <c r="AS670" i="2"/>
  <c r="AS213" i="2"/>
  <c r="AT689" i="2"/>
  <c r="AT574" i="2"/>
  <c r="AT661" i="2"/>
  <c r="AT352" i="2"/>
  <c r="AT319" i="2"/>
  <c r="AT681" i="2"/>
  <c r="AT362" i="2"/>
  <c r="AT275" i="2"/>
  <c r="AT404" i="2"/>
  <c r="AT58" i="2"/>
  <c r="AT107" i="2"/>
  <c r="AT567" i="2"/>
  <c r="AT455" i="2"/>
  <c r="AT57" i="2"/>
  <c r="AT104" i="2"/>
  <c r="AT664" i="2"/>
  <c r="AT83" i="2"/>
  <c r="AT597" i="2"/>
  <c r="AT670" i="2"/>
  <c r="AR344" i="2"/>
  <c r="AR4" i="2"/>
  <c r="AS686" i="2"/>
  <c r="AS734" i="2"/>
  <c r="AS425" i="2"/>
  <c r="AS389" i="2"/>
  <c r="AS249" i="2"/>
  <c r="AS618" i="2"/>
  <c r="AS457" i="2"/>
  <c r="AS583" i="2"/>
  <c r="AS327" i="2"/>
  <c r="AS668" i="2"/>
  <c r="AS242" i="2"/>
  <c r="AS126" i="2"/>
  <c r="AS214" i="2"/>
  <c r="AS506" i="2"/>
  <c r="AS133" i="2"/>
  <c r="AS23" i="2"/>
  <c r="AS245" i="2"/>
  <c r="AS524" i="2"/>
  <c r="AS72" i="2"/>
  <c r="AS34" i="2"/>
  <c r="AS724" i="2"/>
  <c r="AS422" i="2"/>
  <c r="AS499" i="2"/>
  <c r="AS299" i="2"/>
  <c r="AS331" i="2"/>
  <c r="AS642" i="2"/>
  <c r="AS737" i="2"/>
  <c r="AS482" i="2"/>
  <c r="AS210" i="2"/>
  <c r="AS659" i="2"/>
  <c r="AS237" i="2"/>
  <c r="AS388" i="2"/>
  <c r="AS156" i="2"/>
  <c r="AS402" i="2"/>
  <c r="AS239" i="2"/>
  <c r="AS113" i="2"/>
  <c r="AS509" i="2"/>
  <c r="AS272" i="2"/>
  <c r="AS163" i="2"/>
  <c r="AS300" i="2"/>
  <c r="AS61" i="2"/>
  <c r="AS709" i="2"/>
  <c r="AS258" i="2"/>
  <c r="AS78" i="2"/>
  <c r="AS434" i="2"/>
  <c r="AS421" i="2"/>
  <c r="AS8" i="2"/>
  <c r="AS198" i="2"/>
  <c r="AS97" i="2"/>
  <c r="AS276" i="2"/>
  <c r="AS566" i="2"/>
  <c r="AS336" i="2"/>
  <c r="AS460" i="2"/>
  <c r="AS123" i="2"/>
  <c r="AS282" i="2"/>
  <c r="AS492" i="2"/>
  <c r="AS417" i="2"/>
  <c r="AS381" i="2"/>
  <c r="AS99" i="2"/>
  <c r="AS358" i="2"/>
  <c r="AS495" i="2"/>
  <c r="AS639" i="2"/>
  <c r="AT686" i="2"/>
  <c r="AT734" i="2"/>
  <c r="AT425" i="2"/>
  <c r="AT389" i="2"/>
  <c r="AT249" i="2"/>
  <c r="AT618" i="2"/>
  <c r="AT457" i="2"/>
  <c r="AT583" i="2"/>
  <c r="AT327" i="2"/>
  <c r="AT668" i="2"/>
  <c r="AT242" i="2"/>
  <c r="AT126" i="2"/>
  <c r="AT214" i="2"/>
  <c r="AT506" i="2"/>
  <c r="AT133" i="2"/>
  <c r="AT23" i="2"/>
  <c r="AT245" i="2"/>
  <c r="AT524" i="2"/>
  <c r="AT72" i="2"/>
  <c r="AT34" i="2"/>
  <c r="AT724" i="2"/>
  <c r="AT422" i="2"/>
  <c r="AT499" i="2"/>
  <c r="AT299" i="2"/>
  <c r="AT331" i="2"/>
  <c r="AT642" i="2"/>
  <c r="AT737" i="2"/>
  <c r="AT482" i="2"/>
  <c r="AT210" i="2"/>
  <c r="AT659" i="2"/>
  <c r="AT237" i="2"/>
  <c r="AT388" i="2"/>
  <c r="AT156" i="2"/>
  <c r="AT402" i="2"/>
  <c r="AT239" i="2"/>
  <c r="AT113" i="2"/>
  <c r="AT509" i="2"/>
  <c r="AT272" i="2"/>
  <c r="AT163" i="2"/>
  <c r="AT300" i="2"/>
  <c r="AT61" i="2"/>
  <c r="AT709" i="2"/>
  <c r="AT258" i="2"/>
  <c r="AT78" i="2"/>
  <c r="AT434" i="2"/>
  <c r="AT421" i="2"/>
  <c r="AT8" i="2"/>
  <c r="AT198" i="2"/>
  <c r="AT97" i="2"/>
  <c r="AR16" i="2"/>
  <c r="AR35" i="2"/>
  <c r="AS663" i="2"/>
  <c r="AS307" i="2"/>
  <c r="AS189" i="2"/>
  <c r="AS548" i="2"/>
  <c r="AS203" i="2"/>
  <c r="AS455" i="2"/>
  <c r="AS151" i="2"/>
  <c r="AS476" i="2"/>
  <c r="AS125" i="2"/>
  <c r="AT663" i="2"/>
  <c r="AT92" i="2"/>
  <c r="AT307" i="2"/>
  <c r="AT445" i="2"/>
  <c r="AT189" i="2"/>
  <c r="AT467" i="2"/>
  <c r="AT548" i="2"/>
  <c r="AT159" i="2"/>
  <c r="AT203" i="2"/>
  <c r="AT256" i="2"/>
  <c r="AT550" i="2"/>
  <c r="AT712" i="2"/>
  <c r="AT564" i="2"/>
  <c r="AT442" i="2"/>
  <c r="AT56" i="2"/>
  <c r="AS678" i="2"/>
  <c r="AS649" i="2"/>
  <c r="AS728" i="2"/>
  <c r="AS598" i="2"/>
  <c r="AS475" i="2"/>
  <c r="AS451" i="2"/>
  <c r="AS414" i="2"/>
  <c r="AS624" i="2"/>
  <c r="AS609" i="2"/>
  <c r="AS463" i="2"/>
  <c r="AS530" i="2"/>
  <c r="AS536" i="2"/>
  <c r="AS630" i="2"/>
  <c r="AS473" i="2"/>
  <c r="AS372" i="2"/>
  <c r="AS269" i="2"/>
  <c r="AS544" i="2"/>
  <c r="AS586" i="2"/>
  <c r="AS293" i="2"/>
  <c r="AS349" i="2"/>
  <c r="AS178" i="2"/>
  <c r="AS153" i="2"/>
  <c r="AS540" i="2"/>
  <c r="AS423" i="2"/>
  <c r="AS266" i="2"/>
  <c r="AS675" i="2"/>
  <c r="AS243" i="2"/>
  <c r="AS281" i="2"/>
  <c r="AS110" i="2"/>
  <c r="AS100" i="2"/>
  <c r="AS208" i="2"/>
  <c r="AS430" i="2"/>
  <c r="AS538" i="2"/>
  <c r="AS141" i="2"/>
  <c r="AS217" i="2"/>
  <c r="AS606" i="2"/>
  <c r="AS302" i="2"/>
  <c r="AS254" i="2"/>
  <c r="AS535" i="2"/>
  <c r="AS502" i="2"/>
  <c r="AS592" i="2"/>
  <c r="AS340" i="2"/>
  <c r="AS247" i="2"/>
  <c r="AS73" i="2"/>
  <c r="AS420" i="2"/>
  <c r="AS516" i="2"/>
  <c r="AS36" i="2"/>
  <c r="AS680" i="2"/>
  <c r="AS426" i="2"/>
  <c r="AS15" i="2"/>
  <c r="AS42" i="2"/>
  <c r="AS483" i="2"/>
  <c r="AS240" i="2"/>
  <c r="AS212" i="2"/>
  <c r="AS118" i="2"/>
  <c r="AS164" i="2"/>
  <c r="AS338" i="2"/>
  <c r="AS647" i="2"/>
  <c r="AS644" i="2"/>
  <c r="AS615" i="2"/>
  <c r="AS218" i="2"/>
  <c r="AS562" i="2"/>
  <c r="AT678" i="2"/>
  <c r="AT649" i="2"/>
  <c r="AT728" i="2"/>
  <c r="AT598" i="2"/>
  <c r="AT475" i="2"/>
  <c r="AT451" i="2"/>
  <c r="AT414" i="2"/>
  <c r="AT624" i="2"/>
  <c r="AT609" i="2"/>
  <c r="AT463" i="2"/>
  <c r="AT530" i="2"/>
  <c r="AT536" i="2"/>
  <c r="AT630" i="2"/>
  <c r="AT473" i="2"/>
  <c r="AT372" i="2"/>
  <c r="AT269" i="2"/>
  <c r="AT544" i="2"/>
  <c r="AT586" i="2"/>
  <c r="AT293" i="2"/>
  <c r="AT349" i="2"/>
  <c r="AT178" i="2"/>
  <c r="AT153" i="2"/>
  <c r="AT540" i="2"/>
  <c r="AT423" i="2"/>
  <c r="AT266" i="2"/>
  <c r="AT675" i="2"/>
  <c r="AT243" i="2"/>
  <c r="AT281" i="2"/>
  <c r="AT110" i="2"/>
  <c r="AT100" i="2"/>
  <c r="AT208" i="2"/>
  <c r="AT430" i="2"/>
  <c r="AT538" i="2"/>
  <c r="AT141" i="2"/>
  <c r="AT217" i="2"/>
  <c r="AT606" i="2"/>
  <c r="AT302" i="2"/>
  <c r="AT254" i="2"/>
  <c r="AT535" i="2"/>
  <c r="AT502" i="2"/>
  <c r="AT592" i="2"/>
  <c r="AT340" i="2"/>
  <c r="AT247" i="2"/>
  <c r="AT73" i="2"/>
  <c r="AT420" i="2"/>
  <c r="AT516" i="2"/>
  <c r="AT36" i="2"/>
  <c r="AT680" i="2"/>
  <c r="AT426" i="2"/>
  <c r="AT15" i="2"/>
  <c r="AT42" i="2"/>
  <c r="AT483" i="2"/>
  <c r="AT240" i="2"/>
  <c r="AT212" i="2"/>
  <c r="AT118" i="2"/>
  <c r="AT164" i="2"/>
  <c r="AT338" i="2"/>
  <c r="AT647" i="2"/>
  <c r="AT644" i="2"/>
  <c r="AT615" i="2"/>
  <c r="AT218" i="2"/>
  <c r="AT562" i="2"/>
  <c r="AR196" i="2"/>
  <c r="AS718" i="2"/>
  <c r="AS683" i="2"/>
  <c r="AS319" i="2"/>
  <c r="AS362" i="2"/>
  <c r="AS159" i="2"/>
  <c r="AS567" i="2"/>
  <c r="AS712" i="2"/>
  <c r="AS234" i="2"/>
  <c r="AS332" i="2"/>
  <c r="AT707" i="2"/>
  <c r="AT361" i="2"/>
  <c r="AT683" i="2"/>
  <c r="AT651" i="2"/>
  <c r="AT464" i="2"/>
  <c r="AT496" i="2"/>
  <c r="AT193" i="2"/>
  <c r="AT311" i="2"/>
  <c r="AT154" i="2"/>
  <c r="AT590" i="2"/>
  <c r="AT179" i="2"/>
  <c r="AT666" i="2"/>
  <c r="AT280" i="2"/>
  <c r="AT565" i="2"/>
  <c r="AT151" i="2"/>
  <c r="AT234" i="2"/>
  <c r="AT476" i="2"/>
  <c r="AR305" i="2"/>
  <c r="AS717" i="2"/>
  <c r="AS621" i="2"/>
  <c r="AS641" i="2"/>
  <c r="AS727" i="2"/>
  <c r="AS653" i="2"/>
  <c r="AS673" i="2"/>
  <c r="AS471" i="2"/>
  <c r="AS367" i="2"/>
  <c r="AS552" i="2"/>
  <c r="AS588" i="2"/>
  <c r="AS79" i="2"/>
  <c r="AS377" i="2"/>
  <c r="AS412" i="2"/>
  <c r="AS697" i="2"/>
  <c r="AS721" i="2"/>
  <c r="AS474" i="2"/>
  <c r="AS201" i="2"/>
  <c r="AS735" i="2"/>
  <c r="AS587" i="2"/>
  <c r="AS631" i="2"/>
  <c r="AS527" i="2"/>
  <c r="AS669" i="2"/>
  <c r="AS554" i="2"/>
  <c r="AS558" i="2"/>
  <c r="AS274" i="2"/>
  <c r="AS176" i="2"/>
  <c r="AS216" i="2"/>
  <c r="AS14" i="2"/>
  <c r="AS383" i="2"/>
  <c r="AS148" i="2"/>
  <c r="AS229" i="2"/>
  <c r="AS399" i="2"/>
  <c r="AS635" i="2"/>
  <c r="AS185" i="2"/>
  <c r="AS28" i="2"/>
  <c r="AS144" i="2"/>
  <c r="AS160" i="2"/>
  <c r="AS88" i="2"/>
  <c r="AS376" i="2"/>
  <c r="AS511" i="2"/>
  <c r="AS169" i="2"/>
  <c r="AS54" i="2"/>
  <c r="AS472" i="2"/>
  <c r="AS570" i="2"/>
  <c r="AS520" i="2"/>
  <c r="AS607" i="2"/>
  <c r="AS605" i="2"/>
  <c r="AS614" i="2"/>
  <c r="AS343" i="2"/>
  <c r="AS298" i="2"/>
  <c r="AS665" i="2"/>
  <c r="AS166" i="2"/>
  <c r="AS285" i="2"/>
  <c r="AS130" i="2"/>
  <c r="AS228" i="2"/>
  <c r="AS221" i="2"/>
  <c r="AS628" i="2"/>
  <c r="AS94" i="2"/>
  <c r="AS230" i="2"/>
  <c r="AS80" i="2"/>
  <c r="AS636" i="2"/>
  <c r="AS595" i="2"/>
  <c r="AT717" i="2"/>
  <c r="AT621" i="2"/>
  <c r="AT641" i="2"/>
  <c r="AT727" i="2"/>
  <c r="AT653" i="2"/>
  <c r="AT673" i="2"/>
  <c r="AT471" i="2"/>
  <c r="AT367" i="2"/>
  <c r="AT552" i="2"/>
  <c r="AT588" i="2"/>
  <c r="AT79" i="2"/>
  <c r="AT377" i="2"/>
  <c r="AT412" i="2"/>
  <c r="AT697" i="2"/>
  <c r="AT721" i="2"/>
  <c r="AT474" i="2"/>
  <c r="AT201" i="2"/>
  <c r="AT735" i="2"/>
  <c r="AT587" i="2"/>
  <c r="AT631" i="2"/>
  <c r="AT527" i="2"/>
  <c r="AT669" i="2"/>
  <c r="AT554" i="2"/>
  <c r="AT558" i="2"/>
  <c r="AT274" i="2"/>
  <c r="AT176" i="2"/>
  <c r="AT216" i="2"/>
  <c r="AT14" i="2"/>
  <c r="AT383" i="2"/>
  <c r="AT148" i="2"/>
  <c r="AT229" i="2"/>
  <c r="AT399" i="2"/>
  <c r="AT635" i="2"/>
  <c r="AT185" i="2"/>
  <c r="AT28" i="2"/>
  <c r="AT144" i="2"/>
  <c r="AT160" i="2"/>
  <c r="AT88" i="2"/>
  <c r="AT376" i="2"/>
  <c r="AT511" i="2"/>
  <c r="AT169" i="2"/>
  <c r="AT54" i="2"/>
  <c r="AT472" i="2"/>
  <c r="AT570" i="2"/>
  <c r="AT520" i="2"/>
  <c r="AT607" i="2"/>
  <c r="AT605" i="2"/>
  <c r="AT614" i="2"/>
  <c r="AT343" i="2"/>
  <c r="AT298" i="2"/>
  <c r="AT665" i="2"/>
  <c r="AT166" i="2"/>
  <c r="AS361" i="2"/>
  <c r="AS651" i="2"/>
  <c r="AS380" i="2"/>
  <c r="AS275" i="2"/>
  <c r="AS590" i="2"/>
  <c r="AS666" i="2"/>
  <c r="AS104" i="2"/>
  <c r="AS83" i="2"/>
  <c r="AS248" i="2"/>
  <c r="AT261" i="2"/>
  <c r="AS561" i="2"/>
  <c r="AS648" i="2"/>
  <c r="AS610" i="2"/>
  <c r="AS525" i="2"/>
  <c r="AS188" i="2"/>
  <c r="AS197" i="2"/>
  <c r="AS392" i="2"/>
  <c r="AS691" i="2"/>
  <c r="AS726" i="2"/>
  <c r="AS466" i="2"/>
  <c r="AS687" i="2"/>
  <c r="AS693" i="2"/>
  <c r="AS199" i="2"/>
  <c r="AS192" i="2"/>
  <c r="AS637" i="2"/>
  <c r="AS408" i="2"/>
  <c r="AS488" i="2"/>
  <c r="AS200" i="2"/>
  <c r="AS150" i="2"/>
  <c r="AS468" i="2"/>
  <c r="AS255" i="2"/>
  <c r="AS559" i="2"/>
  <c r="AS723" i="2"/>
  <c r="AS438" i="2"/>
  <c r="AS117" i="2"/>
  <c r="AS581" i="2"/>
  <c r="AS175" i="2"/>
  <c r="AS238" i="2"/>
  <c r="AS356" i="2"/>
  <c r="AS324" i="2"/>
  <c r="AS623" i="2"/>
  <c r="AS273" i="2"/>
  <c r="AS364" i="2"/>
  <c r="AS287" i="2"/>
  <c r="AS264" i="2"/>
  <c r="AS102" i="2"/>
  <c r="AS41" i="2"/>
  <c r="AS294" i="2"/>
  <c r="AS725" i="2"/>
  <c r="AS370" i="2"/>
  <c r="AS674" i="2"/>
  <c r="AS658" i="2"/>
  <c r="AS391" i="2"/>
  <c r="AS521" i="2"/>
  <c r="AS235" i="2"/>
  <c r="AS537" i="2"/>
  <c r="AS547" i="2"/>
  <c r="AS318" i="2"/>
  <c r="AS676" i="2"/>
  <c r="AS21" i="2"/>
  <c r="AS316" i="2"/>
  <c r="AS90" i="2"/>
  <c r="AS284" i="2"/>
  <c r="AS173" i="2"/>
  <c r="AS129" i="2"/>
  <c r="AS542" i="2"/>
  <c r="AS308" i="2"/>
  <c r="AS510" i="2"/>
  <c r="AS478" i="2"/>
  <c r="AT640" i="2"/>
  <c r="AT561" i="2"/>
  <c r="AT648" i="2"/>
  <c r="AT610" i="2"/>
  <c r="AT525" i="2"/>
  <c r="AT188" i="2"/>
  <c r="AT197" i="2"/>
  <c r="AT158" i="2"/>
  <c r="AT392" i="2"/>
  <c r="AT691" i="2"/>
  <c r="AT726" i="2"/>
  <c r="AT466" i="2"/>
  <c r="AT687" i="2"/>
  <c r="AT693" i="2"/>
  <c r="AT199" i="2"/>
  <c r="AT192" i="2"/>
  <c r="AT637" i="2"/>
  <c r="AT408" i="2"/>
  <c r="AT488" i="2"/>
  <c r="AT200" i="2"/>
  <c r="AT150" i="2"/>
  <c r="AT468" i="2"/>
  <c r="AT255" i="2"/>
  <c r="AT559" i="2"/>
  <c r="AT723" i="2"/>
  <c r="AT438" i="2"/>
  <c r="AT117" i="2"/>
  <c r="AT581" i="2"/>
  <c r="AT175" i="2"/>
  <c r="AT238" i="2"/>
  <c r="AT356" i="2"/>
  <c r="AT324" i="2"/>
  <c r="AT623" i="2"/>
  <c r="AT273" i="2"/>
  <c r="AT364" i="2"/>
  <c r="AT287" i="2"/>
  <c r="AT264" i="2"/>
  <c r="AT102" i="2"/>
  <c r="AT41" i="2"/>
  <c r="AT294" i="2"/>
  <c r="AT725" i="2"/>
  <c r="AT370" i="2"/>
  <c r="AT674" i="2"/>
  <c r="AT658" i="2"/>
  <c r="AT391" i="2"/>
  <c r="AT521" i="2"/>
  <c r="AT235" i="2"/>
  <c r="AT537" i="2"/>
  <c r="AT547" i="2"/>
  <c r="AT318" i="2"/>
  <c r="AT676" i="2"/>
  <c r="AT21" i="2"/>
  <c r="AT316" i="2"/>
  <c r="AT90" i="2"/>
  <c r="AT284" i="2"/>
  <c r="AT173" i="2"/>
  <c r="AT129" i="2"/>
  <c r="AT542" i="2"/>
  <c r="AT308" i="2"/>
  <c r="AT510" i="2"/>
  <c r="AT478" i="2"/>
  <c r="AR584" i="2"/>
  <c r="AR244" i="2"/>
  <c r="AR317" i="2"/>
  <c r="AR215" i="2"/>
  <c r="AR667" i="2"/>
  <c r="AR596" i="2"/>
  <c r="AR45" i="2"/>
  <c r="AR432" i="2"/>
  <c r="AR49" i="2"/>
  <c r="AR44" i="2"/>
  <c r="AR513" i="2"/>
  <c r="AR326" i="2"/>
  <c r="AS292" i="2"/>
  <c r="AS261" i="2"/>
  <c r="AS496" i="2"/>
  <c r="AS404" i="2"/>
  <c r="AS179" i="2"/>
  <c r="AS57" i="2"/>
  <c r="AS442" i="2"/>
  <c r="AS672" i="2"/>
  <c r="AT380" i="2"/>
  <c r="AS158" i="2"/>
  <c r="AS337" i="2"/>
  <c r="AS481" i="2"/>
  <c r="AS638" i="2"/>
  <c r="AS407" i="2"/>
  <c r="AS507" i="2"/>
  <c r="AS613" i="2"/>
  <c r="AS671" i="2"/>
  <c r="AS469" i="2"/>
  <c r="AS257" i="2"/>
  <c r="AS551" i="2"/>
  <c r="AS385" i="2"/>
  <c r="AS591" i="2"/>
  <c r="AS190" i="2"/>
  <c r="AS321" i="2"/>
  <c r="AS490" i="2"/>
  <c r="AS704" i="2"/>
  <c r="AS323" i="2"/>
  <c r="AS303" i="2"/>
  <c r="AS593" i="2"/>
  <c r="AS96" i="2"/>
  <c r="AS171" i="2"/>
  <c r="AS700" i="2"/>
  <c r="AS162" i="2"/>
  <c r="AS345" i="2"/>
  <c r="AS50" i="2"/>
  <c r="AS33" i="2"/>
  <c r="AS703" i="2"/>
  <c r="AS2" i="2"/>
  <c r="AS231" i="2"/>
  <c r="AS137" i="2"/>
  <c r="AS68" i="2"/>
  <c r="AS116" i="2"/>
  <c r="AS142" i="2"/>
  <c r="AS522" i="2"/>
  <c r="AS579" i="2"/>
  <c r="AS440" i="2"/>
  <c r="AS446" i="2"/>
  <c r="AS207" i="2"/>
  <c r="AS487" i="2"/>
  <c r="AS573" i="2"/>
  <c r="AS424" i="2"/>
  <c r="AS448" i="2"/>
  <c r="AS177" i="2"/>
  <c r="AS357" i="2"/>
  <c r="AS145" i="2"/>
  <c r="AS677" i="2"/>
  <c r="AS143" i="2"/>
  <c r="AS265" i="2"/>
  <c r="AS288" i="2"/>
  <c r="AS654" i="2"/>
  <c r="AS95" i="2"/>
  <c r="AS60" i="2"/>
  <c r="AS172" i="2"/>
  <c r="AS146" i="2"/>
  <c r="AS397" i="2"/>
  <c r="AS187" i="2"/>
  <c r="AS6" i="2"/>
  <c r="AS410" i="2"/>
  <c r="AS436" i="2"/>
  <c r="AT549" i="2"/>
  <c r="AT738" i="2"/>
  <c r="AT337" i="2"/>
  <c r="AT481" i="2"/>
  <c r="AT638" i="2"/>
  <c r="AT407" i="2"/>
  <c r="AT507" i="2"/>
  <c r="AT613" i="2"/>
  <c r="AT671" i="2"/>
  <c r="AT469" i="2"/>
  <c r="AT257" i="2"/>
  <c r="AT551" i="2"/>
  <c r="AT385" i="2"/>
  <c r="AT591" i="2"/>
  <c r="AT190" i="2"/>
  <c r="AT321" i="2"/>
  <c r="AT490" i="2"/>
  <c r="AT704" i="2"/>
  <c r="AT323" i="2"/>
  <c r="AT303" i="2"/>
  <c r="AT593" i="2"/>
  <c r="AT96" i="2"/>
  <c r="AT171" i="2"/>
  <c r="AT700" i="2"/>
  <c r="AT162" i="2"/>
  <c r="AT345" i="2"/>
  <c r="AT50" i="2"/>
  <c r="AT33" i="2"/>
  <c r="AT703" i="2"/>
  <c r="AT2" i="2"/>
  <c r="AT231" i="2"/>
  <c r="AT137" i="2"/>
  <c r="AT68" i="2"/>
  <c r="AT116" i="2"/>
  <c r="AT142" i="2"/>
  <c r="AT522" i="2"/>
  <c r="AT579" i="2"/>
  <c r="AT440" i="2"/>
  <c r="AT446" i="2"/>
  <c r="AT207" i="2"/>
  <c r="AT487" i="2"/>
  <c r="AT573" i="2"/>
  <c r="AT424" i="2"/>
  <c r="AT448" i="2"/>
  <c r="AT177" i="2"/>
  <c r="AT357" i="2"/>
  <c r="AT145" i="2"/>
  <c r="AT677" i="2"/>
  <c r="AT143" i="2"/>
  <c r="AT265" i="2"/>
  <c r="AT288" i="2"/>
  <c r="AT654" i="2"/>
  <c r="AT95" i="2"/>
  <c r="AT60" i="2"/>
  <c r="AT172" i="2"/>
  <c r="AT146" i="2"/>
  <c r="AT397" i="2"/>
  <c r="AT187" i="2"/>
  <c r="AT6" i="2"/>
  <c r="AT410" i="2"/>
  <c r="AT436" i="2"/>
  <c r="AR517" i="2"/>
  <c r="AR342" i="2"/>
  <c r="AR184" i="2"/>
  <c r="AR114" i="2"/>
  <c r="AR290" i="2"/>
  <c r="AR195" i="2"/>
  <c r="AR309" i="2"/>
  <c r="AR347" i="2"/>
  <c r="AR39" i="2"/>
  <c r="AR439" i="2"/>
  <c r="AR55" i="2"/>
  <c r="AR378" i="2"/>
  <c r="AR181" i="2"/>
  <c r="AR51" i="2"/>
  <c r="AR539" i="2"/>
  <c r="AR31" i="2"/>
  <c r="AR329" i="2"/>
  <c r="AS689" i="2"/>
  <c r="AS661" i="2"/>
  <c r="AS464" i="2"/>
  <c r="AS193" i="2"/>
  <c r="AS58" i="2"/>
  <c r="AS550" i="2"/>
  <c r="AS564" i="2"/>
  <c r="AS56" i="2"/>
  <c r="AS86" i="2"/>
  <c r="AT718" i="2"/>
  <c r="AS640" i="2"/>
  <c r="AS738" i="2"/>
  <c r="AS720" i="2"/>
  <c r="AS604" i="2"/>
  <c r="AS458" i="2"/>
  <c r="AS685" i="2"/>
  <c r="AS585" i="2"/>
  <c r="AS523" i="2"/>
  <c r="AS387" i="2"/>
  <c r="AS135" i="2"/>
  <c r="AS711" i="2"/>
  <c r="AS131" i="2"/>
  <c r="AS710" i="2"/>
  <c r="AS346" i="2"/>
  <c r="AS719" i="2"/>
  <c r="AS729" i="2"/>
  <c r="AS167" i="2"/>
  <c r="AS105" i="2"/>
  <c r="AS66" i="2"/>
  <c r="AS531" i="2"/>
  <c r="AS43" i="2"/>
  <c r="AS515" i="2"/>
  <c r="AS334" i="2"/>
  <c r="AS27" i="2"/>
  <c r="AS465" i="2"/>
  <c r="AS708" i="2"/>
  <c r="AS270" i="2"/>
  <c r="AS70" i="2"/>
  <c r="AS529" i="2"/>
  <c r="AS226" i="2"/>
  <c r="AS3" i="2"/>
  <c r="AS484" i="2"/>
  <c r="AS443" i="2"/>
  <c r="AS29" i="2"/>
  <c r="AS91" i="2"/>
  <c r="AS268" i="2"/>
  <c r="AS10" i="2"/>
  <c r="AS503" i="2"/>
  <c r="AS634" i="2"/>
  <c r="AS89" i="2"/>
  <c r="AS152" i="2"/>
  <c r="AS344" i="2"/>
  <c r="AS569" i="2"/>
  <c r="AS305" i="2"/>
  <c r="AS65" i="2"/>
  <c r="AS98" i="2"/>
  <c r="AS209" i="2"/>
  <c r="AS59" i="2"/>
  <c r="AS25" i="2"/>
  <c r="AS470" i="2"/>
  <c r="AS297" i="2"/>
  <c r="AS394" i="2"/>
  <c r="AS444" i="2"/>
  <c r="AS191" i="2"/>
  <c r="AS279" i="2"/>
  <c r="AS4" i="2"/>
  <c r="AS5" i="2"/>
  <c r="AS355" i="2"/>
  <c r="AS480" i="2"/>
  <c r="AS368" i="2"/>
  <c r="AS650" i="2"/>
  <c r="AS557" i="2"/>
  <c r="AS325" i="2"/>
  <c r="AT720" i="2"/>
  <c r="AT604" i="2"/>
  <c r="AT458" i="2"/>
  <c r="AT685" i="2"/>
  <c r="AT585" i="2"/>
  <c r="AT523" i="2"/>
  <c r="AT387" i="2"/>
  <c r="AT135" i="2"/>
  <c r="AT711" i="2"/>
  <c r="AT131" i="2"/>
  <c r="AT710" i="2"/>
  <c r="AT346" i="2"/>
  <c r="AT719" i="2"/>
  <c r="AT729" i="2"/>
  <c r="AT167" i="2"/>
  <c r="AT105" i="2"/>
  <c r="AT66" i="2"/>
  <c r="AT531" i="2"/>
  <c r="AT43" i="2"/>
  <c r="AT515" i="2"/>
  <c r="AT334" i="2"/>
  <c r="AT27" i="2"/>
  <c r="AT465" i="2"/>
  <c r="AT708" i="2"/>
  <c r="AT270" i="2"/>
  <c r="AT70" i="2"/>
  <c r="AT529" i="2"/>
  <c r="AT226" i="2"/>
  <c r="AT3" i="2"/>
  <c r="AT484" i="2"/>
  <c r="AT443" i="2"/>
  <c r="AT29" i="2"/>
  <c r="AT91" i="2"/>
  <c r="AT268" i="2"/>
  <c r="AT10" i="2"/>
  <c r="AT503" i="2"/>
  <c r="AT634" i="2"/>
  <c r="AT89" i="2"/>
  <c r="AT152" i="2"/>
  <c r="AT344" i="2"/>
  <c r="AT569" i="2"/>
  <c r="AT305" i="2"/>
  <c r="AT65" i="2"/>
  <c r="AT98" i="2"/>
  <c r="AT209" i="2"/>
  <c r="AT59" i="2"/>
  <c r="AT25" i="2"/>
  <c r="AT470" i="2"/>
  <c r="AT297" i="2"/>
  <c r="AR548" i="2"/>
  <c r="AS707" i="2"/>
  <c r="AS92" i="2"/>
  <c r="AS445" i="2"/>
  <c r="AS467" i="2"/>
  <c r="AS154" i="2"/>
  <c r="AS256" i="2"/>
  <c r="AS565" i="2"/>
  <c r="AS597" i="2"/>
  <c r="AS47" i="2"/>
  <c r="AT292" i="2"/>
  <c r="AS549" i="2"/>
  <c r="AS690" i="2"/>
  <c r="AS696" i="2"/>
  <c r="AS491" i="2"/>
  <c r="AS351" i="2"/>
  <c r="AS514" i="2"/>
  <c r="AS429" i="2"/>
  <c r="AS252" i="2"/>
  <c r="AS646" i="2"/>
  <c r="AS85" i="2"/>
  <c r="AS155" i="2"/>
  <c r="AS545" i="2"/>
  <c r="AS120" i="2"/>
  <c r="AS688" i="2"/>
  <c r="AS652" i="2"/>
  <c r="AS37" i="2"/>
  <c r="AS121" i="2"/>
  <c r="AS733" i="2"/>
  <c r="AS393" i="2"/>
  <c r="AS174" i="2"/>
  <c r="AS339" i="2"/>
  <c r="AS732" i="2"/>
  <c r="AS289" i="2"/>
  <c r="AS369" i="2"/>
  <c r="AS278" i="2"/>
  <c r="AS602" i="2"/>
  <c r="AS684" i="2"/>
  <c r="AS16" i="2"/>
  <c r="AS64" i="2"/>
  <c r="AS626" i="2"/>
  <c r="AS314" i="2"/>
  <c r="AS182" i="2"/>
  <c r="AS122" i="2"/>
  <c r="AS35" i="2"/>
  <c r="AS702" i="2"/>
  <c r="AS295" i="2"/>
  <c r="AS124" i="2"/>
  <c r="AS62" i="2"/>
  <c r="AS48" i="2"/>
  <c r="AS19" i="2"/>
  <c r="AS75" i="2"/>
  <c r="AS7" i="2"/>
  <c r="AS386" i="2"/>
  <c r="AS450" i="2"/>
  <c r="AS518" i="2"/>
  <c r="AS427" i="2"/>
  <c r="AS656" i="2"/>
  <c r="AS77" i="2"/>
  <c r="AS419" i="2"/>
  <c r="AS437" i="2"/>
  <c r="AS662" i="2"/>
  <c r="AS322" i="2"/>
  <c r="AS223" i="2"/>
  <c r="AS46" i="2"/>
  <c r="AS350" i="2"/>
  <c r="AS553" i="2"/>
  <c r="AS108" i="2"/>
  <c r="AS489" i="2"/>
  <c r="AS251" i="2"/>
  <c r="AS580" i="2"/>
  <c r="AS365" i="2"/>
  <c r="AS546" i="2"/>
  <c r="AT690" i="2"/>
  <c r="AT696" i="2"/>
  <c r="AT491" i="2"/>
  <c r="AT351" i="2"/>
  <c r="AT514" i="2"/>
  <c r="AT429" i="2"/>
  <c r="AT252" i="2"/>
  <c r="AT646" i="2"/>
  <c r="AT85" i="2"/>
  <c r="AT155" i="2"/>
  <c r="AT545" i="2"/>
  <c r="AT120" i="2"/>
  <c r="AT688" i="2"/>
  <c r="AT652" i="2"/>
  <c r="AT37" i="2"/>
  <c r="AT121" i="2"/>
  <c r="AT733" i="2"/>
  <c r="AT393" i="2"/>
  <c r="AT174" i="2"/>
  <c r="AT339" i="2"/>
  <c r="AT732" i="2"/>
  <c r="AT289" i="2"/>
  <c r="AT369" i="2"/>
  <c r="AT278" i="2"/>
  <c r="AT602" i="2"/>
  <c r="AT684" i="2"/>
  <c r="AT16" i="2"/>
  <c r="AT64" i="2"/>
  <c r="AT626" i="2"/>
  <c r="AT314" i="2"/>
  <c r="AT182" i="2"/>
  <c r="AT122" i="2"/>
  <c r="AT35" i="2"/>
  <c r="AT702" i="2"/>
  <c r="AT295" i="2"/>
  <c r="AT124" i="2"/>
  <c r="AT62" i="2"/>
  <c r="AT48" i="2"/>
  <c r="AT19" i="2"/>
  <c r="AT75" i="2"/>
  <c r="AT7" i="2"/>
  <c r="AT386" i="2"/>
  <c r="AT450" i="2"/>
  <c r="AT518" i="2"/>
  <c r="AT427" i="2"/>
  <c r="AT656" i="2"/>
  <c r="AT77" i="2"/>
  <c r="AT419" i="2"/>
  <c r="AT437" i="2"/>
  <c r="AT662" i="2"/>
  <c r="AT322" i="2"/>
  <c r="AT223" i="2"/>
  <c r="AT46" i="2"/>
  <c r="AT350" i="2"/>
  <c r="AT553" i="2"/>
  <c r="AT108" i="2"/>
  <c r="AT489" i="2"/>
  <c r="AT251" i="2"/>
  <c r="AT580" i="2"/>
  <c r="AS608" i="2"/>
  <c r="AS441" i="2"/>
  <c r="AS577" i="2"/>
  <c r="AS233" i="2"/>
  <c r="AS206" i="2"/>
  <c r="AS405" i="2"/>
  <c r="AS396" i="2"/>
  <c r="AS246" i="2"/>
  <c r="AS63" i="2"/>
  <c r="AS12" i="2"/>
  <c r="AS253" i="2"/>
  <c r="AS106" i="2"/>
  <c r="AS453" i="2"/>
  <c r="AS571" i="2"/>
  <c r="AS532" i="2"/>
  <c r="AS9" i="2"/>
  <c r="AS505" i="2"/>
  <c r="AS366" i="2"/>
  <c r="AS71" i="2"/>
  <c r="AS170" i="2"/>
  <c r="AS196" i="2"/>
  <c r="AS304" i="2"/>
  <c r="AS40" i="2"/>
  <c r="AS22" i="2"/>
  <c r="AS313" i="2"/>
  <c r="AS32" i="2"/>
  <c r="AS494" i="2"/>
  <c r="AS81" i="2"/>
  <c r="AS403" i="2"/>
  <c r="AS406" i="2"/>
  <c r="AS603" i="2"/>
  <c r="AS459" i="2"/>
  <c r="AS301" i="2"/>
  <c r="AS38" i="2"/>
  <c r="AS435" i="2"/>
  <c r="AS497" i="2"/>
  <c r="AS486" i="2"/>
  <c r="AS374" i="2"/>
  <c r="AS452" i="2"/>
  <c r="AS136" i="2"/>
  <c r="AS67" i="2"/>
  <c r="AS398" i="2"/>
  <c r="AS698" i="2"/>
  <c r="AS572" i="2"/>
  <c r="AT713" i="2"/>
  <c r="AV713" i="2" s="1"/>
  <c r="AT611" i="2"/>
  <c r="AT454" i="2"/>
  <c r="AT456" i="2"/>
  <c r="AT186" i="2"/>
  <c r="AT262" i="2"/>
  <c r="AT485" i="2"/>
  <c r="AT563" i="2"/>
  <c r="AT625" i="2"/>
  <c r="AT260" i="2"/>
  <c r="AT211" i="2"/>
  <c r="AT112" i="2"/>
  <c r="AT449" i="2"/>
  <c r="AT582" i="2"/>
  <c r="AT202" i="2"/>
  <c r="AT431" i="2"/>
  <c r="AT20" i="2"/>
  <c r="AT608" i="2"/>
  <c r="AT441" i="2"/>
  <c r="AT577" i="2"/>
  <c r="AT233" i="2"/>
  <c r="AT206" i="2"/>
  <c r="AT405" i="2"/>
  <c r="AT396" i="2"/>
  <c r="AT246" i="2"/>
  <c r="AT63" i="2"/>
  <c r="AT12" i="2"/>
  <c r="AT253" i="2"/>
  <c r="AT106" i="2"/>
  <c r="AT453" i="2"/>
  <c r="AT571" i="2"/>
  <c r="AT532" i="2"/>
  <c r="AT9" i="2"/>
  <c r="AT505" i="2"/>
  <c r="AT366" i="2"/>
  <c r="AT71" i="2"/>
  <c r="AT170" i="2"/>
  <c r="AT196" i="2"/>
  <c r="AT304" i="2"/>
  <c r="AT40" i="2"/>
  <c r="AT22" i="2"/>
  <c r="AT313" i="2"/>
  <c r="AT32" i="2"/>
  <c r="AT494" i="2"/>
  <c r="AT81" i="2"/>
  <c r="AT403" i="2"/>
  <c r="AT406" i="2"/>
  <c r="AT603" i="2"/>
  <c r="AT459" i="2"/>
  <c r="AT301" i="2"/>
  <c r="AT38" i="2"/>
  <c r="AT435" i="2"/>
  <c r="AT497" i="2"/>
  <c r="AT486" i="2"/>
  <c r="AT374" i="2"/>
  <c r="AT452" i="2"/>
  <c r="AT136" i="2"/>
  <c r="AT67" i="2"/>
  <c r="AT398" i="2"/>
  <c r="AT698" i="2"/>
  <c r="AT572" i="2"/>
  <c r="AR475" i="2"/>
  <c r="AR451" i="2"/>
  <c r="AR414" i="2"/>
  <c r="AR609" i="2"/>
  <c r="AR530" i="2"/>
  <c r="AR473" i="2"/>
  <c r="AR372" i="2"/>
  <c r="AR269" i="2"/>
  <c r="AR293" i="2"/>
  <c r="AR349" i="2"/>
  <c r="AR178" i="2"/>
  <c r="AR153" i="2"/>
  <c r="AR540" i="2"/>
  <c r="AR423" i="2"/>
  <c r="AR675" i="2"/>
  <c r="AR281" i="2"/>
  <c r="AR110" i="2"/>
  <c r="AR100" i="2"/>
  <c r="AR208" i="2"/>
  <c r="AR538" i="2"/>
  <c r="AR217" i="2"/>
  <c r="AR254" i="2"/>
  <c r="AR535" i="2"/>
  <c r="AR247" i="2"/>
  <c r="AR73" i="2"/>
  <c r="AR420" i="2"/>
  <c r="AR516" i="2"/>
  <c r="AR36" i="2"/>
  <c r="AR15" i="2"/>
  <c r="AR42" i="2"/>
  <c r="AR483" i="2"/>
  <c r="AR212" i="2"/>
  <c r="AR118" i="2"/>
  <c r="AR164" i="2"/>
  <c r="AR338" i="2"/>
  <c r="AR615" i="2"/>
  <c r="AR218" i="2"/>
  <c r="AR562" i="2"/>
  <c r="AU611" i="2"/>
  <c r="AU454" i="2"/>
  <c r="AU456" i="2"/>
  <c r="AU186" i="2"/>
  <c r="AU262" i="2"/>
  <c r="AU485" i="2"/>
  <c r="AU563" i="2"/>
  <c r="AU625" i="2"/>
  <c r="AU260" i="2"/>
  <c r="AU211" i="2"/>
  <c r="AU112" i="2"/>
  <c r="AU449" i="2"/>
  <c r="AU582" i="2"/>
  <c r="AU202" i="2"/>
  <c r="AU431" i="2"/>
  <c r="AU20" i="2"/>
  <c r="AU608" i="2"/>
  <c r="AU441" i="2"/>
  <c r="AU577" i="2"/>
  <c r="AU233" i="2"/>
  <c r="AU206" i="2"/>
  <c r="AU405" i="2"/>
  <c r="AU396" i="2"/>
  <c r="AU246" i="2"/>
  <c r="AU63" i="2"/>
  <c r="AU12" i="2"/>
  <c r="AU253" i="2"/>
  <c r="AS736" i="2"/>
  <c r="AS695" i="2"/>
  <c r="AS526" i="2"/>
  <c r="AS363" i="2"/>
  <c r="AS619" i="2"/>
  <c r="AS263" i="2"/>
  <c r="AS224" i="2"/>
  <c r="AS622" i="2"/>
  <c r="AS447" i="2"/>
  <c r="AS109" i="2"/>
  <c r="AS657" i="2"/>
  <c r="AS161" i="2"/>
  <c r="AS82" i="2"/>
  <c r="AS84" i="2"/>
  <c r="AS194" i="2"/>
  <c r="AS627" i="2"/>
  <c r="AS660" i="2"/>
  <c r="AS556" i="2"/>
  <c r="AS17" i="2"/>
  <c r="AS18" i="2"/>
  <c r="AS682" i="2"/>
  <c r="AS225" i="2"/>
  <c r="AS360" i="2"/>
  <c r="AS76" i="2"/>
  <c r="AS69" i="2"/>
  <c r="AS87" i="2"/>
  <c r="AS534" i="2"/>
  <c r="AS375" i="2"/>
  <c r="AS53" i="2"/>
  <c r="AS699" i="2"/>
  <c r="AS335" i="2"/>
  <c r="AS157" i="2"/>
  <c r="AS330" i="2"/>
  <c r="AS128" i="2"/>
  <c r="AS310" i="2"/>
  <c r="AS119" i="2"/>
  <c r="AS296" i="2"/>
  <c r="AS205" i="2"/>
  <c r="AS333" i="2"/>
  <c r="AS354" i="2"/>
  <c r="AS645" i="2"/>
  <c r="AS103" i="2"/>
  <c r="AS165" i="2"/>
  <c r="AS401" i="2"/>
  <c r="AS359" i="2"/>
  <c r="AS600" i="2"/>
  <c r="AS400" i="2"/>
  <c r="AS555" i="2"/>
  <c r="AS498" i="2"/>
  <c r="AS433" i="2"/>
  <c r="AS147" i="2"/>
  <c r="AS701" i="2"/>
  <c r="AS222" i="2"/>
  <c r="AS250" i="2"/>
  <c r="AS504" i="2"/>
  <c r="AS267" i="2"/>
  <c r="AS493" i="2"/>
  <c r="AS139" i="2"/>
  <c r="AS236" i="2"/>
  <c r="AS528" i="2"/>
  <c r="AS477" i="2"/>
  <c r="AT736" i="2"/>
  <c r="AT695" i="2"/>
  <c r="AT526" i="2"/>
  <c r="AT363" i="2"/>
  <c r="AT619" i="2"/>
  <c r="AT263" i="2"/>
  <c r="AT224" i="2"/>
  <c r="AT622" i="2"/>
  <c r="AT447" i="2"/>
  <c r="AT109" i="2"/>
  <c r="AT657" i="2"/>
  <c r="AT161" i="2"/>
  <c r="AT82" i="2"/>
  <c r="AT84" i="2"/>
  <c r="AT194" i="2"/>
  <c r="AT627" i="2"/>
  <c r="AT660" i="2"/>
  <c r="AT556" i="2"/>
  <c r="AT17" i="2"/>
  <c r="AT18" i="2"/>
  <c r="AT682" i="2"/>
  <c r="AT225" i="2"/>
  <c r="AT360" i="2"/>
  <c r="AT76" i="2"/>
  <c r="AT69" i="2"/>
  <c r="AT87" i="2"/>
  <c r="AT534" i="2"/>
  <c r="AT375" i="2"/>
  <c r="AT53" i="2"/>
  <c r="AT699" i="2"/>
  <c r="AT335" i="2"/>
  <c r="AT157" i="2"/>
  <c r="AT330" i="2"/>
  <c r="AT128" i="2"/>
  <c r="AT310" i="2"/>
  <c r="AT119" i="2"/>
  <c r="AT296" i="2"/>
  <c r="AT205" i="2"/>
  <c r="AT333" i="2"/>
  <c r="AT354" i="2"/>
  <c r="AT645" i="2"/>
  <c r="AT103" i="2"/>
  <c r="AT165" i="2"/>
  <c r="AT401" i="2"/>
  <c r="AT359" i="2"/>
  <c r="AT600" i="2"/>
  <c r="AT400" i="2"/>
  <c r="AT555" i="2"/>
  <c r="AT498" i="2"/>
  <c r="AT433" i="2"/>
  <c r="AT147" i="2"/>
  <c r="AT701" i="2"/>
  <c r="AR603" i="2"/>
  <c r="AT394" i="2"/>
  <c r="AT444" i="2"/>
  <c r="AT191" i="2"/>
  <c r="AT279" i="2"/>
  <c r="AT4" i="2"/>
  <c r="AT5" i="2"/>
  <c r="AT355" i="2"/>
  <c r="AT480" i="2"/>
  <c r="AT368" i="2"/>
  <c r="AT650" i="2"/>
  <c r="AT557" i="2"/>
  <c r="AT325" i="2"/>
  <c r="AR663" i="2"/>
  <c r="AR361" i="2"/>
  <c r="AR292" i="2"/>
  <c r="AR92" i="2"/>
  <c r="AR307" i="2"/>
  <c r="AR352" i="2"/>
  <c r="AR261" i="2"/>
  <c r="AR380" i="2"/>
  <c r="AR189" i="2"/>
  <c r="AR193" i="2"/>
  <c r="AR275" i="2"/>
  <c r="AR311" i="2"/>
  <c r="AR404" i="2"/>
  <c r="AR159" i="2"/>
  <c r="AR154" i="2"/>
  <c r="AR58" i="2"/>
  <c r="AR203" i="2"/>
  <c r="AR107" i="2"/>
  <c r="AR179" i="2"/>
  <c r="AR256" i="2"/>
  <c r="AR567" i="2"/>
  <c r="AR666" i="2"/>
  <c r="AR550" i="2"/>
  <c r="AR455" i="2"/>
  <c r="AR280" i="2"/>
  <c r="AR57" i="2"/>
  <c r="AR565" i="2"/>
  <c r="AR564" i="2"/>
  <c r="AR151" i="2"/>
  <c r="AR83" i="2"/>
  <c r="AR56" i="2"/>
  <c r="AR476" i="2"/>
  <c r="AR248" i="2"/>
  <c r="AR332" i="2"/>
  <c r="AR86" i="2"/>
  <c r="AR213" i="2"/>
  <c r="AR125" i="2"/>
  <c r="AU720" i="2"/>
  <c r="AU604" i="2"/>
  <c r="AU458" i="2"/>
  <c r="AU685" i="2"/>
  <c r="AU585" i="2"/>
  <c r="AU523" i="2"/>
  <c r="AU387" i="2"/>
  <c r="AU135" i="2"/>
  <c r="AU711" i="2"/>
  <c r="AU131" i="2"/>
  <c r="AU710" i="2"/>
  <c r="AU346" i="2"/>
  <c r="AU719" i="2"/>
  <c r="AU729" i="2"/>
  <c r="AU167" i="2"/>
  <c r="AU105" i="2"/>
  <c r="AU66" i="2"/>
  <c r="AU531" i="2"/>
  <c r="AU43" i="2"/>
  <c r="AU515" i="2"/>
  <c r="AU334" i="2"/>
  <c r="AU27" i="2"/>
  <c r="AU465" i="2"/>
  <c r="AT365" i="2"/>
  <c r="AT546" i="2"/>
  <c r="AR249" i="2"/>
  <c r="AR457" i="2"/>
  <c r="AR583" i="2"/>
  <c r="AR327" i="2"/>
  <c r="AR242" i="2"/>
  <c r="AR126" i="2"/>
  <c r="AR506" i="2"/>
  <c r="AR133" i="2"/>
  <c r="AR23" i="2"/>
  <c r="AR524" i="2"/>
  <c r="AR72" i="2"/>
  <c r="AR34" i="2"/>
  <c r="AR422" i="2"/>
  <c r="AR499" i="2"/>
  <c r="AR299" i="2"/>
  <c r="AR331" i="2"/>
  <c r="AR210" i="2"/>
  <c r="AR237" i="2"/>
  <c r="AR388" i="2"/>
  <c r="AR156" i="2"/>
  <c r="AR402" i="2"/>
  <c r="AR239" i="2"/>
  <c r="AR509" i="2"/>
  <c r="AR272" i="2"/>
  <c r="AR163" i="2"/>
  <c r="AR61" i="2"/>
  <c r="AR258" i="2"/>
  <c r="AR78" i="2"/>
  <c r="AR97" i="2"/>
  <c r="AR276" i="2"/>
  <c r="AR460" i="2"/>
  <c r="AR123" i="2"/>
  <c r="AR417" i="2"/>
  <c r="AR381" i="2"/>
  <c r="AR639" i="2"/>
  <c r="AU690" i="2"/>
  <c r="AU696" i="2"/>
  <c r="AU491" i="2"/>
  <c r="AU351" i="2"/>
  <c r="AU514" i="2"/>
  <c r="AU429" i="2"/>
  <c r="AU252" i="2"/>
  <c r="AU646" i="2"/>
  <c r="AU85" i="2"/>
  <c r="AU155" i="2"/>
  <c r="AU545" i="2"/>
  <c r="AU120" i="2"/>
  <c r="AU688" i="2"/>
  <c r="AU652" i="2"/>
  <c r="AU37" i="2"/>
  <c r="AU121" i="2"/>
  <c r="AU733" i="2"/>
  <c r="AU393" i="2"/>
  <c r="AU174" i="2"/>
  <c r="AU339" i="2"/>
  <c r="AU732" i="2"/>
  <c r="AU289" i="2"/>
  <c r="AU369" i="2"/>
  <c r="AU278" i="2"/>
  <c r="AU602" i="2"/>
  <c r="AU684" i="2"/>
  <c r="AU16" i="2"/>
  <c r="AU64" i="2"/>
  <c r="AU626" i="2"/>
  <c r="AU314" i="2"/>
  <c r="AU182" i="2"/>
  <c r="AU122" i="2"/>
  <c r="AU35" i="2"/>
  <c r="AT222" i="2"/>
  <c r="AT250" i="2"/>
  <c r="AT504" i="2"/>
  <c r="AT267" i="2"/>
  <c r="AT493" i="2"/>
  <c r="AT139" i="2"/>
  <c r="AT236" i="2"/>
  <c r="AT528" i="2"/>
  <c r="AT477" i="2"/>
  <c r="AR641" i="2"/>
  <c r="AR471" i="2"/>
  <c r="AR588" i="2"/>
  <c r="AR79" i="2"/>
  <c r="AR377" i="2"/>
  <c r="AR412" i="2"/>
  <c r="AR474" i="2"/>
  <c r="AR201" i="2"/>
  <c r="AR587" i="2"/>
  <c r="AR554" i="2"/>
  <c r="AR274" i="2"/>
  <c r="AR176" i="2"/>
  <c r="AR14" i="2"/>
  <c r="AR148" i="2"/>
  <c r="AR229" i="2"/>
  <c r="AR399" i="2"/>
  <c r="AR185" i="2"/>
  <c r="AR144" i="2"/>
  <c r="AR160" i="2"/>
  <c r="AR88" i="2"/>
  <c r="AR376" i="2"/>
  <c r="AR511" i="2"/>
  <c r="AR169" i="2"/>
  <c r="AR54" i="2"/>
  <c r="AR472" i="2"/>
  <c r="AR570" i="2"/>
  <c r="AR520" i="2"/>
  <c r="AR607" i="2"/>
  <c r="AR665" i="2"/>
  <c r="AR166" i="2"/>
  <c r="AR285" i="2"/>
  <c r="AR130" i="2"/>
  <c r="AR228" i="2"/>
  <c r="AR221" i="2"/>
  <c r="AR628" i="2"/>
  <c r="AR94" i="2"/>
  <c r="AR80" i="2"/>
  <c r="AU736" i="2"/>
  <c r="AU695" i="2"/>
  <c r="AU526" i="2"/>
  <c r="AU363" i="2"/>
  <c r="AU619" i="2"/>
  <c r="AU263" i="2"/>
  <c r="AU224" i="2"/>
  <c r="AU622" i="2"/>
  <c r="AU447" i="2"/>
  <c r="AU109" i="2"/>
  <c r="AU657" i="2"/>
  <c r="AU161" i="2"/>
  <c r="AU82" i="2"/>
  <c r="AU84" i="2"/>
  <c r="AU194" i="2"/>
  <c r="AU627" i="2"/>
  <c r="AU660" i="2"/>
  <c r="AU556" i="2"/>
  <c r="AU17" i="2"/>
  <c r="AU18" i="2"/>
  <c r="AU682" i="2"/>
  <c r="AU225" i="2"/>
  <c r="AU360" i="2"/>
  <c r="AU76" i="2"/>
  <c r="AU69" i="2"/>
  <c r="AU87" i="2"/>
  <c r="AU534" i="2"/>
  <c r="AU375" i="2"/>
  <c r="AU53" i="2"/>
  <c r="AU699" i="2"/>
  <c r="AU335" i="2"/>
  <c r="AU157" i="2"/>
  <c r="AU330" i="2"/>
  <c r="AT409" i="2"/>
  <c r="AT418" i="2"/>
  <c r="AT132" i="2"/>
  <c r="AT560" i="2"/>
  <c r="AT74" i="2"/>
  <c r="AT328" i="2"/>
  <c r="AT512" i="2"/>
  <c r="AR561" i="2"/>
  <c r="AR610" i="2"/>
  <c r="AR188" i="2"/>
  <c r="AR197" i="2"/>
  <c r="AR158" i="2"/>
  <c r="AR691" i="2"/>
  <c r="AR466" i="2"/>
  <c r="AR199" i="2"/>
  <c r="AR637" i="2"/>
  <c r="AR408" i="2"/>
  <c r="AR200" i="2"/>
  <c r="AR255" i="2"/>
  <c r="AR117" i="2"/>
  <c r="AR581" i="2"/>
  <c r="AR356" i="2"/>
  <c r="AR324" i="2"/>
  <c r="AR623" i="2"/>
  <c r="AR273" i="2"/>
  <c r="AR364" i="2"/>
  <c r="AR287" i="2"/>
  <c r="AR41" i="2"/>
  <c r="AR294" i="2"/>
  <c r="AR674" i="2"/>
  <c r="AR521" i="2"/>
  <c r="AR537" i="2"/>
  <c r="AR547" i="2"/>
  <c r="AR21" i="2"/>
  <c r="AR90" i="2"/>
  <c r="AR284" i="2"/>
  <c r="AR173" i="2"/>
  <c r="AR129" i="2"/>
  <c r="AR542" i="2"/>
  <c r="AR308" i="2"/>
  <c r="AR510" i="2"/>
  <c r="AR478" i="2"/>
  <c r="AU731" i="2"/>
  <c r="AU716" i="2"/>
  <c r="AU692" i="2"/>
  <c r="AU632" i="2"/>
  <c r="AU584" i="2"/>
  <c r="AU244" i="2"/>
  <c r="AU730" i="2"/>
  <c r="AU317" i="2"/>
  <c r="AU312" i="2"/>
  <c r="AU705" i="2"/>
  <c r="AU215" i="2"/>
  <c r="AU667" i="2"/>
  <c r="AU596" i="2"/>
  <c r="AU111" i="2"/>
  <c r="AU26" i="2"/>
  <c r="AU578" i="2"/>
  <c r="AU45" i="2"/>
  <c r="AU500" i="2"/>
  <c r="AU432" i="2"/>
  <c r="AU49" i="2"/>
  <c r="AU416" i="2"/>
  <c r="AU138" i="2"/>
  <c r="AU44" i="2"/>
  <c r="AU513" i="2"/>
  <c r="AU415" i="2"/>
  <c r="AU617" i="2"/>
  <c r="AU601" i="2"/>
  <c r="AU204" i="2"/>
  <c r="AU326" i="2"/>
  <c r="AU461" i="2"/>
  <c r="AU616" i="2"/>
  <c r="AU576" i="2"/>
  <c r="AU722" i="2"/>
  <c r="AU320" i="2"/>
  <c r="AT382" i="2"/>
  <c r="AR549" i="2"/>
  <c r="AR337" i="2"/>
  <c r="AR407" i="2"/>
  <c r="AR507" i="2"/>
  <c r="AR613" i="2"/>
  <c r="AR469" i="2"/>
  <c r="AR257" i="2"/>
  <c r="AR385" i="2"/>
  <c r="AR190" i="2"/>
  <c r="AR321" i="2"/>
  <c r="AR490" i="2"/>
  <c r="AR323" i="2"/>
  <c r="AR303" i="2"/>
  <c r="AR593" i="2"/>
  <c r="AR96" i="2"/>
  <c r="AR162" i="2"/>
  <c r="AR345" i="2"/>
  <c r="AR50" i="2"/>
  <c r="AR33" i="2"/>
  <c r="AR2" i="2"/>
  <c r="AR231" i="2"/>
  <c r="AR137" i="2"/>
  <c r="AR116" i="2"/>
  <c r="AR579" i="2"/>
  <c r="AR207" i="2"/>
  <c r="AR487" i="2"/>
  <c r="AR573" i="2"/>
  <c r="AR424" i="2"/>
  <c r="AR448" i="2"/>
  <c r="AR177" i="2"/>
  <c r="AR357" i="2"/>
  <c r="AR145" i="2"/>
  <c r="AR143" i="2"/>
  <c r="AR265" i="2"/>
  <c r="AR288" i="2"/>
  <c r="AR95" i="2"/>
  <c r="AR60" i="2"/>
  <c r="AR172" i="2"/>
  <c r="AR146" i="2"/>
  <c r="AR397" i="2"/>
  <c r="AR187" i="2"/>
  <c r="AR6" i="2"/>
  <c r="AR410" i="2"/>
  <c r="AR436" i="2"/>
  <c r="AU714" i="2"/>
  <c r="AU715" i="2"/>
  <c r="AU517" i="2"/>
  <c r="AU342" i="2"/>
  <c r="AU620" i="2"/>
  <c r="AU184" i="2"/>
  <c r="AU114" i="2"/>
  <c r="AU290" i="2"/>
  <c r="AU739" i="2"/>
  <c r="AU195" i="2"/>
  <c r="AU309" i="2"/>
  <c r="AU347" i="2"/>
  <c r="AU39" i="2"/>
  <c r="AU411" i="2"/>
  <c r="AU439" i="2"/>
  <c r="AU633" i="2"/>
  <c r="AU55" i="2"/>
  <c r="AU378" i="2"/>
  <c r="AU612" i="2"/>
  <c r="AU643" i="2"/>
  <c r="AU181" i="2"/>
  <c r="AU694" i="2"/>
  <c r="AU51" i="2"/>
  <c r="AU539" i="2"/>
  <c r="AU31" i="2"/>
  <c r="AU508" i="2"/>
  <c r="AU271" i="2"/>
  <c r="AU134" i="2"/>
  <c r="AU594" i="2"/>
  <c r="AU11" i="2"/>
  <c r="AU93" i="2"/>
  <c r="AU599" i="2"/>
  <c r="AU30" i="2"/>
  <c r="AU629" i="2"/>
  <c r="AT672" i="2"/>
  <c r="AT248" i="2"/>
  <c r="AT332" i="2"/>
  <c r="AT86" i="2"/>
  <c r="AT47" i="2"/>
  <c r="AT213" i="2"/>
  <c r="AT125" i="2"/>
  <c r="AR604" i="2"/>
  <c r="AR585" i="2"/>
  <c r="AR135" i="2"/>
  <c r="AR131" i="2"/>
  <c r="AR346" i="2"/>
  <c r="AR105" i="2"/>
  <c r="AR43" i="2"/>
  <c r="AR515" i="2"/>
  <c r="AR27" i="2"/>
  <c r="AR270" i="2"/>
  <c r="AR70" i="2"/>
  <c r="AR226" i="2"/>
  <c r="AR3" i="2"/>
  <c r="AR443" i="2"/>
  <c r="AR29" i="2"/>
  <c r="AR91" i="2"/>
  <c r="AR10" i="2"/>
  <c r="AR503" i="2"/>
  <c r="AR634" i="2"/>
  <c r="AR89" i="2"/>
  <c r="AR152" i="2"/>
  <c r="AR65" i="2"/>
  <c r="AR98" i="2"/>
  <c r="AR209" i="2"/>
  <c r="AR25" i="2"/>
  <c r="AR470" i="2"/>
  <c r="AR191" i="2"/>
  <c r="AR5" i="2"/>
  <c r="AR355" i="2"/>
  <c r="AR650" i="2"/>
  <c r="AR325" i="2"/>
  <c r="AU707" i="2"/>
  <c r="AU718" i="2"/>
  <c r="AU689" i="2"/>
  <c r="AU663" i="2"/>
  <c r="AU361" i="2"/>
  <c r="AU574" i="2"/>
  <c r="AU292" i="2"/>
  <c r="AU92" i="2"/>
  <c r="AU683" i="2"/>
  <c r="AU661" i="2"/>
  <c r="AU307" i="2"/>
  <c r="AU651" i="2"/>
  <c r="AU352" i="2"/>
  <c r="AU261" i="2"/>
  <c r="AU445" i="2"/>
  <c r="AU319" i="2"/>
  <c r="AU464" i="2"/>
  <c r="AU380" i="2"/>
  <c r="AU189" i="2"/>
  <c r="AU681" i="2"/>
  <c r="AU496" i="2"/>
  <c r="AU362" i="2"/>
  <c r="AU467" i="2"/>
  <c r="AU193" i="2"/>
  <c r="AU275" i="2"/>
  <c r="AU548" i="2"/>
  <c r="AU311" i="2"/>
  <c r="AU404" i="2"/>
  <c r="AU159" i="2"/>
  <c r="AU154" i="2"/>
  <c r="AU58" i="2"/>
  <c r="AU590" i="2"/>
  <c r="AU203" i="2"/>
  <c r="AU107" i="2"/>
  <c r="AU179" i="2"/>
  <c r="AT276" i="2"/>
  <c r="AT566" i="2"/>
  <c r="AT336" i="2"/>
  <c r="AT460" i="2"/>
  <c r="AT123" i="2"/>
  <c r="AT282" i="2"/>
  <c r="AT492" i="2"/>
  <c r="AT417" i="2"/>
  <c r="AT381" i="2"/>
  <c r="AT99" i="2"/>
  <c r="AT358" i="2"/>
  <c r="AT495" i="2"/>
  <c r="AT639" i="2"/>
  <c r="AR491" i="2"/>
  <c r="AR351" i="2"/>
  <c r="AR514" i="2"/>
  <c r="AR429" i="2"/>
  <c r="AR252" i="2"/>
  <c r="AR646" i="2"/>
  <c r="AR85" i="2"/>
  <c r="AR120" i="2"/>
  <c r="AR688" i="2"/>
  <c r="AR37" i="2"/>
  <c r="AR121" i="2"/>
  <c r="AR339" i="2"/>
  <c r="AR289" i="2"/>
  <c r="AR64" i="2"/>
  <c r="AR626" i="2"/>
  <c r="AR314" i="2"/>
  <c r="AR182" i="2"/>
  <c r="AR122" i="2"/>
  <c r="AR295" i="2"/>
  <c r="AR124" i="2"/>
  <c r="AR62" i="2"/>
  <c r="AR48" i="2"/>
  <c r="AR19" i="2"/>
  <c r="AR75" i="2"/>
  <c r="AR7" i="2"/>
  <c r="AR386" i="2"/>
  <c r="AR450" i="2"/>
  <c r="AR437" i="2"/>
  <c r="AR662" i="2"/>
  <c r="AR322" i="2"/>
  <c r="AR46" i="2"/>
  <c r="AR350" i="2"/>
  <c r="AR553" i="2"/>
  <c r="AR108" i="2"/>
  <c r="AR489" i="2"/>
  <c r="AR580" i="2"/>
  <c r="AR365" i="2"/>
  <c r="AU686" i="2"/>
  <c r="AU734" i="2"/>
  <c r="AU425" i="2"/>
  <c r="AU389" i="2"/>
  <c r="AU249" i="2"/>
  <c r="AU618" i="2"/>
  <c r="AU457" i="2"/>
  <c r="AU583" i="2"/>
  <c r="AU327" i="2"/>
  <c r="AU668" i="2"/>
  <c r="AU242" i="2"/>
  <c r="AU126" i="2"/>
  <c r="AU214" i="2"/>
  <c r="AU506" i="2"/>
  <c r="AU133" i="2"/>
  <c r="AU23" i="2"/>
  <c r="AU245" i="2"/>
  <c r="AU524" i="2"/>
  <c r="AU72" i="2"/>
  <c r="AU34" i="2"/>
  <c r="AU724" i="2"/>
  <c r="AU422" i="2"/>
  <c r="AU499" i="2"/>
  <c r="AU299" i="2"/>
  <c r="AR186" i="2"/>
  <c r="AR262" i="2"/>
  <c r="AR563" i="2"/>
  <c r="AR625" i="2"/>
  <c r="AR260" i="2"/>
  <c r="AR211" i="2"/>
  <c r="AR112" i="2"/>
  <c r="AR449" i="2"/>
  <c r="AR202" i="2"/>
  <c r="AR20" i="2"/>
  <c r="AR608" i="2"/>
  <c r="AR577" i="2"/>
  <c r="AR233" i="2"/>
  <c r="AR206" i="2"/>
  <c r="AR405" i="2"/>
  <c r="AR63" i="2"/>
  <c r="AR12" i="2"/>
  <c r="AR106" i="2"/>
  <c r="AR453" i="2"/>
  <c r="AR571" i="2"/>
  <c r="AR532" i="2"/>
  <c r="AR9" i="2"/>
  <c r="AR366" i="2"/>
  <c r="AR71" i="2"/>
  <c r="AR170" i="2"/>
  <c r="AR40" i="2"/>
  <c r="AR22" i="2"/>
  <c r="AR32" i="2"/>
  <c r="AR494" i="2"/>
  <c r="AR81" i="2"/>
  <c r="AR403" i="2"/>
  <c r="AR301" i="2"/>
  <c r="AR38" i="2"/>
  <c r="AR497" i="2"/>
  <c r="AR486" i="2"/>
  <c r="AR452" i="2"/>
  <c r="AR398" i="2"/>
  <c r="AR698" i="2"/>
  <c r="AR572" i="2"/>
  <c r="AU678" i="2"/>
  <c r="AU649" i="2"/>
  <c r="AU728" i="2"/>
  <c r="AU598" i="2"/>
  <c r="AU475" i="2"/>
  <c r="AU451" i="2"/>
  <c r="AU414" i="2"/>
  <c r="AU624" i="2"/>
  <c r="AU609" i="2"/>
  <c r="AU463" i="2"/>
  <c r="AU530" i="2"/>
  <c r="AU536" i="2"/>
  <c r="AU630" i="2"/>
  <c r="AU473" i="2"/>
  <c r="AU372" i="2"/>
  <c r="AU269" i="2"/>
  <c r="AU544" i="2"/>
  <c r="AU586" i="2"/>
  <c r="AU293" i="2"/>
  <c r="AU349" i="2"/>
  <c r="AU178" i="2"/>
  <c r="AU153" i="2"/>
  <c r="AU540" i="2"/>
  <c r="AU423" i="2"/>
  <c r="AU266" i="2"/>
  <c r="AU675" i="2"/>
  <c r="AU243" i="2"/>
  <c r="AU281" i="2"/>
  <c r="AU110" i="2"/>
  <c r="AU100" i="2"/>
  <c r="AU208" i="2"/>
  <c r="AU430" i="2"/>
  <c r="AU538" i="2"/>
  <c r="AU141" i="2"/>
  <c r="AT285" i="2"/>
  <c r="AT130" i="2"/>
  <c r="AT228" i="2"/>
  <c r="AT221" i="2"/>
  <c r="AT628" i="2"/>
  <c r="AT94" i="2"/>
  <c r="AT230" i="2"/>
  <c r="AT80" i="2"/>
  <c r="AT636" i="2"/>
  <c r="AT595" i="2"/>
  <c r="AR526" i="2"/>
  <c r="AR363" i="2"/>
  <c r="AR263" i="2"/>
  <c r="AR224" i="2"/>
  <c r="AR109" i="2"/>
  <c r="AR161" i="2"/>
  <c r="AR82" i="2"/>
  <c r="AR84" i="2"/>
  <c r="AR194" i="2"/>
  <c r="AR660" i="2"/>
  <c r="AR556" i="2"/>
  <c r="AR17" i="2"/>
  <c r="AR18" i="2"/>
  <c r="AR225" i="2"/>
  <c r="AR76" i="2"/>
  <c r="AR69" i="2"/>
  <c r="AR534" i="2"/>
  <c r="AR375" i="2"/>
  <c r="AR53" i="2"/>
  <c r="AR335" i="2"/>
  <c r="AR157" i="2"/>
  <c r="AR330" i="2"/>
  <c r="AR128" i="2"/>
  <c r="AR310" i="2"/>
  <c r="AR119" i="2"/>
  <c r="AR296" i="2"/>
  <c r="AR205" i="2"/>
  <c r="AR333" i="2"/>
  <c r="AR354" i="2"/>
  <c r="AR103" i="2"/>
  <c r="AR165" i="2"/>
  <c r="AR401" i="2"/>
  <c r="AR359" i="2"/>
  <c r="AR600" i="2"/>
  <c r="AR400" i="2"/>
  <c r="AR498" i="2"/>
  <c r="AR433" i="2"/>
  <c r="AR147" i="2"/>
  <c r="AR250" i="2"/>
  <c r="AR504" i="2"/>
  <c r="AR493" i="2"/>
  <c r="AR236" i="2"/>
  <c r="AU717" i="2"/>
  <c r="AU621" i="2"/>
  <c r="AU641" i="2"/>
  <c r="AU727" i="2"/>
  <c r="AU653" i="2"/>
  <c r="AU673" i="2"/>
  <c r="AU471" i="2"/>
  <c r="AU367" i="2"/>
  <c r="AU552" i="2"/>
  <c r="AU588" i="2"/>
  <c r="AU79" i="2"/>
  <c r="AU377" i="2"/>
  <c r="AU412" i="2"/>
  <c r="AU697" i="2"/>
  <c r="AU721" i="2"/>
  <c r="AU474" i="2"/>
  <c r="AU201" i="2"/>
  <c r="AU735" i="2"/>
  <c r="AU587" i="2"/>
  <c r="AU631" i="2"/>
  <c r="AU527" i="2"/>
  <c r="AU669" i="2"/>
  <c r="AU554" i="2"/>
  <c r="AU558" i="2"/>
  <c r="AU274" i="2"/>
  <c r="AU176" i="2"/>
  <c r="AU216" i="2"/>
  <c r="AU14" i="2"/>
  <c r="AU383" i="2"/>
  <c r="AU148" i="2"/>
  <c r="AU229" i="2"/>
  <c r="AR601" i="2"/>
  <c r="AR204" i="2"/>
  <c r="AR616" i="2"/>
  <c r="AR149" i="2"/>
  <c r="AR384" i="2"/>
  <c r="AR127" i="2"/>
  <c r="AR341" i="2"/>
  <c r="AR286" i="2"/>
  <c r="AR101" i="2"/>
  <c r="AR462" i="2"/>
  <c r="AR655" i="2"/>
  <c r="AR541" i="2"/>
  <c r="AR115" i="2"/>
  <c r="AR371" i="2"/>
  <c r="AR168" i="2"/>
  <c r="AR409" i="2"/>
  <c r="AR418" i="2"/>
  <c r="AR132" i="2"/>
  <c r="AR74" i="2"/>
  <c r="AR328" i="2"/>
  <c r="AR512" i="2"/>
  <c r="AU640" i="2"/>
  <c r="AU561" i="2"/>
  <c r="AU648" i="2"/>
  <c r="AU610" i="2"/>
  <c r="AU525" i="2"/>
  <c r="AU188" i="2"/>
  <c r="AU197" i="2"/>
  <c r="AU158" i="2"/>
  <c r="AU392" i="2"/>
  <c r="AU691" i="2"/>
  <c r="AU726" i="2"/>
  <c r="AU466" i="2"/>
  <c r="AU687" i="2"/>
  <c r="AU693" i="2"/>
  <c r="AU199" i="2"/>
  <c r="AU192" i="2"/>
  <c r="AU637" i="2"/>
  <c r="AU408" i="2"/>
  <c r="AU488" i="2"/>
  <c r="AU200" i="2"/>
  <c r="AU150" i="2"/>
  <c r="AU468" i="2"/>
  <c r="AU255" i="2"/>
  <c r="AU559" i="2"/>
  <c r="AU723" i="2"/>
  <c r="AU438" i="2"/>
  <c r="AU117" i="2"/>
  <c r="AU581" i="2"/>
  <c r="AU175" i="2"/>
  <c r="AU238" i="2"/>
  <c r="AU356" i="2"/>
  <c r="AU324" i="2"/>
  <c r="AU623" i="2"/>
  <c r="AU273" i="2"/>
  <c r="AU364" i="2"/>
  <c r="AU287" i="2"/>
  <c r="AU264" i="2"/>
  <c r="AU102" i="2"/>
  <c r="AU41" i="2"/>
  <c r="AU294" i="2"/>
  <c r="AU725" i="2"/>
  <c r="AU370" i="2"/>
  <c r="AU674" i="2"/>
  <c r="AU658" i="2"/>
  <c r="AU391" i="2"/>
  <c r="AU521" i="2"/>
  <c r="AU235" i="2"/>
  <c r="AU537" i="2"/>
  <c r="AU547" i="2"/>
  <c r="AU318" i="2"/>
  <c r="AU676" i="2"/>
  <c r="AU21" i="2"/>
  <c r="AU316" i="2"/>
  <c r="AU90" i="2"/>
  <c r="AU284" i="2"/>
  <c r="AU173" i="2"/>
  <c r="AU129" i="2"/>
  <c r="AU542" i="2"/>
  <c r="AU308" i="2"/>
  <c r="AU510" i="2"/>
  <c r="AU478" i="2"/>
  <c r="AR508" i="2"/>
  <c r="AR271" i="2"/>
  <c r="AR134" i="2"/>
  <c r="AR11" i="2"/>
  <c r="AR93" i="2"/>
  <c r="AR30" i="2"/>
  <c r="AR479" i="2"/>
  <c r="AR395" i="2"/>
  <c r="AR428" i="2"/>
  <c r="AR13" i="2"/>
  <c r="AR24" i="2"/>
  <c r="AR180" i="2"/>
  <c r="AR283" i="2"/>
  <c r="AR519" i="2"/>
  <c r="AR232" i="2"/>
  <c r="AR241" i="2"/>
  <c r="AR140" i="2"/>
  <c r="AR52" i="2"/>
  <c r="AR575" i="2"/>
  <c r="AR353" i="2"/>
  <c r="AR183" i="2"/>
  <c r="AR543" i="2"/>
  <c r="AR219" i="2"/>
  <c r="AR315" i="2"/>
  <c r="AR382" i="2"/>
  <c r="AU549" i="2"/>
  <c r="AU738" i="2"/>
  <c r="AU337" i="2"/>
  <c r="AU481" i="2"/>
  <c r="AU638" i="2"/>
  <c r="AU407" i="2"/>
  <c r="AU507" i="2"/>
  <c r="AU613" i="2"/>
  <c r="AU671" i="2"/>
  <c r="AU469" i="2"/>
  <c r="AU257" i="2"/>
  <c r="AU551" i="2"/>
  <c r="AU385" i="2"/>
  <c r="AU591" i="2"/>
  <c r="AU190" i="2"/>
  <c r="AU321" i="2"/>
  <c r="AU490" i="2"/>
  <c r="AU704" i="2"/>
  <c r="AU323" i="2"/>
  <c r="AU303" i="2"/>
  <c r="AU593" i="2"/>
  <c r="AU96" i="2"/>
  <c r="AU171" i="2"/>
  <c r="AU700" i="2"/>
  <c r="AU162" i="2"/>
  <c r="AU345" i="2"/>
  <c r="AU50" i="2"/>
  <c r="AU33" i="2"/>
  <c r="AU703" i="2"/>
  <c r="AU2" i="2"/>
  <c r="AU231" i="2"/>
  <c r="AU137" i="2"/>
  <c r="AU68" i="2"/>
  <c r="AU116" i="2"/>
  <c r="AU142" i="2"/>
  <c r="AU522" i="2"/>
  <c r="AU579" i="2"/>
  <c r="AU440" i="2"/>
  <c r="AU446" i="2"/>
  <c r="AU207" i="2"/>
  <c r="AU487" i="2"/>
  <c r="AU573" i="2"/>
  <c r="AU424" i="2"/>
  <c r="AU448" i="2"/>
  <c r="AU177" i="2"/>
  <c r="AU357" i="2"/>
  <c r="AU145" i="2"/>
  <c r="AU677" i="2"/>
  <c r="AU143" i="2"/>
  <c r="AU265" i="2"/>
  <c r="AU288" i="2"/>
  <c r="AU654" i="2"/>
  <c r="AU95" i="2"/>
  <c r="AU60" i="2"/>
  <c r="AU172" i="2"/>
  <c r="AU146" i="2"/>
  <c r="AU397" i="2"/>
  <c r="AU187" i="2"/>
  <c r="AU6" i="2"/>
  <c r="AU410" i="2"/>
  <c r="AU436" i="2"/>
  <c r="AU708" i="2"/>
  <c r="AU270" i="2"/>
  <c r="AU70" i="2"/>
  <c r="AU529" i="2"/>
  <c r="AU226" i="2"/>
  <c r="AU3" i="2"/>
  <c r="AU484" i="2"/>
  <c r="AU443" i="2"/>
  <c r="AU29" i="2"/>
  <c r="AU91" i="2"/>
  <c r="AU268" i="2"/>
  <c r="AU10" i="2"/>
  <c r="AU503" i="2"/>
  <c r="AU634" i="2"/>
  <c r="AU89" i="2"/>
  <c r="AU152" i="2"/>
  <c r="AU344" i="2"/>
  <c r="AU569" i="2"/>
  <c r="AU305" i="2"/>
  <c r="AU65" i="2"/>
  <c r="AU98" i="2"/>
  <c r="AU209" i="2"/>
  <c r="AU59" i="2"/>
  <c r="AU25" i="2"/>
  <c r="AU470" i="2"/>
  <c r="AU297" i="2"/>
  <c r="AU394" i="2"/>
  <c r="AU444" i="2"/>
  <c r="AU191" i="2"/>
  <c r="AU279" i="2"/>
  <c r="AU4" i="2"/>
  <c r="AU5" i="2"/>
  <c r="AU355" i="2"/>
  <c r="AU480" i="2"/>
  <c r="AU368" i="2"/>
  <c r="AU650" i="2"/>
  <c r="AU557" i="2"/>
  <c r="AU325" i="2"/>
  <c r="AU702" i="2"/>
  <c r="AU295" i="2"/>
  <c r="AU124" i="2"/>
  <c r="AU62" i="2"/>
  <c r="AU48" i="2"/>
  <c r="AU19" i="2"/>
  <c r="AU75" i="2"/>
  <c r="AU7" i="2"/>
  <c r="AU386" i="2"/>
  <c r="AU450" i="2"/>
  <c r="AU518" i="2"/>
  <c r="AU427" i="2"/>
  <c r="AU656" i="2"/>
  <c r="AU77" i="2"/>
  <c r="AU419" i="2"/>
  <c r="AU437" i="2"/>
  <c r="AU662" i="2"/>
  <c r="AU322" i="2"/>
  <c r="AU223" i="2"/>
  <c r="AU46" i="2"/>
  <c r="AU350" i="2"/>
  <c r="AU553" i="2"/>
  <c r="AU108" i="2"/>
  <c r="AU489" i="2"/>
  <c r="AU251" i="2"/>
  <c r="AU580" i="2"/>
  <c r="AU365" i="2"/>
  <c r="AU546" i="2"/>
  <c r="AU106" i="2"/>
  <c r="AU453" i="2"/>
  <c r="AU571" i="2"/>
  <c r="AU532" i="2"/>
  <c r="AU9" i="2"/>
  <c r="AU505" i="2"/>
  <c r="AU366" i="2"/>
  <c r="AU71" i="2"/>
  <c r="AU170" i="2"/>
  <c r="AU196" i="2"/>
  <c r="AU304" i="2"/>
  <c r="AU40" i="2"/>
  <c r="AU22" i="2"/>
  <c r="AU313" i="2"/>
  <c r="AU32" i="2"/>
  <c r="AU494" i="2"/>
  <c r="AU81" i="2"/>
  <c r="AU403" i="2"/>
  <c r="AU406" i="2"/>
  <c r="AU603" i="2"/>
  <c r="AU459" i="2"/>
  <c r="AU301" i="2"/>
  <c r="AU38" i="2"/>
  <c r="AU435" i="2"/>
  <c r="AU497" i="2"/>
  <c r="AU486" i="2"/>
  <c r="AU374" i="2"/>
  <c r="AU452" i="2"/>
  <c r="AU136" i="2"/>
  <c r="AU67" i="2"/>
  <c r="AU398" i="2"/>
  <c r="AU698" i="2"/>
  <c r="AU572" i="2"/>
  <c r="AU128" i="2"/>
  <c r="AU310" i="2"/>
  <c r="AU119" i="2"/>
  <c r="AU296" i="2"/>
  <c r="AU205" i="2"/>
  <c r="AU333" i="2"/>
  <c r="AU354" i="2"/>
  <c r="AU645" i="2"/>
  <c r="AU103" i="2"/>
  <c r="AU165" i="2"/>
  <c r="AU401" i="2"/>
  <c r="AU359" i="2"/>
  <c r="AU600" i="2"/>
  <c r="AU400" i="2"/>
  <c r="AU555" i="2"/>
  <c r="AU498" i="2"/>
  <c r="AU433" i="2"/>
  <c r="AU147" i="2"/>
  <c r="AU701" i="2"/>
  <c r="AU222" i="2"/>
  <c r="AU250" i="2"/>
  <c r="AU504" i="2"/>
  <c r="AU267" i="2"/>
  <c r="AU493" i="2"/>
  <c r="AU139" i="2"/>
  <c r="AU236" i="2"/>
  <c r="AU528" i="2"/>
  <c r="AU477" i="2"/>
  <c r="AU568" i="2"/>
  <c r="AU220" i="2"/>
  <c r="AU149" i="2"/>
  <c r="AU384" i="2"/>
  <c r="AU679" i="2"/>
  <c r="AU127" i="2"/>
  <c r="AU227" i="2"/>
  <c r="AU341" i="2"/>
  <c r="AU286" i="2"/>
  <c r="AU277" i="2"/>
  <c r="AU101" i="2"/>
  <c r="AU462" i="2"/>
  <c r="AU655" i="2"/>
  <c r="AU589" i="2"/>
  <c r="AU541" i="2"/>
  <c r="AU115" i="2"/>
  <c r="AU501" i="2"/>
  <c r="AU306" i="2"/>
  <c r="AU371" i="2"/>
  <c r="AU168" i="2"/>
  <c r="AU373" i="2"/>
  <c r="AU409" i="2"/>
  <c r="AU418" i="2"/>
  <c r="AU132" i="2"/>
  <c r="AU560" i="2"/>
  <c r="AU74" i="2"/>
  <c r="AU328" i="2"/>
  <c r="AU512" i="2"/>
  <c r="AU479" i="2"/>
  <c r="AU706" i="2"/>
  <c r="AU329" i="2"/>
  <c r="AU348" i="2"/>
  <c r="AU395" i="2"/>
  <c r="AU259" i="2"/>
  <c r="AU533" i="2"/>
  <c r="AU428" i="2"/>
  <c r="AU13" i="2"/>
  <c r="AU413" i="2"/>
  <c r="AU291" i="2"/>
  <c r="AU24" i="2"/>
  <c r="AU180" i="2"/>
  <c r="AU283" i="2"/>
  <c r="AU519" i="2"/>
  <c r="AU232" i="2"/>
  <c r="AU241" i="2"/>
  <c r="AU140" i="2"/>
  <c r="AU390" i="2"/>
  <c r="AU52" i="2"/>
  <c r="AU575" i="2"/>
  <c r="AU379" i="2"/>
  <c r="AU353" i="2"/>
  <c r="AU183" i="2"/>
  <c r="AU543" i="2"/>
  <c r="AU219" i="2"/>
  <c r="AU315" i="2"/>
  <c r="AU382" i="2"/>
  <c r="AU256" i="2"/>
  <c r="AU567" i="2"/>
  <c r="AU666" i="2"/>
  <c r="AU550" i="2"/>
  <c r="AU455" i="2"/>
  <c r="AU280" i="2"/>
  <c r="AU57" i="2"/>
  <c r="AU712" i="2"/>
  <c r="AU565" i="2"/>
  <c r="AU104" i="2"/>
  <c r="AU564" i="2"/>
  <c r="AU151" i="2"/>
  <c r="AU664" i="2"/>
  <c r="AU442" i="2"/>
  <c r="AU83" i="2"/>
  <c r="AU234" i="2"/>
  <c r="AU56" i="2"/>
  <c r="AU597" i="2"/>
  <c r="AU476" i="2"/>
  <c r="AU670" i="2"/>
  <c r="AU672" i="2"/>
  <c r="AU248" i="2"/>
  <c r="AU332" i="2"/>
  <c r="AU86" i="2"/>
  <c r="AU47" i="2"/>
  <c r="AU213" i="2"/>
  <c r="AU125" i="2"/>
  <c r="AU331" i="2"/>
  <c r="AU642" i="2"/>
  <c r="AU737" i="2"/>
  <c r="AU482" i="2"/>
  <c r="AU210" i="2"/>
  <c r="AU659" i="2"/>
  <c r="AU237" i="2"/>
  <c r="AU388" i="2"/>
  <c r="AU156" i="2"/>
  <c r="AU402" i="2"/>
  <c r="AU239" i="2"/>
  <c r="AU113" i="2"/>
  <c r="AU509" i="2"/>
  <c r="AU272" i="2"/>
  <c r="AU163" i="2"/>
  <c r="AU300" i="2"/>
  <c r="AU61" i="2"/>
  <c r="AU709" i="2"/>
  <c r="AU258" i="2"/>
  <c r="AU78" i="2"/>
  <c r="AU434" i="2"/>
  <c r="AU421" i="2"/>
  <c r="AU8" i="2"/>
  <c r="AU198" i="2"/>
  <c r="AU97" i="2"/>
  <c r="AU276" i="2"/>
  <c r="AU566" i="2"/>
  <c r="AU336" i="2"/>
  <c r="AU460" i="2"/>
  <c r="AU123" i="2"/>
  <c r="AU282" i="2"/>
  <c r="AU492" i="2"/>
  <c r="AU417" i="2"/>
  <c r="AU381" i="2"/>
  <c r="AU99" i="2"/>
  <c r="AU358" i="2"/>
  <c r="AU495" i="2"/>
  <c r="AU639" i="2"/>
  <c r="AU217" i="2"/>
  <c r="AU606" i="2"/>
  <c r="AU302" i="2"/>
  <c r="AU254" i="2"/>
  <c r="AU535" i="2"/>
  <c r="AU502" i="2"/>
  <c r="AU592" i="2"/>
  <c r="AU340" i="2"/>
  <c r="AU247" i="2"/>
  <c r="AU73" i="2"/>
  <c r="AU420" i="2"/>
  <c r="AU516" i="2"/>
  <c r="AU36" i="2"/>
  <c r="AU680" i="2"/>
  <c r="AU426" i="2"/>
  <c r="AU15" i="2"/>
  <c r="AU42" i="2"/>
  <c r="AU483" i="2"/>
  <c r="AU240" i="2"/>
  <c r="AU212" i="2"/>
  <c r="AU118" i="2"/>
  <c r="AU164" i="2"/>
  <c r="AU338" i="2"/>
  <c r="AU647" i="2"/>
  <c r="AU644" i="2"/>
  <c r="AU615" i="2"/>
  <c r="AU218" i="2"/>
  <c r="AU562" i="2"/>
  <c r="AU399" i="2"/>
  <c r="AU635" i="2"/>
  <c r="AU185" i="2"/>
  <c r="AU28" i="2"/>
  <c r="AU144" i="2"/>
  <c r="AU160" i="2"/>
  <c r="AU88" i="2"/>
  <c r="AU376" i="2"/>
  <c r="AU511" i="2"/>
  <c r="AU169" i="2"/>
  <c r="AU54" i="2"/>
  <c r="AU472" i="2"/>
  <c r="AU570" i="2"/>
  <c r="AU520" i="2"/>
  <c r="AU607" i="2"/>
  <c r="AU605" i="2"/>
  <c r="AU614" i="2"/>
  <c r="AU343" i="2"/>
  <c r="AU298" i="2"/>
  <c r="AU665" i="2"/>
  <c r="AU166" i="2"/>
  <c r="AU285" i="2"/>
  <c r="AU130" i="2"/>
  <c r="AU228" i="2"/>
  <c r="AU221" i="2"/>
  <c r="AU628" i="2"/>
  <c r="AU94" i="2"/>
  <c r="AU230" i="2"/>
  <c r="AU80" i="2"/>
  <c r="AU636" i="2"/>
  <c r="AU595" i="2"/>
  <c r="W118" i="3" l="1"/>
  <c r="W46" i="3"/>
  <c r="Y37" i="3"/>
  <c r="Y104" i="3"/>
  <c r="W96" i="3"/>
  <c r="Y107" i="3"/>
  <c r="W31" i="3"/>
  <c r="Y11" i="3"/>
  <c r="Y69" i="3"/>
  <c r="W5" i="3"/>
  <c r="Y105" i="3"/>
  <c r="W57" i="3"/>
  <c r="Y54" i="3"/>
  <c r="Y97" i="3"/>
  <c r="Y121" i="3"/>
  <c r="Y41" i="3"/>
  <c r="W107" i="3"/>
  <c r="Y66" i="3"/>
  <c r="Y24" i="3"/>
  <c r="Y81" i="3"/>
  <c r="Y10" i="3"/>
  <c r="W98" i="3"/>
  <c r="Y47" i="3"/>
  <c r="W16" i="3"/>
  <c r="Y34" i="3"/>
  <c r="W73" i="3"/>
  <c r="Y27" i="3"/>
  <c r="Y103" i="3"/>
  <c r="Y58" i="3"/>
  <c r="W25" i="3"/>
  <c r="Y20" i="3"/>
  <c r="Y62" i="3"/>
  <c r="W86" i="3"/>
  <c r="W117" i="3"/>
  <c r="W13" i="3"/>
  <c r="Y120" i="3"/>
  <c r="W22" i="3"/>
  <c r="Y117" i="3"/>
  <c r="Y55" i="3"/>
  <c r="Y9" i="3"/>
  <c r="W8" i="3"/>
  <c r="W65" i="3"/>
  <c r="Y82" i="3"/>
  <c r="W70" i="3"/>
  <c r="Y86" i="3"/>
  <c r="Y60" i="3"/>
  <c r="Y114" i="3"/>
  <c r="W7" i="3"/>
  <c r="Y119" i="3"/>
  <c r="W84" i="3"/>
  <c r="Y67" i="3"/>
  <c r="Y8" i="3"/>
  <c r="W103" i="3"/>
  <c r="Y53" i="3"/>
  <c r="Y18" i="3"/>
  <c r="W30" i="3"/>
  <c r="W75" i="3"/>
  <c r="Y21" i="3"/>
  <c r="W38" i="3"/>
  <c r="Y40" i="3"/>
  <c r="Y26" i="3"/>
  <c r="W122" i="3"/>
  <c r="Y28" i="3"/>
  <c r="Y64" i="3"/>
  <c r="W17" i="3"/>
  <c r="Y51" i="3"/>
  <c r="W14" i="3"/>
  <c r="W102" i="3"/>
  <c r="W42" i="3"/>
  <c r="Y35" i="3"/>
  <c r="Y78" i="3"/>
  <c r="W60" i="3"/>
  <c r="W45" i="3"/>
  <c r="W100" i="3"/>
  <c r="Y108" i="3"/>
  <c r="Y72" i="3"/>
  <c r="Y79" i="3"/>
  <c r="W49" i="3"/>
  <c r="Y76" i="3"/>
  <c r="W19" i="3"/>
  <c r="Y98" i="3"/>
  <c r="W66" i="3"/>
  <c r="Y111" i="3"/>
  <c r="Y25" i="3"/>
  <c r="Y29" i="3"/>
  <c r="Y112" i="3"/>
  <c r="W26" i="3"/>
  <c r="Y2" i="3"/>
  <c r="Y13" i="3"/>
  <c r="W23" i="3"/>
  <c r="W116" i="3"/>
  <c r="W61" i="3"/>
  <c r="W40" i="3"/>
  <c r="Y6" i="3"/>
  <c r="W6" i="3"/>
  <c r="Y49" i="3"/>
  <c r="Y101" i="3"/>
  <c r="W20" i="3"/>
  <c r="W81" i="3"/>
  <c r="W63" i="3"/>
  <c r="Y122" i="3"/>
  <c r="Y45" i="3"/>
  <c r="W9" i="3"/>
  <c r="Y57" i="3"/>
  <c r="W12" i="3"/>
  <c r="W32" i="3"/>
  <c r="Y83" i="3"/>
  <c r="W87" i="3"/>
  <c r="Y46" i="3"/>
  <c r="W90" i="3"/>
  <c r="W115" i="3"/>
  <c r="W76" i="3"/>
  <c r="W105" i="3"/>
  <c r="Y22" i="3"/>
  <c r="W39" i="3"/>
  <c r="Y50" i="3"/>
  <c r="W74" i="3"/>
  <c r="W78" i="3"/>
  <c r="W72" i="3"/>
  <c r="Y70" i="3"/>
  <c r="Y89" i="3"/>
  <c r="Y39" i="3"/>
  <c r="Y68" i="3"/>
  <c r="Y43" i="3"/>
  <c r="W91" i="3"/>
  <c r="Y92" i="3"/>
  <c r="W77" i="3"/>
  <c r="Y3" i="3"/>
  <c r="W109" i="3"/>
  <c r="Y75" i="3"/>
  <c r="W47" i="3"/>
  <c r="Y102" i="3"/>
  <c r="W10" i="3"/>
  <c r="Y32" i="3"/>
  <c r="W68" i="3"/>
  <c r="Y93" i="3"/>
  <c r="Y73" i="3"/>
  <c r="W48" i="3"/>
  <c r="W36" i="3"/>
  <c r="Y36" i="3"/>
  <c r="W67" i="3"/>
  <c r="Y118" i="3"/>
  <c r="W41" i="3"/>
  <c r="W3" i="3"/>
  <c r="W35" i="3"/>
  <c r="Y17" i="3"/>
  <c r="Y33" i="3"/>
  <c r="W110" i="3"/>
  <c r="Y95" i="3"/>
  <c r="Y84" i="3"/>
  <c r="W54" i="3"/>
  <c r="Y31" i="3"/>
  <c r="W106" i="3"/>
  <c r="W24" i="3"/>
  <c r="Y19" i="3"/>
  <c r="Y116" i="3"/>
  <c r="W93" i="3"/>
  <c r="W55" i="3"/>
  <c r="Y113" i="3"/>
  <c r="W94" i="3"/>
  <c r="Y30" i="3"/>
  <c r="Y48" i="3"/>
  <c r="W51" i="3"/>
  <c r="Y99" i="3"/>
  <c r="W11" i="3"/>
  <c r="W71" i="3"/>
  <c r="W52" i="3"/>
  <c r="Y87" i="3"/>
  <c r="Y94" i="3"/>
  <c r="W92" i="3"/>
  <c r="Y90" i="3"/>
  <c r="W27" i="3"/>
  <c r="Y96" i="3"/>
  <c r="W85" i="3"/>
  <c r="W88" i="3"/>
  <c r="W28" i="3"/>
  <c r="Y12" i="3"/>
  <c r="Y115" i="3"/>
  <c r="W69" i="3"/>
  <c r="Y109" i="3"/>
  <c r="W56" i="3"/>
  <c r="W18" i="3"/>
  <c r="W4" i="3"/>
  <c r="Y4" i="3"/>
  <c r="W79" i="3"/>
  <c r="Y91" i="3"/>
  <c r="W53" i="3"/>
  <c r="Y42" i="3"/>
  <c r="W99" i="3"/>
  <c r="Y71" i="3"/>
  <c r="W104" i="3"/>
  <c r="W58" i="3"/>
  <c r="W21" i="3"/>
  <c r="W108" i="3"/>
  <c r="W82" i="3"/>
  <c r="Y52" i="3"/>
  <c r="W101" i="3"/>
  <c r="W114" i="3"/>
  <c r="W80" i="3"/>
  <c r="Y77" i="3"/>
  <c r="W2" i="3"/>
  <c r="W37" i="3"/>
  <c r="W83" i="3"/>
  <c r="W15" i="3"/>
  <c r="Y59" i="3"/>
  <c r="W33" i="3"/>
  <c r="Y14" i="3"/>
  <c r="Y74" i="3"/>
  <c r="W64" i="3"/>
  <c r="Y100" i="3"/>
  <c r="W44" i="3"/>
  <c r="W34" i="3"/>
  <c r="Y85" i="3"/>
  <c r="W62" i="3"/>
  <c r="W111" i="3"/>
  <c r="Y16" i="3"/>
  <c r="Y106" i="3"/>
  <c r="Y5" i="3"/>
  <c r="W29" i="3"/>
  <c r="Y110" i="3"/>
  <c r="Y56" i="3"/>
  <c r="W50" i="3"/>
  <c r="W120" i="3"/>
  <c r="W113" i="3"/>
  <c r="Y38" i="3"/>
  <c r="Y15" i="3"/>
  <c r="W121" i="3"/>
  <c r="W89" i="3"/>
  <c r="W43" i="3"/>
  <c r="Y65" i="3"/>
  <c r="W95" i="3"/>
  <c r="Y23" i="3"/>
  <c r="Y7" i="3"/>
  <c r="W112" i="3"/>
  <c r="Y63" i="3"/>
  <c r="W97" i="3"/>
  <c r="Y61" i="3"/>
  <c r="W119" i="3"/>
  <c r="Y80" i="3"/>
  <c r="W59" i="3"/>
  <c r="Y88" i="3"/>
  <c r="Y44" i="3"/>
  <c r="AV611" i="2"/>
  <c r="AV501" i="2"/>
  <c r="AV400" i="2"/>
  <c r="AV310" i="2"/>
  <c r="AV360" i="2"/>
  <c r="AV657" i="2"/>
  <c r="AV486" i="2"/>
  <c r="AV313" i="2"/>
  <c r="AV453" i="2"/>
  <c r="AV608" i="2"/>
  <c r="AV546" i="2"/>
  <c r="AV437" i="2"/>
  <c r="AV62" i="2"/>
  <c r="AV602" i="2"/>
  <c r="AV688" i="2"/>
  <c r="AV690" i="2"/>
  <c r="AV444" i="2"/>
  <c r="AV152" i="2"/>
  <c r="AV529" i="2"/>
  <c r="AV167" i="2"/>
  <c r="AV458" i="2"/>
  <c r="AV464" i="2"/>
  <c r="AV187" i="2"/>
  <c r="AV357" i="2"/>
  <c r="AV116" i="2"/>
  <c r="AV96" i="2"/>
  <c r="AV469" i="2"/>
  <c r="AV173" i="2"/>
  <c r="AV658" i="2"/>
  <c r="AV324" i="2"/>
  <c r="AV200" i="2"/>
  <c r="AV275" i="2"/>
  <c r="AV94" i="2"/>
  <c r="AV607" i="2"/>
  <c r="AV185" i="2"/>
  <c r="AV669" i="2"/>
  <c r="AV588" i="2"/>
  <c r="AV718" i="2"/>
  <c r="AV212" i="2"/>
  <c r="AV340" i="2"/>
  <c r="AV100" i="2"/>
  <c r="AV586" i="2"/>
  <c r="AV451" i="2"/>
  <c r="AV455" i="2"/>
  <c r="AV99" i="2"/>
  <c r="AV8" i="2"/>
  <c r="AV239" i="2"/>
  <c r="AV499" i="2"/>
  <c r="AV242" i="2"/>
  <c r="AV107" i="2"/>
  <c r="AV30" i="2"/>
  <c r="AV181" i="2"/>
  <c r="AV739" i="2"/>
  <c r="AV74" i="2"/>
  <c r="AV227" i="2"/>
  <c r="AV731" i="2"/>
  <c r="AV57" i="2"/>
  <c r="AV197" i="2"/>
  <c r="AV477" i="2"/>
  <c r="AV498" i="2"/>
  <c r="AV296" i="2"/>
  <c r="AV69" i="2"/>
  <c r="AV82" i="2"/>
  <c r="AV736" i="2"/>
  <c r="AV452" i="2"/>
  <c r="AV494" i="2"/>
  <c r="AV532" i="2"/>
  <c r="AV577" i="2"/>
  <c r="AV322" i="2"/>
  <c r="AV19" i="2"/>
  <c r="AV16" i="2"/>
  <c r="AV37" i="2"/>
  <c r="AV491" i="2"/>
  <c r="AV92" i="2"/>
  <c r="AV279" i="2"/>
  <c r="AV569" i="2"/>
  <c r="AV3" i="2"/>
  <c r="AV66" i="2"/>
  <c r="AV585" i="2"/>
  <c r="AV58" i="2"/>
  <c r="AV410" i="2"/>
  <c r="AV677" i="2"/>
  <c r="AV522" i="2"/>
  <c r="AV700" i="2"/>
  <c r="AV551" i="2"/>
  <c r="AV672" i="2"/>
  <c r="AV542" i="2"/>
  <c r="AV521" i="2"/>
  <c r="AV273" i="2"/>
  <c r="AV468" i="2"/>
  <c r="AV691" i="2"/>
  <c r="AV666" i="2"/>
  <c r="AV80" i="2"/>
  <c r="AV614" i="2"/>
  <c r="AV144" i="2"/>
  <c r="AV558" i="2"/>
  <c r="AV377" i="2"/>
  <c r="AV319" i="2"/>
  <c r="AV164" i="2"/>
  <c r="AV73" i="2"/>
  <c r="AV430" i="2"/>
  <c r="AV349" i="2"/>
  <c r="AV624" i="2"/>
  <c r="AV476" i="2"/>
  <c r="AV495" i="2"/>
  <c r="AV97" i="2"/>
  <c r="AV509" i="2"/>
  <c r="AV331" i="2"/>
  <c r="AV214" i="2"/>
  <c r="AV686" i="2"/>
  <c r="AV664" i="2"/>
  <c r="AV543" i="2"/>
  <c r="AV180" i="2"/>
  <c r="AV479" i="2"/>
  <c r="AV51" i="2"/>
  <c r="AV309" i="2"/>
  <c r="AV45" i="2"/>
  <c r="AV373" i="2"/>
  <c r="AV49" i="2"/>
  <c r="AV692" i="2"/>
  <c r="AV20" i="2"/>
  <c r="AV186" i="2"/>
  <c r="AV528" i="2"/>
  <c r="AV555" i="2"/>
  <c r="AV119" i="2"/>
  <c r="AV76" i="2"/>
  <c r="AV161" i="2"/>
  <c r="AV374" i="2"/>
  <c r="AV32" i="2"/>
  <c r="AV571" i="2"/>
  <c r="AV441" i="2"/>
  <c r="AV662" i="2"/>
  <c r="AV48" i="2"/>
  <c r="AV684" i="2"/>
  <c r="AV652" i="2"/>
  <c r="AV696" i="2"/>
  <c r="AV707" i="2"/>
  <c r="AV191" i="2"/>
  <c r="AV344" i="2"/>
  <c r="AV226" i="2"/>
  <c r="AV105" i="2"/>
  <c r="AV685" i="2"/>
  <c r="AV193" i="2"/>
  <c r="AV6" i="2"/>
  <c r="AV145" i="2"/>
  <c r="AV142" i="2"/>
  <c r="AV171" i="2"/>
  <c r="AV257" i="2"/>
  <c r="AV442" i="2"/>
  <c r="AV129" i="2"/>
  <c r="AV391" i="2"/>
  <c r="AV623" i="2"/>
  <c r="AV150" i="2"/>
  <c r="AV392" i="2"/>
  <c r="AV590" i="2"/>
  <c r="AV230" i="2"/>
  <c r="AV605" i="2"/>
  <c r="AV28" i="2"/>
  <c r="AV554" i="2"/>
  <c r="AV79" i="2"/>
  <c r="AV683" i="2"/>
  <c r="AV118" i="2"/>
  <c r="AV247" i="2"/>
  <c r="AV208" i="2"/>
  <c r="AV293" i="2"/>
  <c r="AV414" i="2"/>
  <c r="AV151" i="2"/>
  <c r="AV358" i="2"/>
  <c r="AV198" i="2"/>
  <c r="AV113" i="2"/>
  <c r="AV299" i="2"/>
  <c r="AV126" i="2"/>
  <c r="AV280" i="2"/>
  <c r="AV183" i="2"/>
  <c r="AV24" i="2"/>
  <c r="AV629" i="2"/>
  <c r="AV694" i="2"/>
  <c r="AV195" i="2"/>
  <c r="AV317" i="2"/>
  <c r="AV589" i="2"/>
  <c r="AV215" i="2"/>
  <c r="AV560" i="2"/>
  <c r="AV431" i="2"/>
  <c r="AV456" i="2"/>
  <c r="AV202" i="2"/>
  <c r="AV139" i="2"/>
  <c r="AV600" i="2"/>
  <c r="AV128" i="2"/>
  <c r="AV225" i="2"/>
  <c r="AV109" i="2"/>
  <c r="AV497" i="2"/>
  <c r="AV22" i="2"/>
  <c r="AV106" i="2"/>
  <c r="AV365" i="2"/>
  <c r="AV419" i="2"/>
  <c r="AV124" i="2"/>
  <c r="AV278" i="2"/>
  <c r="AV120" i="2"/>
  <c r="AV549" i="2"/>
  <c r="AV394" i="2"/>
  <c r="AV89" i="2"/>
  <c r="AV70" i="2"/>
  <c r="AV729" i="2"/>
  <c r="AV604" i="2"/>
  <c r="AV661" i="2"/>
  <c r="AV397" i="2"/>
  <c r="AV177" i="2"/>
  <c r="AV68" i="2"/>
  <c r="AV593" i="2"/>
  <c r="AV671" i="2"/>
  <c r="AV179" i="2"/>
  <c r="AV284" i="2"/>
  <c r="AV674" i="2"/>
  <c r="AV356" i="2"/>
  <c r="AV488" i="2"/>
  <c r="AV188" i="2"/>
  <c r="AV380" i="2"/>
  <c r="AV628" i="2"/>
  <c r="AV520" i="2"/>
  <c r="AV635" i="2"/>
  <c r="AV527" i="2"/>
  <c r="AV552" i="2"/>
  <c r="AV240" i="2"/>
  <c r="AV592" i="2"/>
  <c r="AV110" i="2"/>
  <c r="AV544" i="2"/>
  <c r="AV475" i="2"/>
  <c r="AV203" i="2"/>
  <c r="AV381" i="2"/>
  <c r="AV421" i="2"/>
  <c r="AV402" i="2"/>
  <c r="AV422" i="2"/>
  <c r="AV668" i="2"/>
  <c r="AV311" i="2"/>
  <c r="AV379" i="2"/>
  <c r="AV413" i="2"/>
  <c r="AV599" i="2"/>
  <c r="AV643" i="2"/>
  <c r="AV290" i="2"/>
  <c r="AV371" i="2"/>
  <c r="AV576" i="2"/>
  <c r="AV286" i="2"/>
  <c r="AV582" i="2"/>
  <c r="AV320" i="2"/>
  <c r="AV454" i="2"/>
  <c r="AV493" i="2"/>
  <c r="AV359" i="2"/>
  <c r="AV330" i="2"/>
  <c r="AV682" i="2"/>
  <c r="AV447" i="2"/>
  <c r="AV435" i="2"/>
  <c r="AV40" i="2"/>
  <c r="AV253" i="2"/>
  <c r="AV580" i="2"/>
  <c r="AV77" i="2"/>
  <c r="AV295" i="2"/>
  <c r="AV369" i="2"/>
  <c r="AV545" i="2"/>
  <c r="AV325" i="2"/>
  <c r="AV297" i="2"/>
  <c r="AV634" i="2"/>
  <c r="AV270" i="2"/>
  <c r="AV719" i="2"/>
  <c r="AV720" i="2"/>
  <c r="AV689" i="2"/>
  <c r="AV146" i="2"/>
  <c r="AV448" i="2"/>
  <c r="AV137" i="2"/>
  <c r="AV303" i="2"/>
  <c r="AV613" i="2"/>
  <c r="AV404" i="2"/>
  <c r="AV90" i="2"/>
  <c r="AV370" i="2"/>
  <c r="AV238" i="2"/>
  <c r="AV408" i="2"/>
  <c r="AV525" i="2"/>
  <c r="AV651" i="2"/>
  <c r="AV221" i="2"/>
  <c r="AV570" i="2"/>
  <c r="AV399" i="2"/>
  <c r="AV631" i="2"/>
  <c r="AV367" i="2"/>
  <c r="AV483" i="2"/>
  <c r="AV502" i="2"/>
  <c r="AV281" i="2"/>
  <c r="AV269" i="2"/>
  <c r="AV598" i="2"/>
  <c r="AV548" i="2"/>
  <c r="AV417" i="2"/>
  <c r="AV434" i="2"/>
  <c r="AV156" i="2"/>
  <c r="AV724" i="2"/>
  <c r="AV327" i="2"/>
  <c r="AV681" i="2"/>
  <c r="AV575" i="2"/>
  <c r="AV13" i="2"/>
  <c r="AV93" i="2"/>
  <c r="AV612" i="2"/>
  <c r="AV114" i="2"/>
  <c r="AV101" i="2"/>
  <c r="AV44" i="2"/>
  <c r="AV132" i="2"/>
  <c r="AV149" i="2"/>
  <c r="AV328" i="2"/>
  <c r="AV449" i="2"/>
  <c r="AV415" i="2"/>
  <c r="AV291" i="2"/>
  <c r="AV267" i="2"/>
  <c r="AV401" i="2"/>
  <c r="AV157" i="2"/>
  <c r="AV18" i="2"/>
  <c r="AV622" i="2"/>
  <c r="AV38" i="2"/>
  <c r="AV304" i="2"/>
  <c r="AV12" i="2"/>
  <c r="AV251" i="2"/>
  <c r="AV656" i="2"/>
  <c r="AV702" i="2"/>
  <c r="AV289" i="2"/>
  <c r="AV155" i="2"/>
  <c r="AV47" i="2"/>
  <c r="AV557" i="2"/>
  <c r="AV470" i="2"/>
  <c r="AV503" i="2"/>
  <c r="AV708" i="2"/>
  <c r="AV346" i="2"/>
  <c r="AV738" i="2"/>
  <c r="AV172" i="2"/>
  <c r="AV424" i="2"/>
  <c r="AV231" i="2"/>
  <c r="AV323" i="2"/>
  <c r="AV507" i="2"/>
  <c r="AV496" i="2"/>
  <c r="AV316" i="2"/>
  <c r="AV725" i="2"/>
  <c r="AV175" i="2"/>
  <c r="AV637" i="2"/>
  <c r="AV610" i="2"/>
  <c r="AV361" i="2"/>
  <c r="AV228" i="2"/>
  <c r="AV472" i="2"/>
  <c r="AV229" i="2"/>
  <c r="AV587" i="2"/>
  <c r="AV471" i="2"/>
  <c r="AV42" i="2"/>
  <c r="AV535" i="2"/>
  <c r="AV243" i="2"/>
  <c r="AV372" i="2"/>
  <c r="AV728" i="2"/>
  <c r="AV189" i="2"/>
  <c r="AV492" i="2"/>
  <c r="AV78" i="2"/>
  <c r="AV388" i="2"/>
  <c r="AV34" i="2"/>
  <c r="AV583" i="2"/>
  <c r="AV352" i="2"/>
  <c r="AV52" i="2"/>
  <c r="AV428" i="2"/>
  <c r="AV11" i="2"/>
  <c r="AV378" i="2"/>
  <c r="AV184" i="2"/>
  <c r="AV220" i="2"/>
  <c r="AV111" i="2"/>
  <c r="AV306" i="2"/>
  <c r="AV204" i="2"/>
  <c r="AV168" i="2"/>
  <c r="AV112" i="2"/>
  <c r="AV578" i="2"/>
  <c r="AV236" i="2"/>
  <c r="AV504" i="2"/>
  <c r="AV165" i="2"/>
  <c r="AV335" i="2"/>
  <c r="AV17" i="2"/>
  <c r="AV224" i="2"/>
  <c r="AV301" i="2"/>
  <c r="AV196" i="2"/>
  <c r="AV63" i="2"/>
  <c r="AV489" i="2"/>
  <c r="AV427" i="2"/>
  <c r="AV35" i="2"/>
  <c r="AV732" i="2"/>
  <c r="AV85" i="2"/>
  <c r="AV597" i="2"/>
  <c r="AV650" i="2"/>
  <c r="AV25" i="2"/>
  <c r="AV10" i="2"/>
  <c r="AV465" i="2"/>
  <c r="AV710" i="2"/>
  <c r="AV640" i="2"/>
  <c r="AV60" i="2"/>
  <c r="AV573" i="2"/>
  <c r="AV2" i="2"/>
  <c r="AV704" i="2"/>
  <c r="AV407" i="2"/>
  <c r="AV261" i="2"/>
  <c r="AV21" i="2"/>
  <c r="AV294" i="2"/>
  <c r="AV581" i="2"/>
  <c r="AV192" i="2"/>
  <c r="AV648" i="2"/>
  <c r="AV130" i="2"/>
  <c r="AV54" i="2"/>
  <c r="AV148" i="2"/>
  <c r="AV735" i="2"/>
  <c r="AV673" i="2"/>
  <c r="AV332" i="2"/>
  <c r="AV562" i="2"/>
  <c r="AV15" i="2"/>
  <c r="AV254" i="2"/>
  <c r="AV675" i="2"/>
  <c r="AV473" i="2"/>
  <c r="AV649" i="2"/>
  <c r="AV307" i="2"/>
  <c r="AV282" i="2"/>
  <c r="AV258" i="2"/>
  <c r="AV237" i="2"/>
  <c r="AV72" i="2"/>
  <c r="AV457" i="2"/>
  <c r="AV574" i="2"/>
  <c r="AV390" i="2"/>
  <c r="AV533" i="2"/>
  <c r="AV594" i="2"/>
  <c r="AV55" i="2"/>
  <c r="AV620" i="2"/>
  <c r="AV601" i="2"/>
  <c r="AV584" i="2"/>
  <c r="AV462" i="2"/>
  <c r="AV432" i="2"/>
  <c r="AV655" i="2"/>
  <c r="AV211" i="2"/>
  <c r="AV244" i="2"/>
  <c r="AV250" i="2"/>
  <c r="AV103" i="2"/>
  <c r="AV699" i="2"/>
  <c r="AV556" i="2"/>
  <c r="AV263" i="2"/>
  <c r="AV572" i="2"/>
  <c r="AV459" i="2"/>
  <c r="AV170" i="2"/>
  <c r="AV246" i="2"/>
  <c r="AV108" i="2"/>
  <c r="AV518" i="2"/>
  <c r="AV122" i="2"/>
  <c r="AV339" i="2"/>
  <c r="AV646" i="2"/>
  <c r="AV565" i="2"/>
  <c r="AV368" i="2"/>
  <c r="AV59" i="2"/>
  <c r="AV268" i="2"/>
  <c r="AV27" i="2"/>
  <c r="AV131" i="2"/>
  <c r="AV95" i="2"/>
  <c r="AV487" i="2"/>
  <c r="AV703" i="2"/>
  <c r="AV490" i="2"/>
  <c r="AV638" i="2"/>
  <c r="AV292" i="2"/>
  <c r="AV676" i="2"/>
  <c r="AV41" i="2"/>
  <c r="AV117" i="2"/>
  <c r="AV199" i="2"/>
  <c r="AV561" i="2"/>
  <c r="AV285" i="2"/>
  <c r="AV169" i="2"/>
  <c r="AV383" i="2"/>
  <c r="AV201" i="2"/>
  <c r="AV653" i="2"/>
  <c r="AV234" i="2"/>
  <c r="AV218" i="2"/>
  <c r="AV426" i="2"/>
  <c r="AV302" i="2"/>
  <c r="AV266" i="2"/>
  <c r="AV630" i="2"/>
  <c r="AV678" i="2"/>
  <c r="AV663" i="2"/>
  <c r="AV123" i="2"/>
  <c r="AV709" i="2"/>
  <c r="AV659" i="2"/>
  <c r="AV524" i="2"/>
  <c r="AV618" i="2"/>
  <c r="AV140" i="2"/>
  <c r="AV259" i="2"/>
  <c r="AV134" i="2"/>
  <c r="AV633" i="2"/>
  <c r="AV342" i="2"/>
  <c r="AV409" i="2"/>
  <c r="AV500" i="2"/>
  <c r="AV418" i="2"/>
  <c r="AV679" i="2"/>
  <c r="AV705" i="2"/>
  <c r="AV127" i="2"/>
  <c r="AV260" i="2"/>
  <c r="AV722" i="2"/>
  <c r="AV222" i="2"/>
  <c r="AV645" i="2"/>
  <c r="AV53" i="2"/>
  <c r="AV660" i="2"/>
  <c r="AV619" i="2"/>
  <c r="AV698" i="2"/>
  <c r="AV603" i="2"/>
  <c r="AV71" i="2"/>
  <c r="AV396" i="2"/>
  <c r="AV553" i="2"/>
  <c r="AV450" i="2"/>
  <c r="AV182" i="2"/>
  <c r="AV174" i="2"/>
  <c r="AV252" i="2"/>
  <c r="AV256" i="2"/>
  <c r="AV480" i="2"/>
  <c r="AV209" i="2"/>
  <c r="AV91" i="2"/>
  <c r="AV334" i="2"/>
  <c r="AV711" i="2"/>
  <c r="AV86" i="2"/>
  <c r="AV654" i="2"/>
  <c r="AV207" i="2"/>
  <c r="AV33" i="2"/>
  <c r="AV321" i="2"/>
  <c r="AV481" i="2"/>
  <c r="AV318" i="2"/>
  <c r="AV102" i="2"/>
  <c r="AV438" i="2"/>
  <c r="AV693" i="2"/>
  <c r="AV166" i="2"/>
  <c r="AV511" i="2"/>
  <c r="AV14" i="2"/>
  <c r="AV474" i="2"/>
  <c r="AV727" i="2"/>
  <c r="AV712" i="2"/>
  <c r="AV615" i="2"/>
  <c r="AV680" i="2"/>
  <c r="AV606" i="2"/>
  <c r="AV423" i="2"/>
  <c r="AV536" i="2"/>
  <c r="AV460" i="2"/>
  <c r="AV61" i="2"/>
  <c r="AV210" i="2"/>
  <c r="AV245" i="2"/>
  <c r="AV249" i="2"/>
  <c r="AV241" i="2"/>
  <c r="AV395" i="2"/>
  <c r="AV271" i="2"/>
  <c r="AV439" i="2"/>
  <c r="AV517" i="2"/>
  <c r="AV541" i="2"/>
  <c r="AV115" i="2"/>
  <c r="AV461" i="2"/>
  <c r="AV616" i="2"/>
  <c r="AV625" i="2"/>
  <c r="AV513" i="2"/>
  <c r="AV701" i="2"/>
  <c r="AV354" i="2"/>
  <c r="AV375" i="2"/>
  <c r="AV627" i="2"/>
  <c r="AV363" i="2"/>
  <c r="AV398" i="2"/>
  <c r="AV406" i="2"/>
  <c r="AV366" i="2"/>
  <c r="AV405" i="2"/>
  <c r="AV350" i="2"/>
  <c r="AV386" i="2"/>
  <c r="AV314" i="2"/>
  <c r="AV393" i="2"/>
  <c r="AV429" i="2"/>
  <c r="AV154" i="2"/>
  <c r="AV355" i="2"/>
  <c r="AV98" i="2"/>
  <c r="AV29" i="2"/>
  <c r="AV515" i="2"/>
  <c r="AV135" i="2"/>
  <c r="AV56" i="2"/>
  <c r="AV288" i="2"/>
  <c r="AV446" i="2"/>
  <c r="AV50" i="2"/>
  <c r="AV190" i="2"/>
  <c r="AV337" i="2"/>
  <c r="AV478" i="2"/>
  <c r="AV547" i="2"/>
  <c r="AV264" i="2"/>
  <c r="AV723" i="2"/>
  <c r="AV687" i="2"/>
  <c r="AV248" i="2"/>
  <c r="AV665" i="2"/>
  <c r="AV376" i="2"/>
  <c r="AV216" i="2"/>
  <c r="AV721" i="2"/>
  <c r="AV641" i="2"/>
  <c r="AV567" i="2"/>
  <c r="AV644" i="2"/>
  <c r="AV36" i="2"/>
  <c r="AV217" i="2"/>
  <c r="AV540" i="2"/>
  <c r="AV530" i="2"/>
  <c r="AV336" i="2"/>
  <c r="AV300" i="2"/>
  <c r="AV482" i="2"/>
  <c r="AV23" i="2"/>
  <c r="AV389" i="2"/>
  <c r="AV382" i="2"/>
  <c r="AV232" i="2"/>
  <c r="AV348" i="2"/>
  <c r="AV508" i="2"/>
  <c r="AV411" i="2"/>
  <c r="AV715" i="2"/>
  <c r="AV341" i="2"/>
  <c r="AV312" i="2"/>
  <c r="AV277" i="2"/>
  <c r="AV138" i="2"/>
  <c r="AV563" i="2"/>
  <c r="AV147" i="2"/>
  <c r="AV333" i="2"/>
  <c r="AV534" i="2"/>
  <c r="AV194" i="2"/>
  <c r="AV526" i="2"/>
  <c r="AV67" i="2"/>
  <c r="AV403" i="2"/>
  <c r="AV505" i="2"/>
  <c r="AV206" i="2"/>
  <c r="AV46" i="2"/>
  <c r="AV7" i="2"/>
  <c r="AV626" i="2"/>
  <c r="AV733" i="2"/>
  <c r="AV514" i="2"/>
  <c r="AV467" i="2"/>
  <c r="AV5" i="2"/>
  <c r="AV65" i="2"/>
  <c r="AV443" i="2"/>
  <c r="AV43" i="2"/>
  <c r="AV387" i="2"/>
  <c r="AV564" i="2"/>
  <c r="AV265" i="2"/>
  <c r="AV440" i="2"/>
  <c r="AV345" i="2"/>
  <c r="AV591" i="2"/>
  <c r="AV158" i="2"/>
  <c r="AV510" i="2"/>
  <c r="AV537" i="2"/>
  <c r="AV287" i="2"/>
  <c r="AV559" i="2"/>
  <c r="AV466" i="2"/>
  <c r="AV83" i="2"/>
  <c r="AV595" i="2"/>
  <c r="AV298" i="2"/>
  <c r="AV88" i="2"/>
  <c r="AV176" i="2"/>
  <c r="AV697" i="2"/>
  <c r="AV621" i="2"/>
  <c r="AV159" i="2"/>
  <c r="AV647" i="2"/>
  <c r="AV516" i="2"/>
  <c r="AV141" i="2"/>
  <c r="AV153" i="2"/>
  <c r="AV463" i="2"/>
  <c r="AV566" i="2"/>
  <c r="AV163" i="2"/>
  <c r="AV737" i="2"/>
  <c r="AV133" i="2"/>
  <c r="AV425" i="2"/>
  <c r="AV213" i="2"/>
  <c r="AV315" i="2"/>
  <c r="AV519" i="2"/>
  <c r="AV329" i="2"/>
  <c r="AV31" i="2"/>
  <c r="AV39" i="2"/>
  <c r="AV714" i="2"/>
  <c r="AV568" i="2"/>
  <c r="AV716" i="2"/>
  <c r="AV384" i="2"/>
  <c r="AV416" i="2"/>
  <c r="AV596" i="2"/>
  <c r="AV485" i="2"/>
  <c r="AV26" i="2"/>
  <c r="AV353" i="2"/>
  <c r="AV433" i="2"/>
  <c r="AV205" i="2"/>
  <c r="AV87" i="2"/>
  <c r="AV84" i="2"/>
  <c r="AV695" i="2"/>
  <c r="AV136" i="2"/>
  <c r="AV81" i="2"/>
  <c r="AV9" i="2"/>
  <c r="AV233" i="2"/>
  <c r="AV223" i="2"/>
  <c r="AV75" i="2"/>
  <c r="AV64" i="2"/>
  <c r="AV121" i="2"/>
  <c r="AV351" i="2"/>
  <c r="AV445" i="2"/>
  <c r="AV4" i="2"/>
  <c r="AV305" i="2"/>
  <c r="AV484" i="2"/>
  <c r="AV531" i="2"/>
  <c r="AV523" i="2"/>
  <c r="AV550" i="2"/>
  <c r="AV436" i="2"/>
  <c r="AV143" i="2"/>
  <c r="AV579" i="2"/>
  <c r="AV162" i="2"/>
  <c r="AV385" i="2"/>
  <c r="AV308" i="2"/>
  <c r="AV235" i="2"/>
  <c r="AV364" i="2"/>
  <c r="AV255" i="2"/>
  <c r="AV726" i="2"/>
  <c r="AV104" i="2"/>
  <c r="AV636" i="2"/>
  <c r="AV343" i="2"/>
  <c r="AV160" i="2"/>
  <c r="AV274" i="2"/>
  <c r="AV412" i="2"/>
  <c r="AV717" i="2"/>
  <c r="AV362" i="2"/>
  <c r="AV338" i="2"/>
  <c r="AV420" i="2"/>
  <c r="AV538" i="2"/>
  <c r="AV178" i="2"/>
  <c r="AV609" i="2"/>
  <c r="AV125" i="2"/>
  <c r="AV639" i="2"/>
  <c r="AV276" i="2"/>
  <c r="AV272" i="2"/>
  <c r="AV642" i="2"/>
  <c r="AV506" i="2"/>
  <c r="AV734" i="2"/>
  <c r="AV670" i="2"/>
  <c r="AV219" i="2"/>
  <c r="AV283" i="2"/>
  <c r="AV706" i="2"/>
  <c r="AV539" i="2"/>
  <c r="AV347" i="2"/>
  <c r="AV617" i="2"/>
  <c r="AV512" i="2"/>
  <c r="AV326" i="2"/>
  <c r="AV667" i="2"/>
  <c r="AV632" i="2"/>
  <c r="AV262" i="2"/>
  <c r="AV730" i="2"/>
  <c r="Z14" i="3" l="1"/>
  <c r="X33" i="3"/>
  <c r="X118" i="3"/>
  <c r="Z41" i="3"/>
  <c r="Z37" i="3"/>
  <c r="X108" i="3"/>
  <c r="Z112" i="3"/>
  <c r="X43" i="3"/>
  <c r="Z59" i="3"/>
  <c r="X56" i="3"/>
  <c r="X35" i="3"/>
  <c r="Z89" i="3"/>
  <c r="Z101" i="3"/>
  <c r="X100" i="3"/>
  <c r="X84" i="3"/>
  <c r="Z117" i="3"/>
  <c r="Z121" i="3"/>
  <c r="X59" i="3"/>
  <c r="X89" i="3"/>
  <c r="Z16" i="3"/>
  <c r="X15" i="3"/>
  <c r="X58" i="3"/>
  <c r="Z109" i="3"/>
  <c r="Z87" i="3"/>
  <c r="Z116" i="3"/>
  <c r="X3" i="3"/>
  <c r="Z102" i="3"/>
  <c r="Z70" i="3"/>
  <c r="X87" i="3"/>
  <c r="Z49" i="3"/>
  <c r="Z25" i="3"/>
  <c r="X45" i="3"/>
  <c r="Z26" i="3"/>
  <c r="Z119" i="3"/>
  <c r="X22" i="3"/>
  <c r="X73" i="3"/>
  <c r="Z97" i="3"/>
  <c r="X90" i="3"/>
  <c r="X21" i="3"/>
  <c r="X93" i="3"/>
  <c r="X10" i="3"/>
  <c r="Z46" i="3"/>
  <c r="Z29" i="3"/>
  <c r="X122" i="3"/>
  <c r="Z27" i="3"/>
  <c r="Z80" i="3"/>
  <c r="X121" i="3"/>
  <c r="X111" i="3"/>
  <c r="X83" i="3"/>
  <c r="X104" i="3"/>
  <c r="X69" i="3"/>
  <c r="X52" i="3"/>
  <c r="Z19" i="3"/>
  <c r="X41" i="3"/>
  <c r="X47" i="3"/>
  <c r="X72" i="3"/>
  <c r="Z83" i="3"/>
  <c r="X6" i="3"/>
  <c r="Z111" i="3"/>
  <c r="X60" i="3"/>
  <c r="Z40" i="3"/>
  <c r="X7" i="3"/>
  <c r="Z120" i="3"/>
  <c r="Z34" i="3"/>
  <c r="Z54" i="3"/>
  <c r="Z32" i="3"/>
  <c r="Z106" i="3"/>
  <c r="Z94" i="3"/>
  <c r="X119" i="3"/>
  <c r="Z15" i="3"/>
  <c r="X62" i="3"/>
  <c r="X37" i="3"/>
  <c r="Z71" i="3"/>
  <c r="Z115" i="3"/>
  <c r="X71" i="3"/>
  <c r="X24" i="3"/>
  <c r="Z118" i="3"/>
  <c r="Z75" i="3"/>
  <c r="X78" i="3"/>
  <c r="X32" i="3"/>
  <c r="Z6" i="3"/>
  <c r="X66" i="3"/>
  <c r="Z78" i="3"/>
  <c r="X38" i="3"/>
  <c r="Z114" i="3"/>
  <c r="X13" i="3"/>
  <c r="X16" i="3"/>
  <c r="X57" i="3"/>
  <c r="Z5" i="3"/>
  <c r="Z17" i="3"/>
  <c r="Z55" i="3"/>
  <c r="X99" i="3"/>
  <c r="X67" i="3"/>
  <c r="Z98" i="3"/>
  <c r="Z47" i="3"/>
  <c r="X34" i="3"/>
  <c r="Z99" i="3"/>
  <c r="Z31" i="3"/>
  <c r="Z57" i="3"/>
  <c r="X61" i="3"/>
  <c r="X19" i="3"/>
  <c r="X42" i="3"/>
  <c r="X75" i="3"/>
  <c r="Z86" i="3"/>
  <c r="X86" i="3"/>
  <c r="X98" i="3"/>
  <c r="X5" i="3"/>
  <c r="Z39" i="3"/>
  <c r="Z103" i="3"/>
  <c r="X11" i="3"/>
  <c r="X74" i="3"/>
  <c r="Z35" i="3"/>
  <c r="Z60" i="3"/>
  <c r="Z105" i="3"/>
  <c r="X28" i="3"/>
  <c r="Z3" i="3"/>
  <c r="Z63" i="3"/>
  <c r="X120" i="3"/>
  <c r="X44" i="3"/>
  <c r="X80" i="3"/>
  <c r="X53" i="3"/>
  <c r="X88" i="3"/>
  <c r="X51" i="3"/>
  <c r="X54" i="3"/>
  <c r="X36" i="3"/>
  <c r="X77" i="3"/>
  <c r="X39" i="3"/>
  <c r="X9" i="3"/>
  <c r="X116" i="3"/>
  <c r="Z76" i="3"/>
  <c r="X102" i="3"/>
  <c r="X30" i="3"/>
  <c r="X70" i="3"/>
  <c r="Z10" i="3"/>
  <c r="Z69" i="3"/>
  <c r="Z65" i="3"/>
  <c r="X20" i="3"/>
  <c r="Z88" i="3"/>
  <c r="Z85" i="3"/>
  <c r="X106" i="3"/>
  <c r="Z21" i="3"/>
  <c r="X113" i="3"/>
  <c r="Z42" i="3"/>
  <c r="Z50" i="3"/>
  <c r="X112" i="3"/>
  <c r="X50" i="3"/>
  <c r="Z100" i="3"/>
  <c r="X114" i="3"/>
  <c r="Z91" i="3"/>
  <c r="X85" i="3"/>
  <c r="Z48" i="3"/>
  <c r="Z84" i="3"/>
  <c r="X48" i="3"/>
  <c r="Z92" i="3"/>
  <c r="Z22" i="3"/>
  <c r="Z45" i="3"/>
  <c r="X23" i="3"/>
  <c r="X49" i="3"/>
  <c r="X14" i="3"/>
  <c r="Z18" i="3"/>
  <c r="Z82" i="3"/>
  <c r="Z62" i="3"/>
  <c r="Z81" i="3"/>
  <c r="Z11" i="3"/>
  <c r="Z44" i="3"/>
  <c r="X55" i="3"/>
  <c r="Z108" i="3"/>
  <c r="Z61" i="3"/>
  <c r="Z12" i="3"/>
  <c r="X109" i="3"/>
  <c r="X117" i="3"/>
  <c r="X97" i="3"/>
  <c r="Z77" i="3"/>
  <c r="Z36" i="3"/>
  <c r="Z7" i="3"/>
  <c r="Z56" i="3"/>
  <c r="X64" i="3"/>
  <c r="X101" i="3"/>
  <c r="X79" i="3"/>
  <c r="Z96" i="3"/>
  <c r="Z30" i="3"/>
  <c r="Z95" i="3"/>
  <c r="Z73" i="3"/>
  <c r="X91" i="3"/>
  <c r="X105" i="3"/>
  <c r="Z122" i="3"/>
  <c r="Z13" i="3"/>
  <c r="Z79" i="3"/>
  <c r="Z51" i="3"/>
  <c r="Z53" i="3"/>
  <c r="X65" i="3"/>
  <c r="Z20" i="3"/>
  <c r="Z24" i="3"/>
  <c r="Z107" i="3"/>
  <c r="X92" i="3"/>
  <c r="Z67" i="3"/>
  <c r="X2" i="3"/>
  <c r="X40" i="3"/>
  <c r="Z23" i="3"/>
  <c r="Z110" i="3"/>
  <c r="Z74" i="3"/>
  <c r="Z52" i="3"/>
  <c r="Z4" i="3"/>
  <c r="X27" i="3"/>
  <c r="X94" i="3"/>
  <c r="X110" i="3"/>
  <c r="Z93" i="3"/>
  <c r="Z43" i="3"/>
  <c r="X76" i="3"/>
  <c r="X63" i="3"/>
  <c r="Z2" i="3"/>
  <c r="X17" i="3"/>
  <c r="X103" i="3"/>
  <c r="X8" i="3"/>
  <c r="X25" i="3"/>
  <c r="Z66" i="3"/>
  <c r="X96" i="3"/>
  <c r="X18" i="3"/>
  <c r="Z28" i="3"/>
  <c r="Z38" i="3"/>
  <c r="X12" i="3"/>
  <c r="X46" i="3"/>
  <c r="X95" i="3"/>
  <c r="X29" i="3"/>
  <c r="X82" i="3"/>
  <c r="X4" i="3"/>
  <c r="Z90" i="3"/>
  <c r="Z113" i="3"/>
  <c r="Z33" i="3"/>
  <c r="X68" i="3"/>
  <c r="Z68" i="3"/>
  <c r="X115" i="3"/>
  <c r="X81" i="3"/>
  <c r="X26" i="3"/>
  <c r="Z72" i="3"/>
  <c r="Z64" i="3"/>
  <c r="Z8" i="3"/>
  <c r="Z9" i="3"/>
  <c r="Z58" i="3"/>
  <c r="X107" i="3"/>
  <c r="Z104" i="3"/>
  <c r="X31" i="3"/>
</calcChain>
</file>

<file path=xl/sharedStrings.xml><?xml version="1.0" encoding="utf-8"?>
<sst xmlns="http://schemas.openxmlformats.org/spreadsheetml/2006/main" count="10588" uniqueCount="3223">
  <si>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</si>
  <si>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</si>
  <si>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</si>
  <si>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</si>
  <si>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</si>
  <si>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</si>
  <si>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</si>
  <si>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</si>
  <si>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</si>
  <si>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</si>
  <si>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</si>
  <si>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</si>
  <si>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</si>
  <si>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</si>
  <si>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</si>
  <si>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</si>
  <si>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</si>
  <si>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</si>
  <si>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</si>
  <si>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</si>
  <si>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</si>
  <si>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</si>
  <si>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</si>
  <si>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</si>
  <si>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</si>
  <si>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</si>
  <si>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</si>
  <si>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</si>
  <si>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</si>
  <si>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</si>
  <si>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</si>
  <si>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</si>
  <si>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</si>
  <si>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</si>
  <si>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</si>
  <si>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</si>
  <si>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</si>
  <si>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</si>
  <si>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</si>
  <si>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</si>
  <si>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</si>
  <si>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</si>
  <si>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</si>
  <si>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</si>
  <si>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</si>
  <si>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</si>
  <si>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</si>
  <si>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</si>
  <si>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</si>
  <si>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</si>
  <si>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</si>
  <si>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</si>
  <si>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</si>
  <si>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</si>
  <si>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</si>
  <si>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Maruti Suzuki India Ltd</t>
  </si>
  <si>
    <t>MARUTI</t>
  </si>
  <si>
    <t>Four Wheelers</t>
  </si>
  <si>
    <t>NTPC Ltd</t>
  </si>
  <si>
    <t>NTPC</t>
  </si>
  <si>
    <t>Power Generation</t>
  </si>
  <si>
    <t>Tata Motors Ltd</t>
  </si>
  <si>
    <t>TATAMOTORS</t>
  </si>
  <si>
    <t>Oil and Natural Gas Corporation Ltd</t>
  </si>
  <si>
    <t>ONGC</t>
  </si>
  <si>
    <t>Oil &amp; Gas - Exploration &amp; Production</t>
  </si>
  <si>
    <t>Axis Bank Ltd</t>
  </si>
  <si>
    <t>AXISBANK</t>
  </si>
  <si>
    <t>Kotak Mahindra Bank Ltd</t>
  </si>
  <si>
    <t>KOTAKBANK</t>
  </si>
  <si>
    <t>Avenue Supermarts Ltd</t>
  </si>
  <si>
    <t>DMART</t>
  </si>
  <si>
    <t>Retail - Department Stores</t>
  </si>
  <si>
    <t>Adani Enterprises Ltd</t>
  </si>
  <si>
    <t>ADANIENT</t>
  </si>
  <si>
    <t>Commodities Trading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</si>
  <si>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</si>
  <si>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</si>
  <si>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</si>
  <si>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</si>
  <si>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</si>
  <si>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</si>
  <si>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Mahindra and Mahindra Ltd</t>
  </si>
  <si>
    <t>M&amp;M</t>
  </si>
  <si>
    <t>Asian Paints Ltd</t>
  </si>
  <si>
    <t>ASIANPAINT</t>
  </si>
  <si>
    <t>Paints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</si>
  <si>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</si>
  <si>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</si>
  <si>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</si>
  <si>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</si>
  <si>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</si>
  <si>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</si>
  <si>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</si>
  <si>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</si>
  <si>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</si>
  <si>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Bajaj Auto Ltd</t>
  </si>
  <si>
    <t>BAJAJ-AUTO</t>
  </si>
  <si>
    <t>Two Wheelers</t>
  </si>
  <si>
    <t>Coal India Ltd</t>
  </si>
  <si>
    <t>COALINDIA</t>
  </si>
  <si>
    <t>Mining - Coal</t>
  </si>
  <si>
    <t>Adani Green Energy Ltd</t>
  </si>
  <si>
    <t>ADANIGREEN</t>
  </si>
  <si>
    <t>Renewable Energy</t>
  </si>
  <si>
    <t>Bajaj Finserv Ltd</t>
  </si>
  <si>
    <t>BAJAJFINSV</t>
  </si>
  <si>
    <t>Wipro Ltd</t>
  </si>
  <si>
    <t>WIPRO</t>
  </si>
  <si>
    <t>Trent Ltd</t>
  </si>
  <si>
    <t>TRENT</t>
  </si>
  <si>
    <t>Retail - Apparel</t>
  </si>
  <si>
    <t>Indian Oil Corporation Ltd</t>
  </si>
  <si>
    <t>IOC</t>
  </si>
  <si>
    <t>Adani Power Ltd</t>
  </si>
  <si>
    <t>ADANIPOWER</t>
  </si>
  <si>
    <t>Nestle India Ltd</t>
  </si>
  <si>
    <t>NESTLEIND</t>
  </si>
  <si>
    <t>FMCG - Foods</t>
  </si>
  <si>
    <t>Siemens Ltd</t>
  </si>
  <si>
    <t>SIEMENS</t>
  </si>
  <si>
    <t>Conglomerates</t>
  </si>
  <si>
    <t>Zomato Ltd</t>
  </si>
  <si>
    <t>ZOMATO</t>
  </si>
  <si>
    <t>Online Services</t>
  </si>
  <si>
    <t>JSW Steel Ltd</t>
  </si>
  <si>
    <t>JSWSTEEL</t>
  </si>
  <si>
    <t>Iron &amp; Steel</t>
  </si>
  <si>
    <t>Jio Financial Services Ltd</t>
  </si>
  <si>
    <t>JIOFIN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</si>
  <si>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</si>
  <si>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</si>
  <si>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</si>
  <si>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</si>
  <si>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</si>
  <si>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</si>
  <si>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</si>
  <si>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</si>
  <si>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</si>
  <si>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DLF Ltd</t>
  </si>
  <si>
    <t>DLF</t>
  </si>
  <si>
    <t>Real Estate</t>
  </si>
  <si>
    <t>Varun Beverages Ltd</t>
  </si>
  <si>
    <t>VBL</t>
  </si>
  <si>
    <t>Soft Drinks</t>
  </si>
  <si>
    <t>LTIMindtree Ltd</t>
  </si>
  <si>
    <t>LTIM</t>
  </si>
  <si>
    <t>Interglobe Aviation Ltd</t>
  </si>
  <si>
    <t>INDIGO</t>
  </si>
  <si>
    <t>Airlines</t>
  </si>
  <si>
    <t>Tata Steel Ltd</t>
  </si>
  <si>
    <t>TATASTEEL</t>
  </si>
  <si>
    <t>SBI Life Insurance Company Ltd</t>
  </si>
  <si>
    <t>SBILIFE</t>
  </si>
  <si>
    <t>Grasim Industries Ltd</t>
  </si>
  <si>
    <t>GRASIM</t>
  </si>
  <si>
    <t>Vedanta Ltd</t>
  </si>
  <si>
    <t>VEDL</t>
  </si>
  <si>
    <t>Metals - Diversified</t>
  </si>
  <si>
    <t>Power Finance Corporation Ltd</t>
  </si>
  <si>
    <t>PFC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</si>
  <si>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</si>
  <si>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</si>
  <si>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</si>
  <si>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</si>
  <si>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</si>
  <si>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</si>
  <si>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Tech Mahindra Ltd</t>
  </si>
  <si>
    <t>TECHM</t>
  </si>
  <si>
    <t>Ambuja Cements Ltd</t>
  </si>
  <si>
    <t>AMBUJACEM</t>
  </si>
  <si>
    <t>Godrej Consumer Products Ltd</t>
  </si>
  <si>
    <t>GODREJCP</t>
  </si>
  <si>
    <t>FMCG - Personal Products</t>
  </si>
  <si>
    <t>REC Limited</t>
  </si>
  <si>
    <t>RECLTD</t>
  </si>
  <si>
    <t>HDFC Life Insurance Company Ltd</t>
  </si>
  <si>
    <t>HDFCLIFE</t>
  </si>
  <si>
    <t>Bharat Petroleum Corporation Ltd</t>
  </si>
  <si>
    <t>BPCL</t>
  </si>
  <si>
    <t>Hindalco Industries Ltd</t>
  </si>
  <si>
    <t>HINDALCO</t>
  </si>
  <si>
    <t>Metals - Aluminium</t>
  </si>
  <si>
    <t>Gail (India) Ltd</t>
  </si>
  <si>
    <t>GAIL</t>
  </si>
  <si>
    <t>Gas Distribution</t>
  </si>
  <si>
    <t>Divi's Laboratories Ltd</t>
  </si>
  <si>
    <t>DIVISLAB</t>
  </si>
  <si>
    <t>Labs &amp; Life Sciences Services</t>
  </si>
  <si>
    <t>Britannia Industries Ltd</t>
  </si>
  <si>
    <t>BRITANNIA</t>
  </si>
  <si>
    <t>Tata Power Company Ltd</t>
  </si>
  <si>
    <t>TATAPOWER</t>
  </si>
  <si>
    <t>Cipla Ltd</t>
  </si>
  <si>
    <t>CIPLA</t>
  </si>
  <si>
    <t>TVS Motor Company Ltd</t>
  </si>
  <si>
    <t>TVSMOTOR</t>
  </si>
  <si>
    <t>Eicher Motors Ltd</t>
  </si>
  <si>
    <t>EICHERMOT</t>
  </si>
  <si>
    <t>Trucks &amp; Buses</t>
  </si>
  <si>
    <t>JSW Energy Ltd</t>
  </si>
  <si>
    <t>JSWENERGY</t>
  </si>
  <si>
    <t>Samvardhana Motherson International Ltd</t>
  </si>
  <si>
    <t>MOTHERSON</t>
  </si>
  <si>
    <t>Auto Parts</t>
  </si>
  <si>
    <t>Cholamandalam Investment and Finance Company Ltd</t>
  </si>
  <si>
    <t>CHOLAFIN</t>
  </si>
  <si>
    <t>Shriram Finance Ltd</t>
  </si>
  <si>
    <t>SHRIRAMFIN</t>
  </si>
  <si>
    <t>Bank of Baroda Ltd</t>
  </si>
  <si>
    <t>BANKBARODA</t>
  </si>
  <si>
    <t>Adani Energy Solutions Ltd</t>
  </si>
  <si>
    <t>ADANIENSOL</t>
  </si>
  <si>
    <t>Power Infrastructure</t>
  </si>
  <si>
    <t>Punjab National Bank</t>
  </si>
  <si>
    <t>PNB</t>
  </si>
  <si>
    <t>Havells India Ltd</t>
  </si>
  <si>
    <t>HAVELLS</t>
  </si>
  <si>
    <t>Electrical Components &amp; Equipments</t>
  </si>
  <si>
    <t>Tata Consumer Products Ltd</t>
  </si>
  <si>
    <t>TATACONSUM</t>
  </si>
  <si>
    <t>Tea &amp; Coffee</t>
  </si>
  <si>
    <t>Macrotech Developers Ltd</t>
  </si>
  <si>
    <t>LODHA</t>
  </si>
  <si>
    <t>Dabur India Ltd</t>
  </si>
  <si>
    <t>DABUR</t>
  </si>
  <si>
    <t>Rail Vikas Nigam Ltd</t>
  </si>
  <si>
    <t>RVNL</t>
  </si>
  <si>
    <t>Torrent Pharmaceuticals Ltd</t>
  </si>
  <si>
    <t>TORNTPHARM</t>
  </si>
  <si>
    <t>Bajaj Holdings and Investment Ltd</t>
  </si>
  <si>
    <t>BAJAJHLDNG</t>
  </si>
  <si>
    <t>Asset Management</t>
  </si>
  <si>
    <t>Hero MotoCorp Ltd</t>
  </si>
  <si>
    <t>HEROMOTOCO</t>
  </si>
  <si>
    <t>Indus Towers Ltd</t>
  </si>
  <si>
    <t>INDUSTOWER</t>
  </si>
  <si>
    <t>Telecom Infrastructure</t>
  </si>
  <si>
    <t>Zydus Lifesciences Ltd</t>
  </si>
  <si>
    <t>ZYDUSLIFE</t>
  </si>
  <si>
    <t>Indusind Bank Ltd</t>
  </si>
  <si>
    <t>INDUSINDBK</t>
  </si>
  <si>
    <t>Dr Reddy's Laboratories Ltd</t>
  </si>
  <si>
    <t>DRREDDY</t>
  </si>
  <si>
    <t>Indian Overseas Bank</t>
  </si>
  <si>
    <t>IOB</t>
  </si>
  <si>
    <t>United Spirits Ltd</t>
  </si>
  <si>
    <t>UNITDSPR</t>
  </si>
  <si>
    <t>Alcoholic Beverages</t>
  </si>
  <si>
    <t>ICICI Prudential Life Insurance Company Ltd</t>
  </si>
  <si>
    <t>ICICIPRULI</t>
  </si>
  <si>
    <t>ICICI Lombard General Insurance Company Ltd</t>
  </si>
  <si>
    <t>ICICIGI</t>
  </si>
  <si>
    <t>Suzlon Energy Ltd</t>
  </si>
  <si>
    <t>SUZLON</t>
  </si>
  <si>
    <t>Renewable Energy Equipment &amp; Services</t>
  </si>
  <si>
    <t>Cummins India Ltd</t>
  </si>
  <si>
    <t>CUMMINSIND</t>
  </si>
  <si>
    <t>Industrial Machinery</t>
  </si>
  <si>
    <t>CG Power and Industrial Solutions Ltd</t>
  </si>
  <si>
    <t>CGPOWER</t>
  </si>
  <si>
    <t>Lupin Ltd</t>
  </si>
  <si>
    <t>LUPIN</t>
  </si>
  <si>
    <t>Polycab India Ltd</t>
  </si>
  <si>
    <t>POLYCAB</t>
  </si>
  <si>
    <t>Colgate-Palmolive (India) Ltd</t>
  </si>
  <si>
    <t>COLPAL</t>
  </si>
  <si>
    <t>Apollo Hospitals Enterprise Ltd</t>
  </si>
  <si>
    <t>APOLLOHOSP</t>
  </si>
  <si>
    <t>Hospitals &amp; Diagnostic Centres</t>
  </si>
  <si>
    <t>Oil India Ltd</t>
  </si>
  <si>
    <t>OIL</t>
  </si>
  <si>
    <t>Indian Hotels Company Ltd</t>
  </si>
  <si>
    <t>INDHOTEL</t>
  </si>
  <si>
    <t>Hotels, Resorts &amp; Cruise Lines</t>
  </si>
  <si>
    <t>Bosch Ltd</t>
  </si>
  <si>
    <t>BOSCHLTD</t>
  </si>
  <si>
    <t>Mankind Pharma Ltd</t>
  </si>
  <si>
    <t>MANKIND</t>
  </si>
  <si>
    <t>Solar Industries India Ltd</t>
  </si>
  <si>
    <t>SOLARINDS</t>
  </si>
  <si>
    <t>Commodity Chemicals</t>
  </si>
  <si>
    <t>GMR Airports Infrastructure Ltd</t>
  </si>
  <si>
    <t>GMRINFRA</t>
  </si>
  <si>
    <t>Oracle Financial Services Software Ltd</t>
  </si>
  <si>
    <t>OFSS</t>
  </si>
  <si>
    <t>Software Services</t>
  </si>
  <si>
    <t>Jindal Steel And Power Ltd</t>
  </si>
  <si>
    <t>JINDALSTEL</t>
  </si>
  <si>
    <t>Info Edge (India) Ltd</t>
  </si>
  <si>
    <t>NAUKRI</t>
  </si>
  <si>
    <t>NHPC Ltd</t>
  </si>
  <si>
    <t>NHPC</t>
  </si>
  <si>
    <t>IDBI Bank Ltd</t>
  </si>
  <si>
    <t>IDBI</t>
  </si>
  <si>
    <t>Private Bank</t>
  </si>
  <si>
    <t>Vodafone Idea Ltd</t>
  </si>
  <si>
    <t>IDEA</t>
  </si>
  <si>
    <t>Canara Bank Ltd</t>
  </si>
  <si>
    <t>CANBK</t>
  </si>
  <si>
    <t>HDFC Asset Management Company Ltd</t>
  </si>
  <si>
    <t>HDFCAMC</t>
  </si>
  <si>
    <t>Shree Cement Ltd</t>
  </si>
  <si>
    <t>SHREECEM</t>
  </si>
  <si>
    <t>Union Bank of India Ltd</t>
  </si>
  <si>
    <t>UNIONBANK</t>
  </si>
  <si>
    <t>Bharat Heavy Electricals Ltd</t>
  </si>
  <si>
    <t>BHEL</t>
  </si>
  <si>
    <t>Hindustan Petroleum Corp Ltd</t>
  </si>
  <si>
    <t>HINDPETRO</t>
  </si>
  <si>
    <t>Adani Total Gas Ltd</t>
  </si>
  <si>
    <t>ATGL</t>
  </si>
  <si>
    <t>Mazagon Dock Shipbuilders Ltd</t>
  </si>
  <si>
    <t>MAZDOCK</t>
  </si>
  <si>
    <t>Shipbuilding</t>
  </si>
  <si>
    <t>Aurobindo Pharma Ltd</t>
  </si>
  <si>
    <t>AUROPHARMA</t>
  </si>
  <si>
    <t>Marico Ltd</t>
  </si>
  <si>
    <t>MARICO</t>
  </si>
  <si>
    <t>Max Healthcare Institute Ltd</t>
  </si>
  <si>
    <t>MAXHEALTH</t>
  </si>
  <si>
    <t>Torrent Power Ltd</t>
  </si>
  <si>
    <t>TORNTPOWER</t>
  </si>
  <si>
    <t>Persistent Systems Ltd</t>
  </si>
  <si>
    <t>PERSISTENT</t>
  </si>
  <si>
    <t>Godrej Properties Ltd</t>
  </si>
  <si>
    <t>GODREJPROP</t>
  </si>
  <si>
    <t>PB Fintech Ltd</t>
  </si>
  <si>
    <t>POLICYBZR</t>
  </si>
  <si>
    <t>Prestige Estates Projects Ltd</t>
  </si>
  <si>
    <t>PRESTIGE</t>
  </si>
  <si>
    <t>Muthoot Finance Ltd</t>
  </si>
  <si>
    <t>MUTHOOTFIN</t>
  </si>
  <si>
    <t>Tube Investments of India Ltd</t>
  </si>
  <si>
    <t>TIINDIA</t>
  </si>
  <si>
    <t>Cycles</t>
  </si>
  <si>
    <t>Alkem Laboratories Ltd</t>
  </si>
  <si>
    <t>ALKEM</t>
  </si>
  <si>
    <t>SBI Cards and Payment Services Ltd</t>
  </si>
  <si>
    <t>SBICARD</t>
  </si>
  <si>
    <t>Payment Infrastructure</t>
  </si>
  <si>
    <t>SRF Ltd</t>
  </si>
  <si>
    <t>SRF</t>
  </si>
  <si>
    <t>Dixon Technologies (India) Ltd</t>
  </si>
  <si>
    <t>DIXON</t>
  </si>
  <si>
    <t>Home Electronics &amp; Appliances</t>
  </si>
  <si>
    <t>Indian Railway Catering and Tourism Corporation Ltd</t>
  </si>
  <si>
    <t>IRCTC</t>
  </si>
  <si>
    <t>Bharat Forge Ltd</t>
  </si>
  <si>
    <t>BHARATFORG</t>
  </si>
  <si>
    <t>Ashok Leyland Ltd</t>
  </si>
  <si>
    <t>ASHOKLEY</t>
  </si>
  <si>
    <t>Yes Bank Ltd</t>
  </si>
  <si>
    <t>YESBANK</t>
  </si>
  <si>
    <t>PI Industries Ltd</t>
  </si>
  <si>
    <t>PIIND</t>
  </si>
  <si>
    <t>Patanjali Foods Ltd</t>
  </si>
  <si>
    <t>PATANJALI</t>
  </si>
  <si>
    <t>Packaged Foods &amp; Meats</t>
  </si>
  <si>
    <t>Berger Paints India Ltd</t>
  </si>
  <si>
    <t>BERGEPAINT</t>
  </si>
  <si>
    <t>Indian Bank</t>
  </si>
  <si>
    <t>INDIANB</t>
  </si>
  <si>
    <t>General Insurance Corporation of India</t>
  </si>
  <si>
    <t>GICRE</t>
  </si>
  <si>
    <t>Supreme Industries Ltd</t>
  </si>
  <si>
    <t>SUPREMEIND</t>
  </si>
  <si>
    <t>Plastic Products</t>
  </si>
  <si>
    <t>Linde India Ltd</t>
  </si>
  <si>
    <t>LINDEINDIA</t>
  </si>
  <si>
    <t>Kalyan Jewellers India Ltd</t>
  </si>
  <si>
    <t>KALYANKJIL</t>
  </si>
  <si>
    <t>JSW Infrastructure Ltd</t>
  </si>
  <si>
    <t>JSWINFRA</t>
  </si>
  <si>
    <t>Fertilisers And Chemicals Travancore Ltd</t>
  </si>
  <si>
    <t>FACT</t>
  </si>
  <si>
    <t>Fertilizers &amp; Agro Chemicals</t>
  </si>
  <si>
    <t>Oberoi Realty Ltd</t>
  </si>
  <si>
    <t>OBEROIRLTY</t>
  </si>
  <si>
    <t>Phoenix Mills Ltd</t>
  </si>
  <si>
    <t>PHOENIXLTD</t>
  </si>
  <si>
    <t>Abbott India Ltd</t>
  </si>
  <si>
    <t>ABBOTINDIA</t>
  </si>
  <si>
    <t>Indian Renewable Energy Development Agency Ltd</t>
  </si>
  <si>
    <t>IREDA</t>
  </si>
  <si>
    <t>NMDC Ltd</t>
  </si>
  <si>
    <t>NMDC</t>
  </si>
  <si>
    <t>Mining - Iron Ore</t>
  </si>
  <si>
    <t>Fsn E-Commerce Ventures Ltd</t>
  </si>
  <si>
    <t>NYKAA</t>
  </si>
  <si>
    <t>Wellness Services</t>
  </si>
  <si>
    <t>Bharti Hexacom Ltd</t>
  </si>
  <si>
    <t>BHARTIHEXA</t>
  </si>
  <si>
    <t>Jindal Stainless Ltd</t>
  </si>
  <si>
    <t>JSL</t>
  </si>
  <si>
    <t>Voltas Ltd</t>
  </si>
  <si>
    <t>VOLTAS</t>
  </si>
  <si>
    <t>L&amp;T Technology Services Ltd</t>
  </si>
  <si>
    <t>LTTS</t>
  </si>
  <si>
    <t>Schaeffler India Ltd</t>
  </si>
  <si>
    <t>SCHAEFFLER</t>
  </si>
  <si>
    <t>Balkrishna Industries Ltd</t>
  </si>
  <si>
    <t>BALKRISIND</t>
  </si>
  <si>
    <t>Tires &amp; Rubber</t>
  </si>
  <si>
    <t>UNO Minda Ltd</t>
  </si>
  <si>
    <t>UNOMINDA</t>
  </si>
  <si>
    <t>UCO Bank</t>
  </si>
  <si>
    <t>UCOBANK</t>
  </si>
  <si>
    <t>Mphasis Ltd</t>
  </si>
  <si>
    <t>MPHASIS</t>
  </si>
  <si>
    <t>MRF Ltd</t>
  </si>
  <si>
    <t>MRF</t>
  </si>
  <si>
    <t>Container Corporation of India Ltd</t>
  </si>
  <si>
    <t>CONCOR</t>
  </si>
  <si>
    <t>Logistics</t>
  </si>
  <si>
    <t>Tata Communications Ltd</t>
  </si>
  <si>
    <t>TATACOMM</t>
  </si>
  <si>
    <t>Aditya Birla Capital Ltd</t>
  </si>
  <si>
    <t>ABCAPITAL</t>
  </si>
  <si>
    <t>Diversified Financials</t>
  </si>
  <si>
    <t>United Breweries Ltd</t>
  </si>
  <si>
    <t>UBL</t>
  </si>
  <si>
    <t>IDFC First Bank Ltd</t>
  </si>
  <si>
    <t>IDFCFIRSTB</t>
  </si>
  <si>
    <t>AU Small Finance Bank Ltd</t>
  </si>
  <si>
    <t>AUBANK</t>
  </si>
  <si>
    <t>Steel Authority of India Ltd</t>
  </si>
  <si>
    <t>SAIL</t>
  </si>
  <si>
    <t>Procter &amp; Gamble Hygiene and Health Care Ltd</t>
  </si>
  <si>
    <t>PGHH</t>
  </si>
  <si>
    <t>Premier Energies Ltd</t>
  </si>
  <si>
    <t>PREMIERENE</t>
  </si>
  <si>
    <t>SJVN Ltd</t>
  </si>
  <si>
    <t>SJVN</t>
  </si>
  <si>
    <t>Astral Ltd</t>
  </si>
  <si>
    <t>ASTRAL</t>
  </si>
  <si>
    <t>Building Products - Pipes</t>
  </si>
  <si>
    <t>Sundaram Finance Ltd</t>
  </si>
  <si>
    <t>SUNDARMFIN</t>
  </si>
  <si>
    <t>Bank of India Ltd</t>
  </si>
  <si>
    <t>BANKINDIA</t>
  </si>
  <si>
    <t>Petronet LNG Ltd</t>
  </si>
  <si>
    <t>PETRONET</t>
  </si>
  <si>
    <t>Oil &amp; Gas - Storage &amp; Transportation</t>
  </si>
  <si>
    <t>Ola Electric Mobility Ltd</t>
  </si>
  <si>
    <t>OLAELEC</t>
  </si>
  <si>
    <t>Central Bank of India Ltd</t>
  </si>
  <si>
    <t>CENTRALBK</t>
  </si>
  <si>
    <t>Housing and Urban Development Corporation Ltd</t>
  </si>
  <si>
    <t>HUDCO</t>
  </si>
  <si>
    <t>Hitachi Energy India Ltd</t>
  </si>
  <si>
    <t>POWERINDIA</t>
  </si>
  <si>
    <t>Coromandel International Ltd</t>
  </si>
  <si>
    <t>COROMANDEL</t>
  </si>
  <si>
    <t>Thermax Limited</t>
  </si>
  <si>
    <t>THERMAX</t>
  </si>
  <si>
    <t>Tata Elxsi Ltd</t>
  </si>
  <si>
    <t>TATAELXSI</t>
  </si>
  <si>
    <t>Glenmark Pharmaceuticals Ltd</t>
  </si>
  <si>
    <t>GLENMARK</t>
  </si>
  <si>
    <t>Cochin Shipyard Ltd</t>
  </si>
  <si>
    <t>COCHINSHIP</t>
  </si>
  <si>
    <t>GlaxoSmithKline Pharmaceuticals Ltd</t>
  </si>
  <si>
    <t>GLAXO</t>
  </si>
  <si>
    <t>KPIT Technologies Ltd</t>
  </si>
  <si>
    <t>KPITTECH</t>
  </si>
  <si>
    <t>Adani Wilmar Ltd</t>
  </si>
  <si>
    <t>AWL</t>
  </si>
  <si>
    <t>UPL Ltd</t>
  </si>
  <si>
    <t>UPL</t>
  </si>
  <si>
    <t>Biocon Ltd</t>
  </si>
  <si>
    <t>BIOCON</t>
  </si>
  <si>
    <t>Biotechnology</t>
  </si>
  <si>
    <t>ACC Ltd</t>
  </si>
  <si>
    <t>ACC</t>
  </si>
  <si>
    <t>Bharat Dynamics Ltd</t>
  </si>
  <si>
    <t>BDL</t>
  </si>
  <si>
    <t>Federal Bank Ltd</t>
  </si>
  <si>
    <t>FEDERALBNK</t>
  </si>
  <si>
    <t>Coforge Ltd</t>
  </si>
  <si>
    <t>COFORGE</t>
  </si>
  <si>
    <t>Page Industries Ltd</t>
  </si>
  <si>
    <t>PAGEIND</t>
  </si>
  <si>
    <t>Apparel &amp; Accessories</t>
  </si>
  <si>
    <t>Gujarat Gas Ltd</t>
  </si>
  <si>
    <t>GUJGASLTD</t>
  </si>
  <si>
    <t>Honeywell Automation India Ltd</t>
  </si>
  <si>
    <t>HONAUT</t>
  </si>
  <si>
    <t>Sona BLW Precision Forgings Ltd</t>
  </si>
  <si>
    <t>SONACOMS</t>
  </si>
  <si>
    <t>Tata Technologies Ltd</t>
  </si>
  <si>
    <t>TATATECH</t>
  </si>
  <si>
    <t>Motilal Oswal Financial Services Ltd</t>
  </si>
  <si>
    <t>MOTILALOFS</t>
  </si>
  <si>
    <t>Jubilant Foodworks Ltd</t>
  </si>
  <si>
    <t>JUBLFOOD</t>
  </si>
  <si>
    <t>Restaurants &amp; Cafes</t>
  </si>
  <si>
    <t>Ge T&amp;D India Ltd</t>
  </si>
  <si>
    <t>GET&amp;D</t>
  </si>
  <si>
    <t>Gujarat Fluorochemicals Ltd</t>
  </si>
  <si>
    <t>FLUOROCHEM</t>
  </si>
  <si>
    <t>Specialty Chemicals</t>
  </si>
  <si>
    <t>Ajanta Pharma Ltd</t>
  </si>
  <si>
    <t>AJANTPHARM</t>
  </si>
  <si>
    <t>L&amp;T Finance Ltd</t>
  </si>
  <si>
    <t>LTF</t>
  </si>
  <si>
    <t>Nippon Life India Asset Management Ltd</t>
  </si>
  <si>
    <t>NAM-INDIA</t>
  </si>
  <si>
    <t>Fortis Healthcare Ltd</t>
  </si>
  <si>
    <t>FORTIS</t>
  </si>
  <si>
    <t>Bank of Maharashtra Ltd</t>
  </si>
  <si>
    <t>MAHABANK</t>
  </si>
  <si>
    <t>One 97 Communications Ltd</t>
  </si>
  <si>
    <t>PAYTM</t>
  </si>
  <si>
    <t>Business Support Services</t>
  </si>
  <si>
    <t>AIA Engineering Ltd</t>
  </si>
  <si>
    <t>AIAENG</t>
  </si>
  <si>
    <t>New India Assurance Company Ltd</t>
  </si>
  <si>
    <t>NIACL</t>
  </si>
  <si>
    <t>Exide Industries Ltd</t>
  </si>
  <si>
    <t>EXIDEIND</t>
  </si>
  <si>
    <t>Batteries</t>
  </si>
  <si>
    <t>Escorts Kubota Ltd</t>
  </si>
  <si>
    <t>ESCORTS</t>
  </si>
  <si>
    <t>Tractors</t>
  </si>
  <si>
    <t>Godrej Industries Ltd</t>
  </si>
  <si>
    <t>GODREJIND</t>
  </si>
  <si>
    <t>Deepak Nitrite Ltd</t>
  </si>
  <si>
    <t>DEEPAKNTR</t>
  </si>
  <si>
    <t>Mahindra and Mahindra Financial Services Ltd</t>
  </si>
  <si>
    <t>M&amp;MFIN</t>
  </si>
  <si>
    <t>3M India Ltd</t>
  </si>
  <si>
    <t>3MINDIA</t>
  </si>
  <si>
    <t>Stationery</t>
  </si>
  <si>
    <t>KEI Industries Ltd</t>
  </si>
  <si>
    <t>KEI</t>
  </si>
  <si>
    <t>Cables</t>
  </si>
  <si>
    <t>Lloyds Metals And Energy Ltd</t>
  </si>
  <si>
    <t>LLOYDSME</t>
  </si>
  <si>
    <t>APL Apollo Tubes Ltd</t>
  </si>
  <si>
    <t>APLAPOLLO</t>
  </si>
  <si>
    <t>Max Financial Services Ltd</t>
  </si>
  <si>
    <t>MFSL</t>
  </si>
  <si>
    <t>360 One Wam Ltd</t>
  </si>
  <si>
    <t>360ONE</t>
  </si>
  <si>
    <t>Investment Banking &amp; Brokerage</t>
  </si>
  <si>
    <t>BSE Ltd</t>
  </si>
  <si>
    <t>BSE</t>
  </si>
  <si>
    <t>Stock Exchanges &amp; Ratings</t>
  </si>
  <si>
    <t>Indraprastha Gas Ltd</t>
  </si>
  <si>
    <t>IGL</t>
  </si>
  <si>
    <t>LIC Housing Finance Ltd</t>
  </si>
  <si>
    <t>LICHSGFIN</t>
  </si>
  <si>
    <t>Home Financing</t>
  </si>
  <si>
    <t>Punjab &amp; Sind Bank</t>
  </si>
  <si>
    <t>PSB</t>
  </si>
  <si>
    <t>IRB Infrastructure Developers Ltd</t>
  </si>
  <si>
    <t>IRB</t>
  </si>
  <si>
    <t>NLC India Ltd</t>
  </si>
  <si>
    <t>NLCINDIA</t>
  </si>
  <si>
    <t>Apar Industries Ltd</t>
  </si>
  <si>
    <t>APARINDS</t>
  </si>
  <si>
    <t>Syngene International Ltd</t>
  </si>
  <si>
    <t>SYNGENE</t>
  </si>
  <si>
    <t>Blue Star Ltd</t>
  </si>
  <si>
    <t>BLUESTARCO</t>
  </si>
  <si>
    <t>IPCA Laboratories Ltd</t>
  </si>
  <si>
    <t>IPCALAB</t>
  </si>
  <si>
    <t>Star Health and Allied Insurance Company Ltd</t>
  </si>
  <si>
    <t>STARHEALTH</t>
  </si>
  <si>
    <t>J K Cement Ltd</t>
  </si>
  <si>
    <t>JKCEMENT</t>
  </si>
  <si>
    <t>Emami Ltd</t>
  </si>
  <si>
    <t>EMAMILTD</t>
  </si>
  <si>
    <t>Tata Investment Corporation Ltd</t>
  </si>
  <si>
    <t>TATAINVEST</t>
  </si>
  <si>
    <t>Dalmia Bharat Ltd</t>
  </si>
  <si>
    <t>DALBHARAT</t>
  </si>
  <si>
    <t>Godfrey Phillips India Ltd</t>
  </si>
  <si>
    <t>GODFRYPHLP</t>
  </si>
  <si>
    <t>Endurance Technologies Ltd</t>
  </si>
  <si>
    <t>ENDURANCE</t>
  </si>
  <si>
    <t>Go Digit General Insurance Ltd</t>
  </si>
  <si>
    <t>GODIGIT</t>
  </si>
  <si>
    <t>Cholamandalam Financial Holdings Ltd</t>
  </si>
  <si>
    <t>CHOLAHLDNG</t>
  </si>
  <si>
    <t>Mangalore Refinery and Petrochemicals Ltd</t>
  </si>
  <si>
    <t>MRPL</t>
  </si>
  <si>
    <t>Metro Brands Ltd</t>
  </si>
  <si>
    <t>METROBRAND</t>
  </si>
  <si>
    <t>Footwear</t>
  </si>
  <si>
    <t>Aditya Birla Fashion and Retail Ltd</t>
  </si>
  <si>
    <t>ABFRL</t>
  </si>
  <si>
    <t>CRISIL Ltd</t>
  </si>
  <si>
    <t>CRISIL</t>
  </si>
  <si>
    <t>Apollo Tyres Ltd</t>
  </si>
  <si>
    <t>APOLLOTYRE</t>
  </si>
  <si>
    <t>NBCC (India) Ltd</t>
  </si>
  <si>
    <t>NBCC</t>
  </si>
  <si>
    <t>National Aluminium Co Ltd</t>
  </si>
  <si>
    <t>NATIONALUM</t>
  </si>
  <si>
    <t>Bandhan Bank Ltd</t>
  </si>
  <si>
    <t>BANDHANBNK</t>
  </si>
  <si>
    <t>Embassy Office Parks REIT</t>
  </si>
  <si>
    <t>EMBASSY</t>
  </si>
  <si>
    <t>Brigade Enterprises Ltd</t>
  </si>
  <si>
    <t>BRIGADE</t>
  </si>
  <si>
    <t>ZF Commercial Vehicle Control Systems India Ltd</t>
  </si>
  <si>
    <t>ZFCVINDIA</t>
  </si>
  <si>
    <t>Sun Tv Network Ltd</t>
  </si>
  <si>
    <t>SUNTV</t>
  </si>
  <si>
    <t>TV Channels &amp; Broadcasters</t>
  </si>
  <si>
    <t>Gland Pharma Ltd</t>
  </si>
  <si>
    <t>GLAND</t>
  </si>
  <si>
    <t>TVS Holdings Ltd</t>
  </si>
  <si>
    <t>TVSHLTD</t>
  </si>
  <si>
    <t>Brainbees Solutions Ltd</t>
  </si>
  <si>
    <t>FIRSTCRY</t>
  </si>
  <si>
    <t>Inox Wind Ltd</t>
  </si>
  <si>
    <t>INOXWIND</t>
  </si>
  <si>
    <t>Motherson Sumi Wiring India Ltd</t>
  </si>
  <si>
    <t>MSUMI</t>
  </si>
  <si>
    <t>Vedant Fashions Ltd</t>
  </si>
  <si>
    <t>MANYAVAR</t>
  </si>
  <si>
    <t>Textiles</t>
  </si>
  <si>
    <t>Delhivery Ltd</t>
  </si>
  <si>
    <t>DELHIVERY</t>
  </si>
  <si>
    <t>Piramal Pharma Ltd</t>
  </si>
  <si>
    <t>PPLPHARMA</t>
  </si>
  <si>
    <t>Poonawalla Fincorp Ltd</t>
  </si>
  <si>
    <t>POONAWALLA</t>
  </si>
  <si>
    <t>Suven Pharmaceuticals Ltd</t>
  </si>
  <si>
    <t>SUVENPHAR</t>
  </si>
  <si>
    <t>Sumitomo Chemical India Ltd</t>
  </si>
  <si>
    <t>SUMICHEM</t>
  </si>
  <si>
    <t>Global Health Ltd</t>
  </si>
  <si>
    <t>MEDANTA</t>
  </si>
  <si>
    <t>Hindustan Copper Ltd</t>
  </si>
  <si>
    <t>HINDCOPPER</t>
  </si>
  <si>
    <t>Mining - Copper</t>
  </si>
  <si>
    <t>Crompton Greaves Consumer Electricals Ltd</t>
  </si>
  <si>
    <t>CROMPTON</t>
  </si>
  <si>
    <t>Aegis Logistics Ltd</t>
  </si>
  <si>
    <t>AEGISLOG</t>
  </si>
  <si>
    <t>BASF India Ltd</t>
  </si>
  <si>
    <t>BASF</t>
  </si>
  <si>
    <t>J B Chemicals and Pharmaceuticals Ltd</t>
  </si>
  <si>
    <t>JBCHEPHARM</t>
  </si>
  <si>
    <t>Kaynes Technology India Ltd</t>
  </si>
  <si>
    <t>KAYNES</t>
  </si>
  <si>
    <t>Gillette India Ltd</t>
  </si>
  <si>
    <t>GILLETTE</t>
  </si>
  <si>
    <t>Bayer Cropscience Ltd</t>
  </si>
  <si>
    <t>BAYERCROP</t>
  </si>
  <si>
    <t>KPR Mill Ltd</t>
  </si>
  <si>
    <t>KPRMILL</t>
  </si>
  <si>
    <t>Carborundum Universal Ltd</t>
  </si>
  <si>
    <t>CARBORUNIV</t>
  </si>
  <si>
    <t>Sundram Fasteners Ltd</t>
  </si>
  <si>
    <t>SUNDRMFAST</t>
  </si>
  <si>
    <t>ITI Ltd</t>
  </si>
  <si>
    <t>ITI</t>
  </si>
  <si>
    <t>Telecom Equipments</t>
  </si>
  <si>
    <t>Central Depository Services (India) Ltd</t>
  </si>
  <si>
    <t>CDSL</t>
  </si>
  <si>
    <t>Dr. Lal PathLabs Ltd</t>
  </si>
  <si>
    <t>LALPATHLAB</t>
  </si>
  <si>
    <t>Pfizer Ltd</t>
  </si>
  <si>
    <t>PFIZER</t>
  </si>
  <si>
    <t>Timken India Ltd</t>
  </si>
  <si>
    <t>TIMKEN</t>
  </si>
  <si>
    <t>Himadri Speciality Chemical Ltd</t>
  </si>
  <si>
    <t>HSCL</t>
  </si>
  <si>
    <t>Hatsun Agro Product Ltd</t>
  </si>
  <si>
    <t>HATSUN</t>
  </si>
  <si>
    <t>Natco Pharma Ltd</t>
  </si>
  <si>
    <t>NATCOPHARM</t>
  </si>
  <si>
    <t>Grindwell Norton Ltd</t>
  </si>
  <si>
    <t>GRINDWELL</t>
  </si>
  <si>
    <t>Century Textiles and Industries Ltd</t>
  </si>
  <si>
    <t>CENTURYTEX</t>
  </si>
  <si>
    <t>Paper Products</t>
  </si>
  <si>
    <t>Narayana Hrudayalaya Ltd</t>
  </si>
  <si>
    <t>NH</t>
  </si>
  <si>
    <t>Laurus Labs Ltd</t>
  </si>
  <si>
    <t>LAURUSLABS</t>
  </si>
  <si>
    <t>PNB Housing Finance Ltd</t>
  </si>
  <si>
    <t>PNBHOUSING</t>
  </si>
  <si>
    <t>ICICI Securities Ltd</t>
  </si>
  <si>
    <t>ISEC</t>
  </si>
  <si>
    <t>Whirlpool of India Ltd</t>
  </si>
  <si>
    <t>WHIRLPOOL</t>
  </si>
  <si>
    <t>Tata Chemicals Ltd</t>
  </si>
  <si>
    <t>TATACHEM</t>
  </si>
  <si>
    <t>Radico Khaitan Ltd</t>
  </si>
  <si>
    <t>RADICO</t>
  </si>
  <si>
    <t>Ratnamani Metals and Tubes Ltd</t>
  </si>
  <si>
    <t>RATNAMANI</t>
  </si>
  <si>
    <t>Multi Commodity Exchange of India Ltd</t>
  </si>
  <si>
    <t>MCX</t>
  </si>
  <si>
    <t>CESC Ltd</t>
  </si>
  <si>
    <t>CESC</t>
  </si>
  <si>
    <t>Emcure Pharmaceuticals Ltd</t>
  </si>
  <si>
    <t>EMCURE</t>
  </si>
  <si>
    <t>SKF India Ltd</t>
  </si>
  <si>
    <t>SKFINDIA</t>
  </si>
  <si>
    <t>Amara Raja Energy &amp; Mobility Ltd</t>
  </si>
  <si>
    <t>ARE&amp;M</t>
  </si>
  <si>
    <t>Jyoti CNC Automation Ltd</t>
  </si>
  <si>
    <t>JYOTICNC</t>
  </si>
  <si>
    <t>Computer Hardware</t>
  </si>
  <si>
    <t>Poly Medicure Ltd</t>
  </si>
  <si>
    <t>POLYMED</t>
  </si>
  <si>
    <t>Health Care Equipment &amp; Supplies</t>
  </si>
  <si>
    <t>Castrol India Ltd</t>
  </si>
  <si>
    <t>CASTROLIND</t>
  </si>
  <si>
    <t>Authum Investment &amp; Infrastructure Ltd</t>
  </si>
  <si>
    <t>AIIL</t>
  </si>
  <si>
    <t>KEC International Ltd</t>
  </si>
  <si>
    <t>KEC</t>
  </si>
  <si>
    <t>Kansai Nerolac Paints Ltd</t>
  </si>
  <si>
    <t>KANSAINER</t>
  </si>
  <si>
    <t>EIH Ltd</t>
  </si>
  <si>
    <t>EIHOTEL</t>
  </si>
  <si>
    <t>Gujarat State Petronet Ltd</t>
  </si>
  <si>
    <t>GSPL</t>
  </si>
  <si>
    <t>Alembic Pharmaceuticals Ltd</t>
  </si>
  <si>
    <t>APLLTD</t>
  </si>
  <si>
    <t>KIOCL Ltd</t>
  </si>
  <si>
    <t>KIOCL</t>
  </si>
  <si>
    <t>Nuvama Wealth Management Ltd</t>
  </si>
  <si>
    <t>NUVAMA</t>
  </si>
  <si>
    <t>Triveni Turbine Ltd</t>
  </si>
  <si>
    <t>TRITURBINE</t>
  </si>
  <si>
    <t>Piramal Enterprises Ltd</t>
  </si>
  <si>
    <t>PEL</t>
  </si>
  <si>
    <t>Atul Ltd</t>
  </si>
  <si>
    <t>ATUL</t>
  </si>
  <si>
    <t>CPSE ETF</t>
  </si>
  <si>
    <t>CPSEETF</t>
  </si>
  <si>
    <t>Equity</t>
  </si>
  <si>
    <t>Ircon International Ltd</t>
  </si>
  <si>
    <t>IRCON</t>
  </si>
  <si>
    <t>Shyam Metalics and Energy Ltd</t>
  </si>
  <si>
    <t>SHYAMMETL</t>
  </si>
  <si>
    <t>JBM Auto Ltd</t>
  </si>
  <si>
    <t>JBMA</t>
  </si>
  <si>
    <t>Devyani International Ltd</t>
  </si>
  <si>
    <t>DEVYANI</t>
  </si>
  <si>
    <t>Kajaria Ceramics Ltd</t>
  </si>
  <si>
    <t>KAJARIACER</t>
  </si>
  <si>
    <t>Building Products - Ceramics</t>
  </si>
  <si>
    <t>Elgi Equipments Ltd</t>
  </si>
  <si>
    <t>ELGIEQUIP</t>
  </si>
  <si>
    <t>Firstsource Solutions Ltd</t>
  </si>
  <si>
    <t>FSL</t>
  </si>
  <si>
    <t>Outsourced services</t>
  </si>
  <si>
    <t>Kalpataru Projects International Ltd</t>
  </si>
  <si>
    <t>KPIL</t>
  </si>
  <si>
    <t>Jindal SAW Ltd</t>
  </si>
  <si>
    <t>JINDALSAW</t>
  </si>
  <si>
    <t>HFCL Ltd</t>
  </si>
  <si>
    <t>HFCL</t>
  </si>
  <si>
    <t>Cyient Ltd</t>
  </si>
  <si>
    <t>CYIENT</t>
  </si>
  <si>
    <t>Angel One Ltd</t>
  </si>
  <si>
    <t>ANGELONE</t>
  </si>
  <si>
    <t>Affle (India) Ltd</t>
  </si>
  <si>
    <t>AFFLE</t>
  </si>
  <si>
    <t>Advertising</t>
  </si>
  <si>
    <t>Tejas Networks Ltd</t>
  </si>
  <si>
    <t>TEJASNET</t>
  </si>
  <si>
    <t>Five-Star Business Finance Ltd</t>
  </si>
  <si>
    <t>FIVESTAR</t>
  </si>
  <si>
    <t>Jupiter Wagons Ltd</t>
  </si>
  <si>
    <t>JWL</t>
  </si>
  <si>
    <t>Rail</t>
  </si>
  <si>
    <t>Bikaji Foods International Ltd</t>
  </si>
  <si>
    <t>BIKAJI</t>
  </si>
  <si>
    <t>Aarti Industries Ltd</t>
  </si>
  <si>
    <t>AARTIIND</t>
  </si>
  <si>
    <t>Aditya Birla Sun Life Amc Ltd</t>
  </si>
  <si>
    <t>ABSLAMC</t>
  </si>
  <si>
    <t>Finolex Cables Ltd</t>
  </si>
  <si>
    <t>FINCABLES</t>
  </si>
  <si>
    <t>Krishna Institute of Medical Sciences Ltd</t>
  </si>
  <si>
    <t>KIMS</t>
  </si>
  <si>
    <t>PTC Industries Ltd</t>
  </si>
  <si>
    <t>PTCIL</t>
  </si>
  <si>
    <t>CIE Automotive India Ltd</t>
  </si>
  <si>
    <t>CIEINDIA</t>
  </si>
  <si>
    <t>Computer Age Management Services Ltd</t>
  </si>
  <si>
    <t>CAMS</t>
  </si>
  <si>
    <t>Anant Raj Ltd</t>
  </si>
  <si>
    <t>ANANTRAJ</t>
  </si>
  <si>
    <t>Relaxo Footwears Ltd</t>
  </si>
  <si>
    <t>RELAXO</t>
  </si>
  <si>
    <t>Jyothy Labs Ltd</t>
  </si>
  <si>
    <t>JYOTHYLAB</t>
  </si>
  <si>
    <t>Signatureglobal (India) Ltd</t>
  </si>
  <si>
    <t>SIGNATURE</t>
  </si>
  <si>
    <t>Garden Reach Shipbuilders &amp; Engineers Ltd</t>
  </si>
  <si>
    <t>GRSE</t>
  </si>
  <si>
    <t>Chambal Fertilisers and Chemicals Ltd</t>
  </si>
  <si>
    <t>CHAMBLFERT</t>
  </si>
  <si>
    <t>V Guard Industries Ltd</t>
  </si>
  <si>
    <t>VGUARD</t>
  </si>
  <si>
    <t>Jai Balaji Industries Ltd</t>
  </si>
  <si>
    <t>JAIBALAJI</t>
  </si>
  <si>
    <t>Aster DM Healthcare Ltd</t>
  </si>
  <si>
    <t>ASTERDM</t>
  </si>
  <si>
    <t>Nexus Select Trust</t>
  </si>
  <si>
    <t>NXST</t>
  </si>
  <si>
    <t>Mindspace Business Parks REIT</t>
  </si>
  <si>
    <t>MINDSPACE</t>
  </si>
  <si>
    <t>Cello World Ltd</t>
  </si>
  <si>
    <t>CELLO</t>
  </si>
  <si>
    <t>Eris Lifesciences Ltd</t>
  </si>
  <si>
    <t>ERIS</t>
  </si>
  <si>
    <t>IIFL Finance Ltd</t>
  </si>
  <si>
    <t>IIFL</t>
  </si>
  <si>
    <t>Ramco Cements Limited</t>
  </si>
  <si>
    <t>RAMCOCEM</t>
  </si>
  <si>
    <t>Swan Energy Ltd</t>
  </si>
  <si>
    <t>SWANENERGY</t>
  </si>
  <si>
    <t>NCC Ltd</t>
  </si>
  <si>
    <t>NCC</t>
  </si>
  <si>
    <t>Concord Biotech Ltd</t>
  </si>
  <si>
    <t>CONCORDBIO</t>
  </si>
  <si>
    <t>Vinati Organics Ltd</t>
  </si>
  <si>
    <t>VINATIORGA</t>
  </si>
  <si>
    <t>Chalet Hotels Ltd</t>
  </si>
  <si>
    <t>CHALET</t>
  </si>
  <si>
    <t>Sobha Ltd</t>
  </si>
  <si>
    <t>SOBHA</t>
  </si>
  <si>
    <t>Tbo Tek Ltd</t>
  </si>
  <si>
    <t>TBOTEK</t>
  </si>
  <si>
    <t>Tour &amp; Travel Services</t>
  </si>
  <si>
    <t>Blue Dart Express Ltd</t>
  </si>
  <si>
    <t>BLUEDART</t>
  </si>
  <si>
    <t>Schneider Electric Infrastructure Ltd</t>
  </si>
  <si>
    <t>SCHNEIDER</t>
  </si>
  <si>
    <t>CreditAccess Grameen Ltd</t>
  </si>
  <si>
    <t>CREDITACC</t>
  </si>
  <si>
    <t>Finolex Industries Ltd</t>
  </si>
  <si>
    <t>FINPIPE</t>
  </si>
  <si>
    <t>Indian Energy Exchange Ltd</t>
  </si>
  <si>
    <t>IEX</t>
  </si>
  <si>
    <t>Power Trading &amp; Consultancy</t>
  </si>
  <si>
    <t>Techno Electric &amp; Engineering Company Ltd</t>
  </si>
  <si>
    <t>TECHNOE</t>
  </si>
  <si>
    <t>Kirloskar Oil Engines Ltd</t>
  </si>
  <si>
    <t>KIRLOSENG</t>
  </si>
  <si>
    <t>Bombay Burmah Trading Corporation Ltd</t>
  </si>
  <si>
    <t>BBTC</t>
  </si>
  <si>
    <t>Aadhar Housing Finance Ltd</t>
  </si>
  <si>
    <t>AADHARHFC</t>
  </si>
  <si>
    <t>Titagarh Rail Systems Ltd</t>
  </si>
  <si>
    <t>TITAGARH</t>
  </si>
  <si>
    <t>Indiamart Intermesh Ltd</t>
  </si>
  <si>
    <t>INDIAMART</t>
  </si>
  <si>
    <t>Trident Ltd</t>
  </si>
  <si>
    <t>TRIDENT</t>
  </si>
  <si>
    <t>Sonata Software Ltd</t>
  </si>
  <si>
    <t>SONATSOFTW</t>
  </si>
  <si>
    <t>Great Eastern Shipping Company Ltd</t>
  </si>
  <si>
    <t>GESHIP</t>
  </si>
  <si>
    <t>Mahanagar Gas Ltd</t>
  </si>
  <si>
    <t>MGL</t>
  </si>
  <si>
    <t>PCBL Ltd</t>
  </si>
  <si>
    <t>PCBL</t>
  </si>
  <si>
    <t>Bata India Ltd</t>
  </si>
  <si>
    <t>BATAINDIA</t>
  </si>
  <si>
    <t>Bls International Services Ltd</t>
  </si>
  <si>
    <t>BLS</t>
  </si>
  <si>
    <t>Tata Teleservices (Maharashtra) Ltd</t>
  </si>
  <si>
    <t>TTML</t>
  </si>
  <si>
    <t>Welspun Corp Ltd</t>
  </si>
  <si>
    <t>WELCORP</t>
  </si>
  <si>
    <t>IFCI Ltd</t>
  </si>
  <si>
    <t>IFCI</t>
  </si>
  <si>
    <t>Karur Vysya Bank Ltd</t>
  </si>
  <si>
    <t>KARURVYSYA</t>
  </si>
  <si>
    <t>Zensar Technologies Ltd</t>
  </si>
  <si>
    <t>ZENSARTECH</t>
  </si>
  <si>
    <t>Century Plyboards (India) Ltd</t>
  </si>
  <si>
    <t>CENTURYPLY</t>
  </si>
  <si>
    <t>Wood Products</t>
  </si>
  <si>
    <t>R R Kabel Ltd</t>
  </si>
  <si>
    <t>RRKABEL</t>
  </si>
  <si>
    <t>Welspun Living Ltd</t>
  </si>
  <si>
    <t>WELSPUNLIV</t>
  </si>
  <si>
    <t>Birlasoft Ltd</t>
  </si>
  <si>
    <t>BSOFT</t>
  </si>
  <si>
    <t>Capri Global Capital Ltd</t>
  </si>
  <si>
    <t>CGCL</t>
  </si>
  <si>
    <t>IDFC Ltd</t>
  </si>
  <si>
    <t>IDFC</t>
  </si>
  <si>
    <t>Honasa Consumer Ltd</t>
  </si>
  <si>
    <t>HONASA</t>
  </si>
  <si>
    <t>Akzo Nobel India Ltd</t>
  </si>
  <si>
    <t>AKZOINDIA</t>
  </si>
  <si>
    <t>DCM Shriram Ltd</t>
  </si>
  <si>
    <t>DCMSHRIRAM</t>
  </si>
  <si>
    <t>Ramkrishna Forgings Ltd</t>
  </si>
  <si>
    <t>RKFORGE</t>
  </si>
  <si>
    <t>Manappuram Finance Ltd</t>
  </si>
  <si>
    <t>MANAPPURAM</t>
  </si>
  <si>
    <t>Lakshmi Machine Works Ltd</t>
  </si>
  <si>
    <t>LAXMIMACH</t>
  </si>
  <si>
    <t>Astrazeneca Pharma India Ltd</t>
  </si>
  <si>
    <t>ASTRAZEN</t>
  </si>
  <si>
    <t>Asahi India Glass Ltd</t>
  </si>
  <si>
    <t>ASAHIINDIA</t>
  </si>
  <si>
    <t>Sterling and Wilson Renewable Energy Ltd</t>
  </si>
  <si>
    <t>SWSOLAR</t>
  </si>
  <si>
    <t>Kfin Technologies Ltd</t>
  </si>
  <si>
    <t>KFINTECH</t>
  </si>
  <si>
    <t>Sanofi India Ltd</t>
  </si>
  <si>
    <t>SANOFI</t>
  </si>
  <si>
    <t>HBL Power Systems Ltd</t>
  </si>
  <si>
    <t>HBLPOWER</t>
  </si>
  <si>
    <t>Granules India Ltd</t>
  </si>
  <si>
    <t>GRANULES</t>
  </si>
  <si>
    <t>Clean Science and Technology Ltd</t>
  </si>
  <si>
    <t>CLEAN</t>
  </si>
  <si>
    <t>Navin Fluorine International Ltd</t>
  </si>
  <si>
    <t>NAVINFLUOR</t>
  </si>
  <si>
    <t>Doms Industries Ltd</t>
  </si>
  <si>
    <t>DOMS</t>
  </si>
  <si>
    <t>Office Supplies</t>
  </si>
  <si>
    <t>Fine Organic Industries Ltd</t>
  </si>
  <si>
    <t>FINEORG</t>
  </si>
  <si>
    <t>UTI Asset Management Company Ltd</t>
  </si>
  <si>
    <t>UTIAMC</t>
  </si>
  <si>
    <t>RITES Ltd</t>
  </si>
  <si>
    <t>RITES</t>
  </si>
  <si>
    <t>PG Electroplast Ltd</t>
  </si>
  <si>
    <t>PGEL</t>
  </si>
  <si>
    <t>BEML Ltd</t>
  </si>
  <si>
    <t>BEML</t>
  </si>
  <si>
    <t>Anand Rathi Wealth Ltd</t>
  </si>
  <si>
    <t>ANANDRATHI</t>
  </si>
  <si>
    <t>Jubilant Pharmova Ltd</t>
  </si>
  <si>
    <t>JUBLPHARMA</t>
  </si>
  <si>
    <t>Indegene Ltd</t>
  </si>
  <si>
    <t>INDGN</t>
  </si>
  <si>
    <t>Aptus Value Housing Finance India Ltd</t>
  </si>
  <si>
    <t>APTUS</t>
  </si>
  <si>
    <t>Supreme Petrochem Ltd</t>
  </si>
  <si>
    <t>SPLPETRO</t>
  </si>
  <si>
    <t>Neuland Laboratories Ltd</t>
  </si>
  <si>
    <t>NEULANDLAB</t>
  </si>
  <si>
    <t>G R Infraprojects Ltd</t>
  </si>
  <si>
    <t>GRINFRA</t>
  </si>
  <si>
    <t>Wockhardt Ltd</t>
  </si>
  <si>
    <t>WOCKPHARMA</t>
  </si>
  <si>
    <t>Glenmark Life Sciences Ltd</t>
  </si>
  <si>
    <t>GLS</t>
  </si>
  <si>
    <t>PVR INOX Ltd</t>
  </si>
  <si>
    <t>PVRINOX</t>
  </si>
  <si>
    <t>Theatres</t>
  </si>
  <si>
    <t>Gravita India Ltd</t>
  </si>
  <si>
    <t>GRAVITA</t>
  </si>
  <si>
    <t>Metals - Lead</t>
  </si>
  <si>
    <t>NMDC Steel Ltd</t>
  </si>
  <si>
    <t>NSLNISP</t>
  </si>
  <si>
    <t>UTI S&amp;P BSE Sensex ETF</t>
  </si>
  <si>
    <t>UTISENSETF</t>
  </si>
  <si>
    <t>KSB Ltd</t>
  </si>
  <si>
    <t>KSB</t>
  </si>
  <si>
    <t>Data Patterns (India) Ltd</t>
  </si>
  <si>
    <t>DATAPATTNS</t>
  </si>
  <si>
    <t>Caplin Point Laboratories Ltd</t>
  </si>
  <si>
    <t>CAPLIPOINT</t>
  </si>
  <si>
    <t>Railtel Corporation of India Ltd</t>
  </si>
  <si>
    <t>RAILTEL</t>
  </si>
  <si>
    <t>Communication &amp; Networking</t>
  </si>
  <si>
    <t>Netweb Technologies India Ltd</t>
  </si>
  <si>
    <t>NETWEB</t>
  </si>
  <si>
    <t>Redington Ltd</t>
  </si>
  <si>
    <t>REDINGTON</t>
  </si>
  <si>
    <t>Technology Hardware</t>
  </si>
  <si>
    <t>Godrej Agrovet Ltd</t>
  </si>
  <si>
    <t>GODREJAGRO</t>
  </si>
  <si>
    <t>Agro Products</t>
  </si>
  <si>
    <t>Amber Enterprises India Ltd</t>
  </si>
  <si>
    <t>AMBER</t>
  </si>
  <si>
    <t>Waaree Renewable Technologies Ltd</t>
  </si>
  <si>
    <t>WAAREERTL</t>
  </si>
  <si>
    <t>Action Construction Equipment Ltd</t>
  </si>
  <si>
    <t>ACE</t>
  </si>
  <si>
    <t>Heavy Machinery</t>
  </si>
  <si>
    <t>Raymond Lifestyle Ltd</t>
  </si>
  <si>
    <t>RAYMONDLSL</t>
  </si>
  <si>
    <t>Newgen Software Technologies Ltd</t>
  </si>
  <si>
    <t>NEWGEN</t>
  </si>
  <si>
    <t>E I D-Parry (India) Ltd</t>
  </si>
  <si>
    <t>EIDPARRY</t>
  </si>
  <si>
    <t>Sugar</t>
  </si>
  <si>
    <t>Inox Wind Energy Ltd</t>
  </si>
  <si>
    <t>IWEL</t>
  </si>
  <si>
    <t>Zen Technologies Ltd</t>
  </si>
  <si>
    <t>ZENTEC</t>
  </si>
  <si>
    <t>Aavas Financiers Ltd</t>
  </si>
  <si>
    <t>AAVAS</t>
  </si>
  <si>
    <t>Nava Limited</t>
  </si>
  <si>
    <t>NAVA</t>
  </si>
  <si>
    <t>MMTC Ltd</t>
  </si>
  <si>
    <t>MMTC</t>
  </si>
  <si>
    <t>Vardhman Textiles Ltd</t>
  </si>
  <si>
    <t>VTL</t>
  </si>
  <si>
    <t>Zydus Wellness Ltd</t>
  </si>
  <si>
    <t>ZYDUSWELL</t>
  </si>
  <si>
    <t>Akums Drugs and Pharmaceuticals Ltd</t>
  </si>
  <si>
    <t>AKUMS</t>
  </si>
  <si>
    <t>Elecon Engineering Company Ltd</t>
  </si>
  <si>
    <t>ELECON</t>
  </si>
  <si>
    <t>Craftsman Automation Ltd</t>
  </si>
  <si>
    <t>CRAFTSMAN</t>
  </si>
  <si>
    <t>Aether Industries Ltd</t>
  </si>
  <si>
    <t>AETHER</t>
  </si>
  <si>
    <t>LT Foods Ltd</t>
  </si>
  <si>
    <t>LTFOODS</t>
  </si>
  <si>
    <t>Voltamp Transformers Ltd</t>
  </si>
  <si>
    <t>VOLTAMP</t>
  </si>
  <si>
    <t>Intellect Design Arena Ltd</t>
  </si>
  <si>
    <t>INTELLECT</t>
  </si>
  <si>
    <t>Electrosteel Castings Ltd</t>
  </si>
  <si>
    <t>ELECTCAST</t>
  </si>
  <si>
    <t>Deepak Fertilisers and Petrochemicals Corp Ltd</t>
  </si>
  <si>
    <t>DEEPAKFERT</t>
  </si>
  <si>
    <t>Ingersoll-Rand (India) Ltd</t>
  </si>
  <si>
    <t>INGERRAND</t>
  </si>
  <si>
    <t>Chennai Petroleum Corporation Ltd</t>
  </si>
  <si>
    <t>CHENNPETRO</t>
  </si>
  <si>
    <t>Zee Entertainment Enterprises Ltd</t>
  </si>
  <si>
    <t>ZEEL</t>
  </si>
  <si>
    <t>Rainbow Children's Medicare Ltd</t>
  </si>
  <si>
    <t>RAINBOW</t>
  </si>
  <si>
    <t>Praj Industries Ltd</t>
  </si>
  <si>
    <t>PRAJIND</t>
  </si>
  <si>
    <t>Alok Industries Ltd</t>
  </si>
  <si>
    <t>ALOKINDS</t>
  </si>
  <si>
    <t>Kirloskar Brothers Ltd</t>
  </si>
  <si>
    <t>KIRLOSBROS</t>
  </si>
  <si>
    <t>Raymond Ltd</t>
  </si>
  <si>
    <t>RAYMOND</t>
  </si>
  <si>
    <t>RBL Bank Ltd</t>
  </si>
  <si>
    <t>RBLBANK</t>
  </si>
  <si>
    <t>Sarda Energy &amp; Minerals Ltd</t>
  </si>
  <si>
    <t>SARDAEN</t>
  </si>
  <si>
    <t>eClerx Services Limited</t>
  </si>
  <si>
    <t>ECLERX</t>
  </si>
  <si>
    <t>Cube Highways Trust</t>
  </si>
  <si>
    <t>CUBEINVIT</t>
  </si>
  <si>
    <t>Roads</t>
  </si>
  <si>
    <t>Olectra Greentech Ltd</t>
  </si>
  <si>
    <t>OLECTRA</t>
  </si>
  <si>
    <t>Minda Corporation Ltd</t>
  </si>
  <si>
    <t>MINDACORP</t>
  </si>
  <si>
    <t>Nuvoco Vistas Corporation Ltd</t>
  </si>
  <si>
    <t>NUVOCO</t>
  </si>
  <si>
    <t>Genus Power Infrastructures Ltd</t>
  </si>
  <si>
    <t>GENUSPOWER</t>
  </si>
  <si>
    <t>Tanla Platforms Ltd</t>
  </si>
  <si>
    <t>TANLA</t>
  </si>
  <si>
    <t>TTK Prestige Ltd</t>
  </si>
  <si>
    <t>TTKPRESTIG</t>
  </si>
  <si>
    <t>City Union Bank Ltd</t>
  </si>
  <si>
    <t>CUB</t>
  </si>
  <si>
    <t>Westlife Foodworld Ltd</t>
  </si>
  <si>
    <t>WESTLIFE</t>
  </si>
  <si>
    <t>Strides Pharma Science Ltd</t>
  </si>
  <si>
    <t>STAR</t>
  </si>
  <si>
    <t>Godawari Power and Ispat Ltd</t>
  </si>
  <si>
    <t>GPIL</t>
  </si>
  <si>
    <t>RHI Magnesita India Ltd</t>
  </si>
  <si>
    <t>RHIM</t>
  </si>
  <si>
    <t>Quess Corp Ltd</t>
  </si>
  <si>
    <t>QUESS</t>
  </si>
  <si>
    <t>Employment Services</t>
  </si>
  <si>
    <t>Safari Industries (India) Ltd</t>
  </si>
  <si>
    <t>SAFARI</t>
  </si>
  <si>
    <t>Happiest Minds Technologies Ltd</t>
  </si>
  <si>
    <t>HAPPSTMNDS</t>
  </si>
  <si>
    <t>Reliance Power Ltd</t>
  </si>
  <si>
    <t>RPOWER</t>
  </si>
  <si>
    <t>LS Industries Ltd</t>
  </si>
  <si>
    <t>LSIND</t>
  </si>
  <si>
    <t>Jaiprakash Power Ventures Ltd</t>
  </si>
  <si>
    <t>JPPOWER</t>
  </si>
  <si>
    <t>Jubilant Ingrevia Ltd</t>
  </si>
  <si>
    <t>JUBLINGREA</t>
  </si>
  <si>
    <t>JM Financial Ltd</t>
  </si>
  <si>
    <t>JMFINANCIL</t>
  </si>
  <si>
    <t>Marksans Pharma Ltd</t>
  </si>
  <si>
    <t>MARKSANS</t>
  </si>
  <si>
    <t>Engineers India Ltd</t>
  </si>
  <si>
    <t>ENGINERSIN</t>
  </si>
  <si>
    <t>Tega Industries Ltd</t>
  </si>
  <si>
    <t>TEGA</t>
  </si>
  <si>
    <t>Gujarat Mineral Development Corporation Ltd</t>
  </si>
  <si>
    <t>GMDCLTD</t>
  </si>
  <si>
    <t>shipping corporation of India Ltd</t>
  </si>
  <si>
    <t>SCI</t>
  </si>
  <si>
    <t>Sammaan Capital Ltd</t>
  </si>
  <si>
    <t>SAMMAANCAP</t>
  </si>
  <si>
    <t>Alkyl Amines Chemicals Ltd</t>
  </si>
  <si>
    <t>ALKYLAMINE</t>
  </si>
  <si>
    <t>Jammu and Kashmir Bank Ltd</t>
  </si>
  <si>
    <t>J&amp;KBANK</t>
  </si>
  <si>
    <t>PNC Infratech Ltd</t>
  </si>
  <si>
    <t>PNCINFRA</t>
  </si>
  <si>
    <t>Happy Forgings Ltd</t>
  </si>
  <si>
    <t>HAPPYFORGE</t>
  </si>
  <si>
    <t>Auto, Truck &amp; Motorcycle Parts</t>
  </si>
  <si>
    <t>Maharashtra Scooters Ltd</t>
  </si>
  <si>
    <t>MAHSCOOTER</t>
  </si>
  <si>
    <t>Powergrid Infrastructure Investment Trust</t>
  </si>
  <si>
    <t>PGINVIT</t>
  </si>
  <si>
    <t>CEAT Ltd</t>
  </si>
  <si>
    <t>CEATLTD</t>
  </si>
  <si>
    <t>Bajaj Electricals Ltd</t>
  </si>
  <si>
    <t>BAJAJELEC</t>
  </si>
  <si>
    <t>Balrampur Chini Mills Ltd</t>
  </si>
  <si>
    <t>BALRAMCHIN</t>
  </si>
  <si>
    <t>India Cements Ltd</t>
  </si>
  <si>
    <t>INDIACEM</t>
  </si>
  <si>
    <t>Can Fin Homes Ltd</t>
  </si>
  <si>
    <t>CANFINHOME</t>
  </si>
  <si>
    <t>Cera Sanitaryware Ltd</t>
  </si>
  <si>
    <t>CERA</t>
  </si>
  <si>
    <t>Kirloskar Ferrous Industries Ltd</t>
  </si>
  <si>
    <t>KIRLFER</t>
  </si>
  <si>
    <t>Bengal &amp; Assam Company Ltd</t>
  </si>
  <si>
    <t>BENGALASM</t>
  </si>
  <si>
    <t>Usha Martin Ltd</t>
  </si>
  <si>
    <t>USHAMART</t>
  </si>
  <si>
    <t>Metropolis Healthcare Ltd</t>
  </si>
  <si>
    <t>METROPOLIS</t>
  </si>
  <si>
    <t>JK Tyre &amp; Industries Ltd</t>
  </si>
  <si>
    <t>JKTYRE</t>
  </si>
  <si>
    <t>CE Info Systems Ltd</t>
  </si>
  <si>
    <t>MAPMYINDIA</t>
  </si>
  <si>
    <t>KPI Green Energy Ltd</t>
  </si>
  <si>
    <t>KPIGREEN</t>
  </si>
  <si>
    <t>Vesuvius India Ltd</t>
  </si>
  <si>
    <t>VESUVIUS</t>
  </si>
  <si>
    <t>Gujarat Pipavav Port Ltd</t>
  </si>
  <si>
    <t>GPPL</t>
  </si>
  <si>
    <t>Galaxy Surfactants Ltd</t>
  </si>
  <si>
    <t>GALAXYSURF</t>
  </si>
  <si>
    <t>Sapphire Foods India Ltd</t>
  </si>
  <si>
    <t>SAPPHIRE</t>
  </si>
  <si>
    <t>Inox India Ltd</t>
  </si>
  <si>
    <t>INOXINDIA</t>
  </si>
  <si>
    <t>Sea-Borne Tankers</t>
  </si>
  <si>
    <t>Rattanindia Enterprises Ltd</t>
  </si>
  <si>
    <t>RTNINDIA</t>
  </si>
  <si>
    <t>Bharat 22 ETF</t>
  </si>
  <si>
    <t>ICICIB22</t>
  </si>
  <si>
    <t>Valor Estate Ltd</t>
  </si>
  <si>
    <t>DBREALTY</t>
  </si>
  <si>
    <t>City Pulse Multiplex Ltd</t>
  </si>
  <si>
    <t>CPML</t>
  </si>
  <si>
    <t>Movies &amp; Entertainment</t>
  </si>
  <si>
    <t>Mrs. Bectors Food Specialities Ltd</t>
  </si>
  <si>
    <t>BECTORFOOD</t>
  </si>
  <si>
    <t>Nippon India ETF Nifty Bank BeES</t>
  </si>
  <si>
    <t>BANKBEES</t>
  </si>
  <si>
    <t>Arvind Ltd</t>
  </si>
  <si>
    <t>ARVIND</t>
  </si>
  <si>
    <t>Aurionpro Solutions Ltd</t>
  </si>
  <si>
    <t>AURIONPRO</t>
  </si>
  <si>
    <t>Prism Johnson Ltd</t>
  </si>
  <si>
    <t>PRSMJOHNSN</t>
  </si>
  <si>
    <t>Rashtriya Chemicals and Fertilizers Ltd</t>
  </si>
  <si>
    <t>RCF</t>
  </si>
  <si>
    <t>Just Dial Ltd</t>
  </si>
  <si>
    <t>JUSTDIAL</t>
  </si>
  <si>
    <t>Puravankara Ltd</t>
  </si>
  <si>
    <t>PURVA</t>
  </si>
  <si>
    <t>Transformers and Rectifiers (India) Ltd</t>
  </si>
  <si>
    <t>TARIL</t>
  </si>
  <si>
    <t>Edelweiss Financial Services Ltd</t>
  </si>
  <si>
    <t>EDELWEISS</t>
  </si>
  <si>
    <t>Lemon Tree Hotels Ltd</t>
  </si>
  <si>
    <t>LEMONTREE</t>
  </si>
  <si>
    <t>Shriram Pistons &amp; Rings Ltd</t>
  </si>
  <si>
    <t>SHRIPISTON</t>
  </si>
  <si>
    <t>Symphony Ltd</t>
  </si>
  <si>
    <t>SYMPHONY</t>
  </si>
  <si>
    <t>Route Mobile Ltd</t>
  </si>
  <si>
    <t>ROUTE</t>
  </si>
  <si>
    <t>Power Mech Projects Ltd</t>
  </si>
  <si>
    <t>POWERMECH</t>
  </si>
  <si>
    <t>CCL Products (India) Ltd</t>
  </si>
  <si>
    <t>CCL</t>
  </si>
  <si>
    <t>RedTape</t>
  </si>
  <si>
    <t>REDTAPE</t>
  </si>
  <si>
    <t>Birla Corporation Ltd</t>
  </si>
  <si>
    <t>BIRLACORPN</t>
  </si>
  <si>
    <t>HG Infra Engineering Ltd</t>
  </si>
  <si>
    <t>HGINFRA</t>
  </si>
  <si>
    <t>Latent View Analytics Ltd</t>
  </si>
  <si>
    <t>LATENTVIEW</t>
  </si>
  <si>
    <t>Triveni Engineering and Industries Ltd</t>
  </si>
  <si>
    <t>TRIVENI</t>
  </si>
  <si>
    <t>Sheela Foam Ltd</t>
  </si>
  <si>
    <t>SFL</t>
  </si>
  <si>
    <t>Home Furnishing</t>
  </si>
  <si>
    <t>Saregama India Ltd</t>
  </si>
  <si>
    <t>SAREGAMA</t>
  </si>
  <si>
    <t>Movies &amp; TV Serials</t>
  </si>
  <si>
    <t>Shree Renuka Sugars Ltd</t>
  </si>
  <si>
    <t>RENUKA</t>
  </si>
  <si>
    <t>Thomas Cook (India) Ltd</t>
  </si>
  <si>
    <t>THOMASCOOK</t>
  </si>
  <si>
    <t>Max Estates Ltd</t>
  </si>
  <si>
    <t>MAXESTATES</t>
  </si>
  <si>
    <t>GMR Power and Urban Infra Ltd</t>
  </si>
  <si>
    <t>GMRP&amp;UI</t>
  </si>
  <si>
    <t>Gujarat Narmada Valley Fertilizers &amp; Chemicals Ltd</t>
  </si>
  <si>
    <t>GNFC</t>
  </si>
  <si>
    <t>Prudent Corporate Advisory Services Ltd</t>
  </si>
  <si>
    <t>PRUDENT</t>
  </si>
  <si>
    <t>Isgec Heavy Engineering Ltd</t>
  </si>
  <si>
    <t>ISGEC</t>
  </si>
  <si>
    <t>Force Motors Ltd</t>
  </si>
  <si>
    <t>FORCEMOT</t>
  </si>
  <si>
    <t>Graphite India Ltd</t>
  </si>
  <si>
    <t>GRAPHITE</t>
  </si>
  <si>
    <t>Allied Blenders and Distillers Ltd</t>
  </si>
  <si>
    <t>ABDL</t>
  </si>
  <si>
    <t>KNR Constructions Ltd</t>
  </si>
  <si>
    <t>KNRCON</t>
  </si>
  <si>
    <t>Brookfield India Real Estate Trust</t>
  </si>
  <si>
    <t>BIRET</t>
  </si>
  <si>
    <t>Senco Gold Ltd</t>
  </si>
  <si>
    <t>SENCO</t>
  </si>
  <si>
    <t>Religare Enterprises Ltd</t>
  </si>
  <si>
    <t>RELIGARE</t>
  </si>
  <si>
    <t>ESAB India Ltd</t>
  </si>
  <si>
    <t>ESABINDIA</t>
  </si>
  <si>
    <t>India Grid Trust</t>
  </si>
  <si>
    <t>INDIGRID</t>
  </si>
  <si>
    <t>HMT Ltd</t>
  </si>
  <si>
    <t>HMT</t>
  </si>
  <si>
    <t>Time Technoplast Ltd</t>
  </si>
  <si>
    <t>TIMETECHNO</t>
  </si>
  <si>
    <t>TVS Supply Chain Solutions Ltd</t>
  </si>
  <si>
    <t>TVSSCS</t>
  </si>
  <si>
    <t>Home First Finance Company India Ltd</t>
  </si>
  <si>
    <t>HOMEFIRST</t>
  </si>
  <si>
    <t>Network18 Media &amp; Investments Ltd</t>
  </si>
  <si>
    <t>NETWORK18</t>
  </si>
  <si>
    <t>F D C Ltd</t>
  </si>
  <si>
    <t>FDC</t>
  </si>
  <si>
    <t>Eureka Forbes Ltd</t>
  </si>
  <si>
    <t>EUREKAFORB</t>
  </si>
  <si>
    <t>Household Appliances</t>
  </si>
  <si>
    <t>Vijaya Diagnostic Centre Ltd</t>
  </si>
  <si>
    <t>VIJAYA</t>
  </si>
  <si>
    <t>JK Lakshmi Cement Ltd</t>
  </si>
  <si>
    <t>JKLAKSHMI</t>
  </si>
  <si>
    <t>Avanti Feeds Ltd</t>
  </si>
  <si>
    <t>AVANTIFEED</t>
  </si>
  <si>
    <t>IIFL Securities Ltd</t>
  </si>
  <si>
    <t>IIFLSEC</t>
  </si>
  <si>
    <t>ELANTAS Beck India Ltd</t>
  </si>
  <si>
    <t>ELANTAS</t>
  </si>
  <si>
    <t>Equitas Small Finance Bank Ltd</t>
  </si>
  <si>
    <t>EQUITASBNK</t>
  </si>
  <si>
    <t>SBFC Finance Ltd</t>
  </si>
  <si>
    <t>SBFC</t>
  </si>
  <si>
    <t>Tips Industries Ltd</t>
  </si>
  <si>
    <t>TIPSINDLTD</t>
  </si>
  <si>
    <t>National Standard (India) Ltd</t>
  </si>
  <si>
    <t>NATIONSTD</t>
  </si>
  <si>
    <t>Choice International Ltd</t>
  </si>
  <si>
    <t>CHOICEIN</t>
  </si>
  <si>
    <t>Gujarat State Fertilizers &amp; Chemicals Ltd</t>
  </si>
  <si>
    <t>GSFC</t>
  </si>
  <si>
    <t>Texmaco Rail &amp; Engineering Ltd</t>
  </si>
  <si>
    <t>TEXRAIL</t>
  </si>
  <si>
    <t>Azad Engineering Ltd</t>
  </si>
  <si>
    <t>AZAD</t>
  </si>
  <si>
    <t>Lloyds Engineering Works Ltd</t>
  </si>
  <si>
    <t>LLOYDSENGG</t>
  </si>
  <si>
    <t>Keystone Realtors Ltd</t>
  </si>
  <si>
    <t>RUSTOMJEE</t>
  </si>
  <si>
    <t>Shoppers Stop Ltd</t>
  </si>
  <si>
    <t>SHOPERSTOP</t>
  </si>
  <si>
    <t>Maharashtra Seamless Ltd</t>
  </si>
  <si>
    <t>MAHSEAMLES</t>
  </si>
  <si>
    <t>Archean Chemical Industries Ltd</t>
  </si>
  <si>
    <t>ACI</t>
  </si>
  <si>
    <t>ASK Automotive Ltd</t>
  </si>
  <si>
    <t>ASKAUTOLTD</t>
  </si>
  <si>
    <t>Epigral Ltd</t>
  </si>
  <si>
    <t>EPIGRAL</t>
  </si>
  <si>
    <t>Gallantt Ispat Ltd</t>
  </si>
  <si>
    <t>GALLANTT</t>
  </si>
  <si>
    <t>CMS Info Systems Ltd</t>
  </si>
  <si>
    <t>CMSINFO</t>
  </si>
  <si>
    <t>Campus Activewear Ltd</t>
  </si>
  <si>
    <t>CAMPUS</t>
  </si>
  <si>
    <t>Star Cement Ltd</t>
  </si>
  <si>
    <t>STARCEMENT</t>
  </si>
  <si>
    <t>Shakti Pumps (India) Ltd</t>
  </si>
  <si>
    <t>SHAKTIPUMP</t>
  </si>
  <si>
    <t>Jupiter Life Line Hospitals Ltd</t>
  </si>
  <si>
    <t>JLHL</t>
  </si>
  <si>
    <t>Laxmi Organic Industries Ltd</t>
  </si>
  <si>
    <t>LXCHEM</t>
  </si>
  <si>
    <t>Balu Forge Industries Ltd</t>
  </si>
  <si>
    <t>BALUFORGE</t>
  </si>
  <si>
    <t>Transport Corporation of India Ltd</t>
  </si>
  <si>
    <t>TCI</t>
  </si>
  <si>
    <t>Black Box Ltd</t>
  </si>
  <si>
    <t>BBOX</t>
  </si>
  <si>
    <t>Procter &amp; Gamble Health Ltd</t>
  </si>
  <si>
    <t>PGHL</t>
  </si>
  <si>
    <t>Kama Holdings Ltd</t>
  </si>
  <si>
    <t>KAMAHOLD</t>
  </si>
  <si>
    <t>Varroc Engineering Ltd</t>
  </si>
  <si>
    <t>VARROC</t>
  </si>
  <si>
    <t>Mahindra Holidays and Resorts India Ltd</t>
  </si>
  <si>
    <t>MHRIL</t>
  </si>
  <si>
    <t>MedPlus Health Services Ltd</t>
  </si>
  <si>
    <t>MEDPLUS</t>
  </si>
  <si>
    <t>Sundaram Finance Holdings Ltd</t>
  </si>
  <si>
    <t>SUNDARMHLD</t>
  </si>
  <si>
    <t>Juniper Hotels Ltd</t>
  </si>
  <si>
    <t>JUNIPER</t>
  </si>
  <si>
    <t>Blue Jet Healthcare Ltd</t>
  </si>
  <si>
    <t>BLUEJET</t>
  </si>
  <si>
    <t>Rajesh Exports Ltd</t>
  </si>
  <si>
    <t>RAJESHEXPO</t>
  </si>
  <si>
    <t>Mahindra Lifespace Developers Ltd</t>
  </si>
  <si>
    <t>MAHLIFE</t>
  </si>
  <si>
    <t>Kotak Nifty Bank ETF</t>
  </si>
  <si>
    <t>BANKNIFTY1</t>
  </si>
  <si>
    <t>Reliance Infrastructure Ltd</t>
  </si>
  <si>
    <t>RELINFRA</t>
  </si>
  <si>
    <t>JSW Holdings Ltd</t>
  </si>
  <si>
    <t>JSWHL</t>
  </si>
  <si>
    <t>Sunteck Realty Ltd</t>
  </si>
  <si>
    <t>SUNTECK</t>
  </si>
  <si>
    <t>Rategain Travel Technologies Ltd</t>
  </si>
  <si>
    <t>RATEGAIN</t>
  </si>
  <si>
    <t>Mastek Ltd</t>
  </si>
  <si>
    <t>MASTEK</t>
  </si>
  <si>
    <t>Va Tech Wabag Ltd</t>
  </si>
  <si>
    <t>WABAG</t>
  </si>
  <si>
    <t>Water Management</t>
  </si>
  <si>
    <t>Anupam Rasayan India Ltd</t>
  </si>
  <si>
    <t>ANURAS</t>
  </si>
  <si>
    <t>RattanIndia Power Ltd</t>
  </si>
  <si>
    <t>RTNPOWER</t>
  </si>
  <si>
    <t>Infibeam Avenues Ltd</t>
  </si>
  <si>
    <t>INFIBEAM</t>
  </si>
  <si>
    <t>SBI Nifty 50 ETF</t>
  </si>
  <si>
    <t>SETFNIF50</t>
  </si>
  <si>
    <t>BHARAT Bond ETF-April 2023-Growth</t>
  </si>
  <si>
    <t>EBBETF0423</t>
  </si>
  <si>
    <t>Debt</t>
  </si>
  <si>
    <t>TV18 Broadcast Ltd</t>
  </si>
  <si>
    <t>TV18BRDCST</t>
  </si>
  <si>
    <t>Ion Exchange (India) Ltd</t>
  </si>
  <si>
    <t>IONEXCHANG</t>
  </si>
  <si>
    <t>Environmental Services</t>
  </si>
  <si>
    <t>Karnataka Bank Ltd</t>
  </si>
  <si>
    <t>KTKBANK</t>
  </si>
  <si>
    <t>Protean eGov Technologies Ltd</t>
  </si>
  <si>
    <t>PROTEAN</t>
  </si>
  <si>
    <t>IT Consulting &amp; Other Services</t>
  </si>
  <si>
    <t>Ahluwalia Contracts (India) Ltd</t>
  </si>
  <si>
    <t>AHLUCONT</t>
  </si>
  <si>
    <t>Electronics Mart India Ltd</t>
  </si>
  <si>
    <t>EMIL</t>
  </si>
  <si>
    <t>Astra Microwave Products Ltd</t>
  </si>
  <si>
    <t>ASTRAMICRO</t>
  </si>
  <si>
    <t>ITD Cementation India Ltd</t>
  </si>
  <si>
    <t>ITDCEM</t>
  </si>
  <si>
    <t>Kirloskar Pneumatic Company Ltd</t>
  </si>
  <si>
    <t>KIRLPNU</t>
  </si>
  <si>
    <t>Ujjivan Small Finance Bank Ltd</t>
  </si>
  <si>
    <t>UJJIVANSFB</t>
  </si>
  <si>
    <t>Equinox India Developments Ltd</t>
  </si>
  <si>
    <t>EMBDL</t>
  </si>
  <si>
    <t>Ethos Ltd</t>
  </si>
  <si>
    <t>ETHOSLTD</t>
  </si>
  <si>
    <t>Shilpa Medicare Ltd</t>
  </si>
  <si>
    <t>SHILPAMED</t>
  </si>
  <si>
    <t>Dilip Buildcon Ltd</t>
  </si>
  <si>
    <t>DBL</t>
  </si>
  <si>
    <t>Moil Ltd</t>
  </si>
  <si>
    <t>MOIL</t>
  </si>
  <si>
    <t>Mining - Manganese</t>
  </si>
  <si>
    <t>India Shelter Finance Corporation Ltd</t>
  </si>
  <si>
    <t>INDIASHLTR</t>
  </si>
  <si>
    <t>EPL Ltd</t>
  </si>
  <si>
    <t>EPL</t>
  </si>
  <si>
    <t>Packaging</t>
  </si>
  <si>
    <t>Indo Count Industries Ltd</t>
  </si>
  <si>
    <t>ICIL</t>
  </si>
  <si>
    <t>Welspun Enterprises Ltd</t>
  </si>
  <si>
    <t>WELENT</t>
  </si>
  <si>
    <t>Technocraft Industries (India) Ltd</t>
  </si>
  <si>
    <t>TIIL</t>
  </si>
  <si>
    <t>Sandur Manganese and Iron Ores Ltd</t>
  </si>
  <si>
    <t>SANDUMA</t>
  </si>
  <si>
    <t>Chemplast Sanmar Ltd</t>
  </si>
  <si>
    <t>CHEMPLASTS</t>
  </si>
  <si>
    <t>HEG Ltd</t>
  </si>
  <si>
    <t>HEG</t>
  </si>
  <si>
    <t>Dodla Dairy Ltd</t>
  </si>
  <si>
    <t>DODLA</t>
  </si>
  <si>
    <t>Sansera Engineering Ltd</t>
  </si>
  <si>
    <t>SANSERA</t>
  </si>
  <si>
    <t>Garware Hi-Tech Films Ltd</t>
  </si>
  <si>
    <t>GRWRHITECH</t>
  </si>
  <si>
    <t>Magellanic Cloud Ltd</t>
  </si>
  <si>
    <t>MCLOUD</t>
  </si>
  <si>
    <t>Garware Technical Fibres Ltd</t>
  </si>
  <si>
    <t>GARFIBRES</t>
  </si>
  <si>
    <t>Hindustan Construction Company Ltd</t>
  </si>
  <si>
    <t>HCC</t>
  </si>
  <si>
    <t>Insolation Energy Ltd</t>
  </si>
  <si>
    <t>INA</t>
  </si>
  <si>
    <t>Semiconductors</t>
  </si>
  <si>
    <t>Arvind Fashions Ltd</t>
  </si>
  <si>
    <t>ARVINDFASN</t>
  </si>
  <si>
    <t>IFB Industries Ltd</t>
  </si>
  <si>
    <t>IFBIND</t>
  </si>
  <si>
    <t>Tamilnad Mercantile Bank Ltd</t>
  </si>
  <si>
    <t>TMB</t>
  </si>
  <si>
    <t>Suprajit Engineering Ltd</t>
  </si>
  <si>
    <t>SUPRAJIT</t>
  </si>
  <si>
    <t>Orchid Pharma Ltd</t>
  </si>
  <si>
    <t>ORCHPHARMA</t>
  </si>
  <si>
    <t>Dhanuka Agritech Ltd</t>
  </si>
  <si>
    <t>DHANUKA</t>
  </si>
  <si>
    <t>JK Paper Ltd</t>
  </si>
  <si>
    <t>JKPAPER</t>
  </si>
  <si>
    <t>PDS Limited</t>
  </si>
  <si>
    <t>PDSL</t>
  </si>
  <si>
    <t>Sharda Motor Industries Ltd</t>
  </si>
  <si>
    <t>SHARDAMOTR</t>
  </si>
  <si>
    <t>Gabriel India Ltd</t>
  </si>
  <si>
    <t>GABRIEL</t>
  </si>
  <si>
    <t>Mishra Dhatu Nigam Ltd</t>
  </si>
  <si>
    <t>MIDHANI</t>
  </si>
  <si>
    <t>Easy Trip Planners Ltd</t>
  </si>
  <si>
    <t>EASEMYTRIP</t>
  </si>
  <si>
    <t>Inox Green Energy Services Ltd</t>
  </si>
  <si>
    <t>INOXGREEN</t>
  </si>
  <si>
    <t>Sun Pharma Advanced Research Co Ltd</t>
  </si>
  <si>
    <t>SPARC</t>
  </si>
  <si>
    <t>Kennametal India Ltd</t>
  </si>
  <si>
    <t>KENNAMET</t>
  </si>
  <si>
    <t>Responsive Industries Ltd</t>
  </si>
  <si>
    <t>RESPONIND</t>
  </si>
  <si>
    <t>Building Products - Granite</t>
  </si>
  <si>
    <t>Syrma SGS Technology Ltd</t>
  </si>
  <si>
    <t>SYRMA</t>
  </si>
  <si>
    <t>Balaji Amines Ltd</t>
  </si>
  <si>
    <t>BALAMINES</t>
  </si>
  <si>
    <t>Diamond Power Infrastructure Ltd</t>
  </si>
  <si>
    <t>DIACABS</t>
  </si>
  <si>
    <t>VST Industries Ltd</t>
  </si>
  <si>
    <t>VSTIND</t>
  </si>
  <si>
    <t>Nazara Technologies Ltd</t>
  </si>
  <si>
    <t>NAZARA</t>
  </si>
  <si>
    <t>Theme Parks &amp; Gaming</t>
  </si>
  <si>
    <t>Jindal Worldwide Ltd</t>
  </si>
  <si>
    <t>JINDWORLD</t>
  </si>
  <si>
    <t>V-mart Retail Ltd</t>
  </si>
  <si>
    <t>VMART</t>
  </si>
  <si>
    <t>Man Infraconstruction Ltd</t>
  </si>
  <si>
    <t>MANINFRA</t>
  </si>
  <si>
    <t>eMudhra Ltd</t>
  </si>
  <si>
    <t>EMUDHRA</t>
  </si>
  <si>
    <t>Ashoka Buildcon Ltd</t>
  </si>
  <si>
    <t>ASHOKA</t>
  </si>
  <si>
    <t>Paradeep Phosphates Ltd</t>
  </si>
  <si>
    <t>PARADEEP</t>
  </si>
  <si>
    <t>Indigo Paints Ltd</t>
  </si>
  <si>
    <t>INDIGOPNTS</t>
  </si>
  <si>
    <t>Piccadily Agro Industries Ltd</t>
  </si>
  <si>
    <t>PICCADIL</t>
  </si>
  <si>
    <t>V I P Industries Ltd</t>
  </si>
  <si>
    <t>VIPIND</t>
  </si>
  <si>
    <t>Greenlam Industries Ltd</t>
  </si>
  <si>
    <t>GREENLAM</t>
  </si>
  <si>
    <t>Building Products - Laminates</t>
  </si>
  <si>
    <t>Nesco Ltd</t>
  </si>
  <si>
    <t>NESCO</t>
  </si>
  <si>
    <t>KRBL Ltd</t>
  </si>
  <si>
    <t>KRBL</t>
  </si>
  <si>
    <t>Surya Roshni Ltd</t>
  </si>
  <si>
    <t>SURYAROSNI</t>
  </si>
  <si>
    <t>Allcargo Logistics Ltd</t>
  </si>
  <si>
    <t>ALLCARGO</t>
  </si>
  <si>
    <t>Ganesh Housing Corp Ltd</t>
  </si>
  <si>
    <t>GANESHHOUC</t>
  </si>
  <si>
    <t>Lux Industries Ltd</t>
  </si>
  <si>
    <t>LUXIND</t>
  </si>
  <si>
    <t>Tarc Ltd</t>
  </si>
  <si>
    <t>TARC</t>
  </si>
  <si>
    <t>Niit Learning Systems Ltd</t>
  </si>
  <si>
    <t>NIITMTS</t>
  </si>
  <si>
    <t>Education Services</t>
  </si>
  <si>
    <t>Sudarshan Chemical Industries Ltd</t>
  </si>
  <si>
    <t>SUDARSCHEM</t>
  </si>
  <si>
    <t>Gulf Oil Lubricants India Ltd</t>
  </si>
  <si>
    <t>GULFOILLUB</t>
  </si>
  <si>
    <t>Rolex Rings Ltd</t>
  </si>
  <si>
    <t>ROLEXRINGS</t>
  </si>
  <si>
    <t>Hindustan Foods Ltd</t>
  </si>
  <si>
    <t>HNDFDS</t>
  </si>
  <si>
    <t>National Highways Infra Trust</t>
  </si>
  <si>
    <t>NHIT</t>
  </si>
  <si>
    <t>Aditya Vision Ltd</t>
  </si>
  <si>
    <t>AVL</t>
  </si>
  <si>
    <t>Retail - Speciality</t>
  </si>
  <si>
    <t>Kesoram Industries Ltd</t>
  </si>
  <si>
    <t>KESORAMIND</t>
  </si>
  <si>
    <t>Bansal Wire Industries Ltd</t>
  </si>
  <si>
    <t>BANSALWIRE</t>
  </si>
  <si>
    <t>BHARAT Bond ETF-April 2030-Growth</t>
  </si>
  <si>
    <t>EBBETF0430</t>
  </si>
  <si>
    <t>Gokaldas Exports Ltd</t>
  </si>
  <si>
    <t>GOKEX</t>
  </si>
  <si>
    <t>Borosil Renewables Ltd</t>
  </si>
  <si>
    <t>BORORENEW</t>
  </si>
  <si>
    <t>Housewares</t>
  </si>
  <si>
    <t>Rallis India Ltd</t>
  </si>
  <si>
    <t>RALLIS</t>
  </si>
  <si>
    <t>GHCL Ltd</t>
  </si>
  <si>
    <t>GHCL</t>
  </si>
  <si>
    <t>South Indian Bank Ltd</t>
  </si>
  <si>
    <t>SOUTHBANK</t>
  </si>
  <si>
    <t>TD Power Systems Ltd</t>
  </si>
  <si>
    <t>TDPOWERSYS</t>
  </si>
  <si>
    <t>Gujarat Ambuja Exports Ltd</t>
  </si>
  <si>
    <t>GAEL</t>
  </si>
  <si>
    <t>BHARAT Bond ETF-April 2032</t>
  </si>
  <si>
    <t>BBETF0432</t>
  </si>
  <si>
    <t>PTC India Ltd</t>
  </si>
  <si>
    <t>PTC</t>
  </si>
  <si>
    <t>Go Fashion (India) Ltd</t>
  </si>
  <si>
    <t>GOCOLORS</t>
  </si>
  <si>
    <t>Ceigall India Ltd</t>
  </si>
  <si>
    <t>CEIGALL</t>
  </si>
  <si>
    <t>Bondada Engineering Ltd</t>
  </si>
  <si>
    <t>BONDADA</t>
  </si>
  <si>
    <t>GMM Pfaudler Ltd</t>
  </si>
  <si>
    <t>GMMPFAUDLR</t>
  </si>
  <si>
    <t>India Infrastructure Trust</t>
  </si>
  <si>
    <t>INFRATRUST</t>
  </si>
  <si>
    <t>National Fertilizers Ltd</t>
  </si>
  <si>
    <t>NFL</t>
  </si>
  <si>
    <t>Share India Securities Ltd</t>
  </si>
  <si>
    <t>SHAREINDIA</t>
  </si>
  <si>
    <t>Prince Pipes and Fittings Ltd</t>
  </si>
  <si>
    <t>PRINCEPIPE</t>
  </si>
  <si>
    <t>Jai Corp Ltd</t>
  </si>
  <si>
    <t>JAICORPLTD</t>
  </si>
  <si>
    <t>Sterlite Technologies Ltd</t>
  </si>
  <si>
    <t>STLTECH</t>
  </si>
  <si>
    <t>Indinfravit Trust</t>
  </si>
  <si>
    <t>INDINFR</t>
  </si>
  <si>
    <t>ICRA Ltd</t>
  </si>
  <si>
    <t>ICRA</t>
  </si>
  <si>
    <t>Tilaknagar Industries Ltd</t>
  </si>
  <si>
    <t>TI</t>
  </si>
  <si>
    <t>Gujarat Alkalies And Chemicals Ltd</t>
  </si>
  <si>
    <t>GUJALKALI</t>
  </si>
  <si>
    <t>Orient Cement Ltd</t>
  </si>
  <si>
    <t>ORIENTCEM</t>
  </si>
  <si>
    <t>Aarti Pharmalabs Ltd</t>
  </si>
  <si>
    <t>AARTIPHARM</t>
  </si>
  <si>
    <t>AGI Greenpac Ltd</t>
  </si>
  <si>
    <t>AGI</t>
  </si>
  <si>
    <t>DB Corp Ltd</t>
  </si>
  <si>
    <t>DBCORP</t>
  </si>
  <si>
    <t>Publishing</t>
  </si>
  <si>
    <t>Entero Healthcare Solutions Ltd</t>
  </si>
  <si>
    <t>ENTERO</t>
  </si>
  <si>
    <t>Le Travenues Technology Ltd</t>
  </si>
  <si>
    <t>IXIGO</t>
  </si>
  <si>
    <t>India Tourism Development Corp Ltd</t>
  </si>
  <si>
    <t>ITDC</t>
  </si>
  <si>
    <t>Network People Services Technologies Ltd</t>
  </si>
  <si>
    <t>NPST</t>
  </si>
  <si>
    <t>Kaveri Seed Company Ltd</t>
  </si>
  <si>
    <t>KSCL</t>
  </si>
  <si>
    <t>Seeds</t>
  </si>
  <si>
    <t>Kovai Medical Center and Hospital Ltd</t>
  </si>
  <si>
    <t>KOVAI</t>
  </si>
  <si>
    <t>Jana Small Finance Bank Ltd</t>
  </si>
  <si>
    <t>JSFB</t>
  </si>
  <si>
    <t>Pilani Investment And Industries Corporation Ltd</t>
  </si>
  <si>
    <t>PILANIINVS</t>
  </si>
  <si>
    <t>Johnson Controls-Hitachi Air Conditioning India Ltd</t>
  </si>
  <si>
    <t>JCHAC</t>
  </si>
  <si>
    <t>J Kumar Infraprojects Ltd</t>
  </si>
  <si>
    <t>JKIL</t>
  </si>
  <si>
    <t>PC Jeweller Ltd</t>
  </si>
  <si>
    <t>PCJEWELLER</t>
  </si>
  <si>
    <t>SIS Ltd</t>
  </si>
  <si>
    <t>SIS</t>
  </si>
  <si>
    <t>Pricol Ltd</t>
  </si>
  <si>
    <t>PRICOLLTD</t>
  </si>
  <si>
    <t>R Systems International Ltd</t>
  </si>
  <si>
    <t>RSYSTEMS</t>
  </si>
  <si>
    <t>Ami Organics Ltd</t>
  </si>
  <si>
    <t>AMIORG</t>
  </si>
  <si>
    <t>Rain Industries Ltd</t>
  </si>
  <si>
    <t>RAIN</t>
  </si>
  <si>
    <t>Thangamayil Jewellery Ltd</t>
  </si>
  <si>
    <t>THANGAMAYL</t>
  </si>
  <si>
    <t>Bharat Rasayan Ltd</t>
  </si>
  <si>
    <t>BHARATRAS</t>
  </si>
  <si>
    <t>Healthcare Global Enterprises Ltd</t>
  </si>
  <si>
    <t>HCG</t>
  </si>
  <si>
    <t>Privi Speciality Chemicals Ltd</t>
  </si>
  <si>
    <t>PRIVISCL</t>
  </si>
  <si>
    <t>Ujaas Energy Ltd</t>
  </si>
  <si>
    <t>UEL</t>
  </si>
  <si>
    <t>Orient Electric Ltd</t>
  </si>
  <si>
    <t>ORIENTELEC</t>
  </si>
  <si>
    <t>Hemisphere Properties India Ltd</t>
  </si>
  <si>
    <t>HEMIPROP</t>
  </si>
  <si>
    <t>Bharat Bijlee Ltd</t>
  </si>
  <si>
    <t>BBL</t>
  </si>
  <si>
    <t>Cyient DLM Ltd</t>
  </si>
  <si>
    <t>CYIENTDLM</t>
  </si>
  <si>
    <t>MTAR Technologies Ltd</t>
  </si>
  <si>
    <t>MTARTECH</t>
  </si>
  <si>
    <t>Awfis Space Solutions Ltd</t>
  </si>
  <si>
    <t>AWFIS</t>
  </si>
  <si>
    <t>Uflex Ltd</t>
  </si>
  <si>
    <t>UFLEX</t>
  </si>
  <si>
    <t>Kirloskar Industries Ltd</t>
  </si>
  <si>
    <t>KIRLOSIND</t>
  </si>
  <si>
    <t>CSB Bank Ltd</t>
  </si>
  <si>
    <t>CSBBANK</t>
  </si>
  <si>
    <t>Paisalo Digital Ltd</t>
  </si>
  <si>
    <t>PAISALO</t>
  </si>
  <si>
    <t>Dynamatic Technologies Ltd</t>
  </si>
  <si>
    <t>DYNAMATECH</t>
  </si>
  <si>
    <t>TeamLease Services Ltd</t>
  </si>
  <si>
    <t>TEAMLEASE</t>
  </si>
  <si>
    <t>Heritage Foods Ltd</t>
  </si>
  <si>
    <t>HERITGFOOD</t>
  </si>
  <si>
    <t>Restaurant Brands Asia Ltd</t>
  </si>
  <si>
    <t>RBA</t>
  </si>
  <si>
    <t>Utkarsh Small Finance Bank Ltd</t>
  </si>
  <si>
    <t>UTKARSHBNK</t>
  </si>
  <si>
    <t>MSTC Ltd</t>
  </si>
  <si>
    <t>MSTCLTD</t>
  </si>
  <si>
    <t>Morepen Laboratories Ltd</t>
  </si>
  <si>
    <t>MOREPENLAB</t>
  </si>
  <si>
    <t>VRL Logistics Ltd</t>
  </si>
  <si>
    <t>VRLLOG</t>
  </si>
  <si>
    <t>Heidelbergcement India Ltd</t>
  </si>
  <si>
    <t>HEIDELBERG</t>
  </si>
  <si>
    <t>Advanced Enzyme Technologies Ltd</t>
  </si>
  <si>
    <t>ADVENZYMES</t>
  </si>
  <si>
    <t>Spicejet Ltd</t>
  </si>
  <si>
    <t>SPICEJET</t>
  </si>
  <si>
    <t>Nippon India ETF Gold BeES</t>
  </si>
  <si>
    <t>GOLDBEES</t>
  </si>
  <si>
    <t>Gold</t>
  </si>
  <si>
    <t>MAS Financial Services Ltd</t>
  </si>
  <si>
    <t>MASFIN</t>
  </si>
  <si>
    <t>Sharda Cropchem Ltd</t>
  </si>
  <si>
    <t>SHARDACROP</t>
  </si>
  <si>
    <t>Vaibhav Global Ltd</t>
  </si>
  <si>
    <t>VAIBHAVGBL</t>
  </si>
  <si>
    <t>SG Mart Ltd</t>
  </si>
  <si>
    <t>SGMART</t>
  </si>
  <si>
    <t>Renewable Electricity</t>
  </si>
  <si>
    <t>Lloyds Enterprises Ltd</t>
  </si>
  <si>
    <t>LLOYDSENT</t>
  </si>
  <si>
    <t>Trading Companies &amp; Distributors</t>
  </si>
  <si>
    <t>Subros Ltd</t>
  </si>
  <si>
    <t>SUBROS</t>
  </si>
  <si>
    <t>SEPC Ltd</t>
  </si>
  <si>
    <t>SEPC</t>
  </si>
  <si>
    <t>Bajaj Hindusthan Sugar Ltd</t>
  </si>
  <si>
    <t>BAJAJHIND</t>
  </si>
  <si>
    <t>Jamna Auto Industries Ltd</t>
  </si>
  <si>
    <t>JAMNAAUTO</t>
  </si>
  <si>
    <t>Borosil Ltd</t>
  </si>
  <si>
    <t>BOROLTD</t>
  </si>
  <si>
    <t>Manorama Industries Ltd</t>
  </si>
  <si>
    <t>MANORAMA</t>
  </si>
  <si>
    <t>Greenpanel Industries Ltd</t>
  </si>
  <si>
    <t>GREENPANEL</t>
  </si>
  <si>
    <t>Aarti Drugs Ltd</t>
  </si>
  <si>
    <t>AARTIDRUGS</t>
  </si>
  <si>
    <t>Optiemus Infracom Ltd</t>
  </si>
  <si>
    <t>OPTIEMUS</t>
  </si>
  <si>
    <t>Rossari Biotech Ltd</t>
  </si>
  <si>
    <t>ROSSARI</t>
  </si>
  <si>
    <t>Imagicaaworld Entertainment Ltd</t>
  </si>
  <si>
    <t>IMAGICAA</t>
  </si>
  <si>
    <t>Supriya Lifescience Ltd</t>
  </si>
  <si>
    <t>SUPRIYA</t>
  </si>
  <si>
    <t>Bhagiradha Chemicals and Industries Ltd</t>
  </si>
  <si>
    <t>BHAGCHEM</t>
  </si>
  <si>
    <t>Jayaswal Neco Industries Ltd</t>
  </si>
  <si>
    <t>JAYNECOIND</t>
  </si>
  <si>
    <t>Wonderla Holidays Ltd</t>
  </si>
  <si>
    <t>WONDERLA</t>
  </si>
  <si>
    <t>Gateway Distriparks Ltd</t>
  </si>
  <si>
    <t>GATEWAY</t>
  </si>
  <si>
    <t>Nocil Ltd</t>
  </si>
  <si>
    <t>NOCIL</t>
  </si>
  <si>
    <t>Greenply Industries Ltd</t>
  </si>
  <si>
    <t>GREENPLY</t>
  </si>
  <si>
    <t>Balmer Lawrie and Company Ltd</t>
  </si>
  <si>
    <t>BALMLAWRIE</t>
  </si>
  <si>
    <t>Banco Products (India) Ltd</t>
  </si>
  <si>
    <t>BANCOINDIA</t>
  </si>
  <si>
    <t>Ramky Infrastructure Ltd</t>
  </si>
  <si>
    <t>RAMKY</t>
  </si>
  <si>
    <t>Refex Industries Ltd</t>
  </si>
  <si>
    <t>REFEX</t>
  </si>
  <si>
    <t>Ganesha Ecosphere Ltd</t>
  </si>
  <si>
    <t>GANECOS</t>
  </si>
  <si>
    <t>Patel Engineering Ltd</t>
  </si>
  <si>
    <t>PATELENG</t>
  </si>
  <si>
    <t>Orissa Minerals Development Company Ltd</t>
  </si>
  <si>
    <t>ORISSAMINE</t>
  </si>
  <si>
    <t>Shanthi Gears Ltd</t>
  </si>
  <si>
    <t>SHANTIGEAR</t>
  </si>
  <si>
    <t>Jain Irrigation Systems Ltd</t>
  </si>
  <si>
    <t>JISLJALEQS</t>
  </si>
  <si>
    <t>Agricultural &amp; Farm Machinery</t>
  </si>
  <si>
    <t>Grauer And Weil (India) Ltd</t>
  </si>
  <si>
    <t>GRAUWEIL</t>
  </si>
  <si>
    <t>Hawkins Cookers Ltd</t>
  </si>
  <si>
    <t>HAWKINCOOK</t>
  </si>
  <si>
    <t>Harsha Engineers International Ltd</t>
  </si>
  <si>
    <t>HARSHA</t>
  </si>
  <si>
    <t>Websol Energy System Ltd</t>
  </si>
  <si>
    <t>WEBELSOLAR</t>
  </si>
  <si>
    <t>Samhi Hotels Ltd</t>
  </si>
  <si>
    <t>SAMHI</t>
  </si>
  <si>
    <t>Pitti Engineering Ltd</t>
  </si>
  <si>
    <t>PITTIENG</t>
  </si>
  <si>
    <t>Paras Defence and Space Technologies Ltd</t>
  </si>
  <si>
    <t>PARAS</t>
  </si>
  <si>
    <t>Hikal Ltd</t>
  </si>
  <si>
    <t>HIKAL</t>
  </si>
  <si>
    <t>Venus Pipes and Tubes Ltd</t>
  </si>
  <si>
    <t>VENUSPIPES</t>
  </si>
  <si>
    <t>Anup Engineering Ltd</t>
  </si>
  <si>
    <t>ANUP</t>
  </si>
  <si>
    <t>Medi Assist Healthcare Services Ltd</t>
  </si>
  <si>
    <t>MEDIASSIST</t>
  </si>
  <si>
    <t>Thyrocare Technologies Ltd</t>
  </si>
  <si>
    <t>THYROCARE</t>
  </si>
  <si>
    <t>Yatharth Hospital &amp; Trauma Care Services Ltd</t>
  </si>
  <si>
    <t>YATHARTH</t>
  </si>
  <si>
    <t>JTL Industries Ltd</t>
  </si>
  <si>
    <t>JTLIND</t>
  </si>
  <si>
    <t>Tinplate Company of India Ltd</t>
  </si>
  <si>
    <t>TINPLATE</t>
  </si>
  <si>
    <t>Zaggle Prepaid Ocean Services Ltd</t>
  </si>
  <si>
    <t>ZAGGLE</t>
  </si>
  <si>
    <t>Skipper Ltd</t>
  </si>
  <si>
    <t>SKIPPER</t>
  </si>
  <si>
    <t>Styrenix Performance Materials Ltd</t>
  </si>
  <si>
    <t>STYRENIX</t>
  </si>
  <si>
    <t>SeQuent Scientific Ltd</t>
  </si>
  <si>
    <t>SEQUENT</t>
  </si>
  <si>
    <t>Moschip Technologies Ltd</t>
  </si>
  <si>
    <t>MOSCHIP</t>
  </si>
  <si>
    <t>Shaily Engineering Plastics Ltd</t>
  </si>
  <si>
    <t>SHAILY</t>
  </si>
  <si>
    <t>EMS Ltd</t>
  </si>
  <si>
    <t>EMSLIMITED</t>
  </si>
  <si>
    <t>Pearl Global Industries Ltd</t>
  </si>
  <si>
    <t>PGIL</t>
  </si>
  <si>
    <t>Nippon India ETF Nifty 50 BeES</t>
  </si>
  <si>
    <t>NIFTYBEES</t>
  </si>
  <si>
    <t>Fedbank Financial Services Ltd</t>
  </si>
  <si>
    <t>FEDFINA</t>
  </si>
  <si>
    <t>Fiem Industries Ltd</t>
  </si>
  <si>
    <t>FIEMIND</t>
  </si>
  <si>
    <t>Spandana Sphoorty Financial Ltd</t>
  </si>
  <si>
    <t>SPANDANA</t>
  </si>
  <si>
    <t>LG Balakrishnan &amp; Bros Ltd</t>
  </si>
  <si>
    <t>LGBBROSLTD</t>
  </si>
  <si>
    <t>Gopal Snacks Ltd</t>
  </si>
  <si>
    <t>GOPAL</t>
  </si>
  <si>
    <t>Bombay Dyeing and Mfg Co Ltd</t>
  </si>
  <si>
    <t>BOMDYEING</t>
  </si>
  <si>
    <t>Cartrade Tech Ltd</t>
  </si>
  <si>
    <t>CARTRADE</t>
  </si>
  <si>
    <t>Innova Captab Ltd</t>
  </si>
  <si>
    <t>INNOVACAP</t>
  </si>
  <si>
    <t>TCI Express Ltd</t>
  </si>
  <si>
    <t>TCIEXP</t>
  </si>
  <si>
    <t>JTEKT India Ltd</t>
  </si>
  <si>
    <t>JTEKTINDIA</t>
  </si>
  <si>
    <t>Fineotex Chemical Ltd</t>
  </si>
  <si>
    <t>FCL</t>
  </si>
  <si>
    <t>WPIL Ltd</t>
  </si>
  <si>
    <t>WPIL</t>
  </si>
  <si>
    <t>Rajoo Engineers Ltd</t>
  </si>
  <si>
    <t>RAJOOENG</t>
  </si>
  <si>
    <t>Kingfa Science and Technology (India) Ltd</t>
  </si>
  <si>
    <t>KINGFA</t>
  </si>
  <si>
    <t>Hinduja Global Solutions Ltd</t>
  </si>
  <si>
    <t>HGS</t>
  </si>
  <si>
    <t>Prime Focus Ltd</t>
  </si>
  <si>
    <t>PFOCUS</t>
  </si>
  <si>
    <t>Animation</t>
  </si>
  <si>
    <t>Bannari Amman Sugars Ltd</t>
  </si>
  <si>
    <t>BANARISUG</t>
  </si>
  <si>
    <t>Exicom Tele-Systems Ltd</t>
  </si>
  <si>
    <t>EXICOM</t>
  </si>
  <si>
    <t>Tide Water Oil Co India Ltd</t>
  </si>
  <si>
    <t>TIDEWATER</t>
  </si>
  <si>
    <t>Oriana Power Ltd</t>
  </si>
  <si>
    <t>ORIANA</t>
  </si>
  <si>
    <t>Avantel Ltd</t>
  </si>
  <si>
    <t>AVANTEL</t>
  </si>
  <si>
    <t>Blue Cloud Softech Solutions Ltd</t>
  </si>
  <si>
    <t>BLUECLOUDS</t>
  </si>
  <si>
    <t>Shilchar Technologies Ltd</t>
  </si>
  <si>
    <t>SHILCTECH</t>
  </si>
  <si>
    <t>Neogen Chemicals Ltd</t>
  </si>
  <si>
    <t>NEOGEN</t>
  </si>
  <si>
    <t>Sula Vineyards Ltd</t>
  </si>
  <si>
    <t>SULA</t>
  </si>
  <si>
    <t>Greaves Cotton Ltd</t>
  </si>
  <si>
    <t>GREAVESCOT</t>
  </si>
  <si>
    <t>Shrem InvIT</t>
  </si>
  <si>
    <t>SHREMINVIT</t>
  </si>
  <si>
    <t>Alembic Ltd</t>
  </si>
  <si>
    <t>ALEMBICLTD</t>
  </si>
  <si>
    <t>La Opala R G Ltd</t>
  </si>
  <si>
    <t>LAOPALA</t>
  </si>
  <si>
    <t>Indraprastha Medical Corporation Ltd</t>
  </si>
  <si>
    <t>INDRAMEDCO</t>
  </si>
  <si>
    <t>West Coast Paper Mills Ltd</t>
  </si>
  <si>
    <t>WSTCSTPAPR</t>
  </si>
  <si>
    <t>Unichem Laboratories Ltd</t>
  </si>
  <si>
    <t>UNICHEMLAB</t>
  </si>
  <si>
    <t>Bhansali Engg Polymers Ltd</t>
  </si>
  <si>
    <t>BEPL</t>
  </si>
  <si>
    <t>Swaraj Engines Ltd</t>
  </si>
  <si>
    <t>SWARAJENG</t>
  </si>
  <si>
    <t>Savita Oil Technologies Ltd</t>
  </si>
  <si>
    <t>SOTL</t>
  </si>
  <si>
    <t>KDDL Ltd</t>
  </si>
  <si>
    <t>KDDL</t>
  </si>
  <si>
    <t>Gufic Biosciences Ltd</t>
  </si>
  <si>
    <t>GUFICBIO</t>
  </si>
  <si>
    <t>IndoStar Capital Finance Ltd</t>
  </si>
  <si>
    <t>INDOSTAR</t>
  </si>
  <si>
    <t>Goodluck India Ltd</t>
  </si>
  <si>
    <t>GOODLUCK</t>
  </si>
  <si>
    <t>RPG Life Sciences Limited</t>
  </si>
  <si>
    <t>RPGLIFE</t>
  </si>
  <si>
    <t>Sindhu Trade Links Ltd</t>
  </si>
  <si>
    <t>SINDHUTRAD</t>
  </si>
  <si>
    <t>JNK India Ltd</t>
  </si>
  <si>
    <t>JNKINDIA</t>
  </si>
  <si>
    <t>Artemis Medicare Services Ltd</t>
  </si>
  <si>
    <t>ARTEMISMED</t>
  </si>
  <si>
    <t>Nirlon Ltd</t>
  </si>
  <si>
    <t>NIRLON</t>
  </si>
  <si>
    <t>MPS Ltd</t>
  </si>
  <si>
    <t>MPSLTD</t>
  </si>
  <si>
    <t>Gokul Agro Resources Ltd</t>
  </si>
  <si>
    <t>GOKULAGRO</t>
  </si>
  <si>
    <t>Prakash Industries Ltd</t>
  </si>
  <si>
    <t>PRAKASH</t>
  </si>
  <si>
    <t>E2E Networks Ltd</t>
  </si>
  <si>
    <t>E2E</t>
  </si>
  <si>
    <t>India Glycols Ltd</t>
  </si>
  <si>
    <t>INDIAGLYCO</t>
  </si>
  <si>
    <t>Polyplex Corp Ltd</t>
  </si>
  <si>
    <t>POLYPLEX</t>
  </si>
  <si>
    <t>Geojit Financial Services Ltd</t>
  </si>
  <si>
    <t>GEOJITFSL</t>
  </si>
  <si>
    <t>RPSG Ventures Ltd</t>
  </si>
  <si>
    <t>RPSGVENT</t>
  </si>
  <si>
    <t>Bajaj Consumer Care Ltd</t>
  </si>
  <si>
    <t>BAJAJCON</t>
  </si>
  <si>
    <t>Gujarat Themis Biosyn Ltd</t>
  </si>
  <si>
    <t>GUJTHEM</t>
  </si>
  <si>
    <t>Kewal Kiran Clothing Ltd</t>
  </si>
  <si>
    <t>KKCL</t>
  </si>
  <si>
    <t>DCB Bank Ltd</t>
  </si>
  <si>
    <t>DCBBANK</t>
  </si>
  <si>
    <t>Sunflag Iron and Steel Co Ltd</t>
  </si>
  <si>
    <t>SUNFLAG</t>
  </si>
  <si>
    <t>Muthoot Microfin Ltd</t>
  </si>
  <si>
    <t>MUTHOOTMF</t>
  </si>
  <si>
    <t>Microfinancing</t>
  </si>
  <si>
    <t>Hathway Cable and Datacom Ltd</t>
  </si>
  <si>
    <t>HATHWAY</t>
  </si>
  <si>
    <t>Cable &amp; D2H</t>
  </si>
  <si>
    <t>Datamatics Global Services Ltd</t>
  </si>
  <si>
    <t>DATAMATICS</t>
  </si>
  <si>
    <t>Apeejay Surrendra Park Hotels Ltd</t>
  </si>
  <si>
    <t>PARKHOTELS</t>
  </si>
  <si>
    <t>Cigniti Technologies Ltd</t>
  </si>
  <si>
    <t>CIGNITITEC</t>
  </si>
  <si>
    <t>HPL Electric &amp; Power Ltd</t>
  </si>
  <si>
    <t>HPL</t>
  </si>
  <si>
    <t>Salasar Techno Engineering Ltd</t>
  </si>
  <si>
    <t>SALASAR</t>
  </si>
  <si>
    <t>IRB InvIT Fund</t>
  </si>
  <si>
    <t>IRBINVIT</t>
  </si>
  <si>
    <t>Seamec Ltd</t>
  </si>
  <si>
    <t>SEAMECLTD</t>
  </si>
  <si>
    <t>Oil &amp; Gas - Equipment &amp; Services</t>
  </si>
  <si>
    <t>Motilal Oswal NASDAQ 100 ETF</t>
  </si>
  <si>
    <t>MON100</t>
  </si>
  <si>
    <t>KKRRAFTON Developers Limited</t>
  </si>
  <si>
    <t>KDL</t>
  </si>
  <si>
    <t>Quick Heal Technologies Ltd</t>
  </si>
  <si>
    <t>QUICKHEAL</t>
  </si>
  <si>
    <t>VST Tillers Tractors Ltd</t>
  </si>
  <si>
    <t>VSTTILLERS</t>
  </si>
  <si>
    <t>TCNS Clothing Co Ltd</t>
  </si>
  <si>
    <t>TCNSBRANDS</t>
  </si>
  <si>
    <t>DCX Systems Ltd</t>
  </si>
  <si>
    <t>DCXINDIA</t>
  </si>
  <si>
    <t>D P Abhushan Ltd</t>
  </si>
  <si>
    <t>DPABHUSHAN</t>
  </si>
  <si>
    <t>Dalmia Bharat Sugar and Industries Ltd</t>
  </si>
  <si>
    <t>DALMIASUG</t>
  </si>
  <si>
    <t>Sandhar Technologies Ltd</t>
  </si>
  <si>
    <t>SANDHAR</t>
  </si>
  <si>
    <t>Sundaram Clayton Ltd</t>
  </si>
  <si>
    <t>SUNCLAY</t>
  </si>
  <si>
    <t>Shipping Corporation of India Land and Assets Ltd</t>
  </si>
  <si>
    <t>SCILAL</t>
  </si>
  <si>
    <t>Sky Gold Ltd</t>
  </si>
  <si>
    <t>SKYGOLD</t>
  </si>
  <si>
    <t>V2 Retail Ltd</t>
  </si>
  <si>
    <t>V2RETAIL</t>
  </si>
  <si>
    <t>Honda India Power Products Ltd</t>
  </si>
  <si>
    <t>HONDAPOWER</t>
  </si>
  <si>
    <t>Goldiam International Ltd</t>
  </si>
  <si>
    <t>GOLDIAM</t>
  </si>
  <si>
    <t>Jeena Sikho Lifecare Ltd</t>
  </si>
  <si>
    <t>JSLL</t>
  </si>
  <si>
    <t>Jindal Poly Films Ltd</t>
  </si>
  <si>
    <t>JINDALPOLY</t>
  </si>
  <si>
    <t>Stylam Industries Ltd</t>
  </si>
  <si>
    <t>STYLAMIND</t>
  </si>
  <si>
    <t>Nucleus Software Exports Ltd</t>
  </si>
  <si>
    <t>NUCLEUS</t>
  </si>
  <si>
    <t>Globus Spirits Ltd</t>
  </si>
  <si>
    <t>GLOBUSSPR</t>
  </si>
  <si>
    <t>S H Kelkar and Company Ltd</t>
  </si>
  <si>
    <t>SHK</t>
  </si>
  <si>
    <t>Steel Strips Wheels Ltd</t>
  </si>
  <si>
    <t>SSWL</t>
  </si>
  <si>
    <t>Mahanagar Telephone Nigam Ltd</t>
  </si>
  <si>
    <t>MTNL</t>
  </si>
  <si>
    <t>Sanghvi Movers Ltd</t>
  </si>
  <si>
    <t>SANGHVIMOV</t>
  </si>
  <si>
    <t>Lumax AutoTechnologies Ltd</t>
  </si>
  <si>
    <t>LUMAXTECH</t>
  </si>
  <si>
    <t>PTC India Financial Services Ltd</t>
  </si>
  <si>
    <t>PFS</t>
  </si>
  <si>
    <t>Gujarat Industries Power Company Ltd</t>
  </si>
  <si>
    <t>GIPCL</t>
  </si>
  <si>
    <t>Suraj Estate Developers Ltd</t>
  </si>
  <si>
    <t>SURAJEST</t>
  </si>
  <si>
    <t>Real Estate Rental, Development &amp; Operations</t>
  </si>
  <si>
    <t>Indoco Remedies Ltd</t>
  </si>
  <si>
    <t>INDOCO</t>
  </si>
  <si>
    <t>Precision Wires India Ltd</t>
  </si>
  <si>
    <t>PRECWIRE</t>
  </si>
  <si>
    <t>Delta Corp Ltd</t>
  </si>
  <si>
    <t>DELTACORP</t>
  </si>
  <si>
    <t>Navneet Education Ltd</t>
  </si>
  <si>
    <t>NAVNETEDUL</t>
  </si>
  <si>
    <t>Indian Metals and Ferro Alloys Ltd</t>
  </si>
  <si>
    <t>IMFA</t>
  </si>
  <si>
    <t>Avalon Technologies Ltd</t>
  </si>
  <si>
    <t>AVALON</t>
  </si>
  <si>
    <t>Gensol Engineering Ltd</t>
  </si>
  <si>
    <t>GENSOL</t>
  </si>
  <si>
    <t>Tasty Bite Eatables Ltd</t>
  </si>
  <si>
    <t>TASTYBITE</t>
  </si>
  <si>
    <t>Ddev Plastiks Industries Ltd</t>
  </si>
  <si>
    <t>DDEVPLASTIK</t>
  </si>
  <si>
    <t>Monarch Networth Capital Ltd</t>
  </si>
  <si>
    <t>MONARCH</t>
  </si>
  <si>
    <t>Fischer Medical Ventures Ltd</t>
  </si>
  <si>
    <t>FISCHER</t>
  </si>
  <si>
    <t>Repco Home Finance Ltd</t>
  </si>
  <si>
    <t>REPCOHOME</t>
  </si>
  <si>
    <t>Thirumalai Chemicals Ltd</t>
  </si>
  <si>
    <t>TIRUMALCHM</t>
  </si>
  <si>
    <t>Arvind Smartspaces Ltd</t>
  </si>
  <si>
    <t>ARVSMART</t>
  </si>
  <si>
    <t>Fino Payments Bank Ltd</t>
  </si>
  <si>
    <t>FINOPB</t>
  </si>
  <si>
    <t>Rane Holdings Ltd</t>
  </si>
  <si>
    <t>RANEHOLDIN</t>
  </si>
  <si>
    <t>Flair Writing Industries Ltd</t>
  </si>
  <si>
    <t>FLAIR</t>
  </si>
  <si>
    <t>Mahindra Logistics Ltd</t>
  </si>
  <si>
    <t>MAHLOG</t>
  </si>
  <si>
    <t>Hi-Tech Pipes Ltd</t>
  </si>
  <si>
    <t>HITECH</t>
  </si>
  <si>
    <t>Venky's (India) Ltd</t>
  </si>
  <si>
    <t>VENKEYS</t>
  </si>
  <si>
    <t>TVS Srichakra Ltd</t>
  </si>
  <si>
    <t>TVSSRICHAK</t>
  </si>
  <si>
    <t>Marine Electricals (India) Ltd</t>
  </si>
  <si>
    <t>MARINE</t>
  </si>
  <si>
    <t>Kalyani Steels Ltd</t>
  </si>
  <si>
    <t>KSL</t>
  </si>
  <si>
    <t>Suven Life Sciences Ltd</t>
  </si>
  <si>
    <t>SUVEN</t>
  </si>
  <si>
    <t>Solara Active Pharma Sciences Ltd</t>
  </si>
  <si>
    <t>SOLARA</t>
  </si>
  <si>
    <t>Eveready Industries India Ltd</t>
  </si>
  <si>
    <t>EVEREADY</t>
  </si>
  <si>
    <t>Shivalik Bimetal Controls Ltd</t>
  </si>
  <si>
    <t>SBCL</t>
  </si>
  <si>
    <t>Hindustan Oil Exploration Company Ltd</t>
  </si>
  <si>
    <t>HINDOILEXP</t>
  </si>
  <si>
    <t>KCP Ltd</t>
  </si>
  <si>
    <t>KCP</t>
  </si>
  <si>
    <t>Servotech Power Systems Ltd</t>
  </si>
  <si>
    <t>SERVOTECH</t>
  </si>
  <si>
    <t>Ashiana Housing Ltd</t>
  </si>
  <si>
    <t>ASHIANA</t>
  </si>
  <si>
    <t>Capacite Infraprojects Ltd</t>
  </si>
  <si>
    <t>CAPACITE</t>
  </si>
  <si>
    <t>Maithan Alloys Ltd</t>
  </si>
  <si>
    <t>MAITHANALL</t>
  </si>
  <si>
    <t>Dolat Algotech Ltd</t>
  </si>
  <si>
    <t>DOLATALGO</t>
  </si>
  <si>
    <t>Saksoft Ltd</t>
  </si>
  <si>
    <t>SAKSOFT</t>
  </si>
  <si>
    <t>Pokarna Ltd</t>
  </si>
  <si>
    <t>POKARNA</t>
  </si>
  <si>
    <t>Dishman Carbogen Amcis Ltd</t>
  </si>
  <si>
    <t>DCAL</t>
  </si>
  <si>
    <t>GTL Infrastructure Ltd</t>
  </si>
  <si>
    <t>GTLINFRA</t>
  </si>
  <si>
    <t>Max Ventures and Industries Ltd</t>
  </si>
  <si>
    <t>MAXVIL</t>
  </si>
  <si>
    <t>Genesys International Corporation Ltd</t>
  </si>
  <si>
    <t>GENESYS</t>
  </si>
  <si>
    <t>Apollo Micro Systems Ltd</t>
  </si>
  <si>
    <t>APOLLO</t>
  </si>
  <si>
    <t>TCPL Packaging Ltd</t>
  </si>
  <si>
    <t>TCPLPACK</t>
  </si>
  <si>
    <t>Fusion Finance Ltd</t>
  </si>
  <si>
    <t>FUSION</t>
  </si>
  <si>
    <t>NRB Bearings Ltd</t>
  </si>
  <si>
    <t>NRBBEARING</t>
  </si>
  <si>
    <t>Marsons Ltd</t>
  </si>
  <si>
    <t>MARSONS</t>
  </si>
  <si>
    <t>Marathon Nextgen Realty Ltd</t>
  </si>
  <si>
    <t>MARATHON</t>
  </si>
  <si>
    <t>Oriental Hotels Ltd</t>
  </si>
  <si>
    <t>ORIENTHOT</t>
  </si>
  <si>
    <t>Kitex Garments Ltd</t>
  </si>
  <si>
    <t>KITEX</t>
  </si>
  <si>
    <t>Vertoz Ltd</t>
  </si>
  <si>
    <t>VERTOZ</t>
  </si>
  <si>
    <t>Kolte-Patil Developers Ltd</t>
  </si>
  <si>
    <t>KOLTEPATIL</t>
  </si>
  <si>
    <t>Dhani Services Ltd</t>
  </si>
  <si>
    <t>DHANI</t>
  </si>
  <si>
    <t>ideaForge Technology Ltd</t>
  </si>
  <si>
    <t>IDEAFORGE</t>
  </si>
  <si>
    <t>Foseco India Ltd</t>
  </si>
  <si>
    <t>FOSECOIND</t>
  </si>
  <si>
    <t>Premier Explosives Ltd</t>
  </si>
  <si>
    <t>PREMEXPLN</t>
  </si>
  <si>
    <t>Shalby Ltd</t>
  </si>
  <si>
    <t>SHALBY</t>
  </si>
  <si>
    <t>Bajel Projects Ltd</t>
  </si>
  <si>
    <t>BAJEL</t>
  </si>
  <si>
    <t>Electric Utilities</t>
  </si>
  <si>
    <t>Huhtamaki India Ltd</t>
  </si>
  <si>
    <t>HUHTAMAKI</t>
  </si>
  <si>
    <t>Vishnu Prakash R Punglia Ltd</t>
  </si>
  <si>
    <t>VPRPL</t>
  </si>
  <si>
    <t>Sagar Cements Ltd</t>
  </si>
  <si>
    <t>SAGCEM</t>
  </si>
  <si>
    <t>Automotive Axles Ltd</t>
  </si>
  <si>
    <t>AUTOAXLES</t>
  </si>
  <si>
    <t>Vadilal Industries Ltd</t>
  </si>
  <si>
    <t>VADILALIND</t>
  </si>
  <si>
    <t>Rajratan Global Wire Ltd</t>
  </si>
  <si>
    <t>RAJRATAN</t>
  </si>
  <si>
    <t>Indian Hume Pipe Company Ltd</t>
  </si>
  <si>
    <t>INDIANHUME</t>
  </si>
  <si>
    <t>Summit Securities Ltd</t>
  </si>
  <si>
    <t>SUMMITSEC</t>
  </si>
  <si>
    <t>Dollar Industries Ltd</t>
  </si>
  <si>
    <t>DOLLAR</t>
  </si>
  <si>
    <t>DCW Ltd</t>
  </si>
  <si>
    <t>DCW</t>
  </si>
  <si>
    <t>ECOS (India) Mobility &amp; Hospitality Ltd</t>
  </si>
  <si>
    <t>ECOSMOBLTY</t>
  </si>
  <si>
    <t>Wendt (India) Limited</t>
  </si>
  <si>
    <t>WENDT</t>
  </si>
  <si>
    <t>Tinna Rubber and Infrastructure Ltd</t>
  </si>
  <si>
    <t>TINNARUBR</t>
  </si>
  <si>
    <t>Ashapura Minechem Ltd</t>
  </si>
  <si>
    <t>ASHAPURMIN</t>
  </si>
  <si>
    <t>Somany Ceramics Ltd</t>
  </si>
  <si>
    <t>SOMANYCERA</t>
  </si>
  <si>
    <t>SJS Enterprises Ltd</t>
  </si>
  <si>
    <t>SJS</t>
  </si>
  <si>
    <t>NIBE Ltd</t>
  </si>
  <si>
    <t>NIBE</t>
  </si>
  <si>
    <t>CARE Ratings Ltd</t>
  </si>
  <si>
    <t>CARERATING</t>
  </si>
  <si>
    <t>Deep Industries Ltd</t>
  </si>
  <si>
    <t>DEEPINDS</t>
  </si>
  <si>
    <t>SMS Pharmaceuticals Ltd</t>
  </si>
  <si>
    <t>SMSPHARMA</t>
  </si>
  <si>
    <t>Confidence Petroleum India Ltd</t>
  </si>
  <si>
    <t>CONFIPET</t>
  </si>
  <si>
    <t>Epack Durable Ltd</t>
  </si>
  <si>
    <t>EPACK</t>
  </si>
  <si>
    <t>BF Utilities Ltd</t>
  </si>
  <si>
    <t>BFUTILITIE</t>
  </si>
  <si>
    <t>ADF Foods Ltd</t>
  </si>
  <si>
    <t>ADFFOODS</t>
  </si>
  <si>
    <t>Thejo Engineering Ltd</t>
  </si>
  <si>
    <t>THEJO</t>
  </si>
  <si>
    <t>Stanley Lifestyles Ltd</t>
  </si>
  <si>
    <t>STANLEY</t>
  </si>
  <si>
    <t>Nilkamal Ltd</t>
  </si>
  <si>
    <t>NILKAMAL</t>
  </si>
  <si>
    <t>IOL Chemicals and Pharmaceuticals Ltd</t>
  </si>
  <si>
    <t>IOLCP</t>
  </si>
  <si>
    <t>Insecticides (India) Ltd</t>
  </si>
  <si>
    <t>INSECTICID</t>
  </si>
  <si>
    <t>TechNVision Ventures Ltd</t>
  </si>
  <si>
    <t>TECHNVISN</t>
  </si>
  <si>
    <t>Pondy Oxides and Chemicals Ltd</t>
  </si>
  <si>
    <t>POCL</t>
  </si>
  <si>
    <t>Spectrum Electrical Industries Ltd</t>
  </si>
  <si>
    <t>SPECTRUM</t>
  </si>
  <si>
    <t>SML Isuzu Ltd</t>
  </si>
  <si>
    <t>SMLISUZU</t>
  </si>
  <si>
    <t>Vindhya Telelinks Ltd</t>
  </si>
  <si>
    <t>VINDHYATEL</t>
  </si>
  <si>
    <t>Mayur Uniquoters Ltd</t>
  </si>
  <si>
    <t>MAYURUNIQ</t>
  </si>
  <si>
    <t>Nelco Ltd</t>
  </si>
  <si>
    <t>NELCO</t>
  </si>
  <si>
    <t>HLE Glascoat Ltd</t>
  </si>
  <si>
    <t>HLEGLAS</t>
  </si>
  <si>
    <t>63 Moons Technologies Ltd</t>
  </si>
  <si>
    <t>63MOONS</t>
  </si>
  <si>
    <t>Paramount Communications Ltd</t>
  </si>
  <si>
    <t>PARACABLES</t>
  </si>
  <si>
    <t>MM Forgings Ltd</t>
  </si>
  <si>
    <t>MMFL</t>
  </si>
  <si>
    <t>Meghmani Organics Ltd</t>
  </si>
  <si>
    <t>MOL</t>
  </si>
  <si>
    <t>SG Finserve Ltd</t>
  </si>
  <si>
    <t>SGFIN</t>
  </si>
  <si>
    <t>Raghav Productivity Enhancers Ltd</t>
  </si>
  <si>
    <t>RPEL</t>
  </si>
  <si>
    <t>Veritas (India) Ltd</t>
  </si>
  <si>
    <t>VERITAS</t>
  </si>
  <si>
    <t>Jubilant Industries Ltd</t>
  </si>
  <si>
    <t>JUBLINDS</t>
  </si>
  <si>
    <t>Baazar Style Retail Ltd</t>
  </si>
  <si>
    <t>STYLEBAAZA</t>
  </si>
  <si>
    <t>Ram Ratna Wires Ltd</t>
  </si>
  <si>
    <t>RAMRAT</t>
  </si>
  <si>
    <t>Ge Power India Ltd</t>
  </si>
  <si>
    <t>GEPIL</t>
  </si>
  <si>
    <t>Goodyear India Ltd</t>
  </si>
  <si>
    <t>GOODYEAR</t>
  </si>
  <si>
    <t>Welspun Specialty Solutions Ltd</t>
  </si>
  <si>
    <t>WELSPLSOL</t>
  </si>
  <si>
    <t>Lumax Industries Ltd</t>
  </si>
  <si>
    <t>LUMAXIND</t>
  </si>
  <si>
    <t>Stove Kraft Ltd</t>
  </si>
  <si>
    <t>STOVEKRAFT</t>
  </si>
  <si>
    <t>Accelya Solutions India Ltd</t>
  </si>
  <si>
    <t>ACCELYA</t>
  </si>
  <si>
    <t>Mangalam Cement Ltd</t>
  </si>
  <si>
    <t>MANGLMCEM</t>
  </si>
  <si>
    <t>Mold-Tek Packaging Ltd</t>
  </si>
  <si>
    <t>MOLDTKPAC</t>
  </si>
  <si>
    <t>PSP Projects Ltd</t>
  </si>
  <si>
    <t>PSPPROJECT</t>
  </si>
  <si>
    <t>Novartis India Ltd</t>
  </si>
  <si>
    <t>NOVARTIND</t>
  </si>
  <si>
    <t>DISA India Ltd</t>
  </si>
  <si>
    <t>DISAQ</t>
  </si>
  <si>
    <t>SBI Gold ETF</t>
  </si>
  <si>
    <t>SETFGOLD</t>
  </si>
  <si>
    <t>Abans Holdings Ltd</t>
  </si>
  <si>
    <t>AHL</t>
  </si>
  <si>
    <t>Rashi Peripherals Ltd</t>
  </si>
  <si>
    <t>RPTECH</t>
  </si>
  <si>
    <t>Dreamfolks Services Ltd</t>
  </si>
  <si>
    <t>DREAMFOLKS</t>
  </si>
  <si>
    <t>NIIT Ltd</t>
  </si>
  <si>
    <t>NIITLTD</t>
  </si>
  <si>
    <t>Vishnu Chemicals Ltd</t>
  </si>
  <si>
    <t>VISHNU</t>
  </si>
  <si>
    <t>Precision Camshafts Ltd</t>
  </si>
  <si>
    <t>PRECAM</t>
  </si>
  <si>
    <t>EIH Associated Hotels Ltd</t>
  </si>
  <si>
    <t>EIHAHOTELS</t>
  </si>
  <si>
    <t>Xpro India Ltd</t>
  </si>
  <si>
    <t>XPROINDIA</t>
  </si>
  <si>
    <t>Kalyani Investment Company Ltd</t>
  </si>
  <si>
    <t>KICL</t>
  </si>
  <si>
    <t>Dish TV India Ltd</t>
  </si>
  <si>
    <t>DISHTV</t>
  </si>
  <si>
    <t>Unitech Ltd</t>
  </si>
  <si>
    <t>UNITECH</t>
  </si>
  <si>
    <t>ESAF Small Finance Bank Limited</t>
  </si>
  <si>
    <t>ESAFSFB</t>
  </si>
  <si>
    <t>Hindware Home Innovation Ltd</t>
  </si>
  <si>
    <t>HINDWAREAP</t>
  </si>
  <si>
    <t>TTK Healthcare Ltd</t>
  </si>
  <si>
    <t>TTKHLTCARE</t>
  </si>
  <si>
    <t>Aeroflex Industries Ltd</t>
  </si>
  <si>
    <t>AEROFLEX</t>
  </si>
  <si>
    <t>TIL Ltd</t>
  </si>
  <si>
    <t>TIL</t>
  </si>
  <si>
    <t>Nippon India ETF Nifty 1D Rate Liquid BeES</t>
  </si>
  <si>
    <t>LIQUIDBEES</t>
  </si>
  <si>
    <t>Apollo Pipes Ltd</t>
  </si>
  <si>
    <t>APOLLOPIPE</t>
  </si>
  <si>
    <t>Updater Services Ltd</t>
  </si>
  <si>
    <t>UDS</t>
  </si>
  <si>
    <t>S.P.Apparels Ltd</t>
  </si>
  <si>
    <t>SPAL</t>
  </si>
  <si>
    <t>Dolphin Offshore Enterprises (India) Ltd</t>
  </si>
  <si>
    <t>DOLPHIN</t>
  </si>
  <si>
    <t>Man Industries (India) Ltd</t>
  </si>
  <si>
    <t>MANINDS</t>
  </si>
  <si>
    <t>Rupa &amp; Company Ltd</t>
  </si>
  <si>
    <t>RUPA</t>
  </si>
  <si>
    <t>Sai Silks (Kalamandir) Ltd</t>
  </si>
  <si>
    <t>KALAMANDIR</t>
  </si>
  <si>
    <t>Carysil Ltd</t>
  </si>
  <si>
    <t>CARYSIL</t>
  </si>
  <si>
    <t>EFC (I) Ltd</t>
  </si>
  <si>
    <t>EFCIL</t>
  </si>
  <si>
    <t>Distributors</t>
  </si>
  <si>
    <t>K.P. Energy Ltd</t>
  </si>
  <si>
    <t>KPEL</t>
  </si>
  <si>
    <t>India Pesticides Ltd</t>
  </si>
  <si>
    <t>IPL</t>
  </si>
  <si>
    <t>Jash Engineering Ltd</t>
  </si>
  <si>
    <t>JASH</t>
  </si>
  <si>
    <t>John Cockerill India Ltd</t>
  </si>
  <si>
    <t>COCKERILL</t>
  </si>
  <si>
    <t>Industrial Machinery &amp; Supplies &amp; Components</t>
  </si>
  <si>
    <t>Panama Petrochem Ltd</t>
  </si>
  <si>
    <t>PANAMAPET</t>
  </si>
  <si>
    <t>Sanstar Ltd</t>
  </si>
  <si>
    <t>SANSTAR</t>
  </si>
  <si>
    <t>HMA Agro Industries Ltd</t>
  </si>
  <si>
    <t>HMAAGRO</t>
  </si>
  <si>
    <t>Veranda Learning Solutions Ltd</t>
  </si>
  <si>
    <t>VERANDA</t>
  </si>
  <si>
    <t>Barbeque-Nation Hospitality Ltd</t>
  </si>
  <si>
    <t>BARBEQUE</t>
  </si>
  <si>
    <t>Andrew Yule &amp; Co Ltd</t>
  </si>
  <si>
    <t>ANDREWYU</t>
  </si>
  <si>
    <t>Landmark Cars Ltd</t>
  </si>
  <si>
    <t>LANDMARK</t>
  </si>
  <si>
    <t>Krsnaa Diagnostics Ltd</t>
  </si>
  <si>
    <t>KRSNAA</t>
  </si>
  <si>
    <t>Eraaya Lifespaces Ltd</t>
  </si>
  <si>
    <t>ERAAYA</t>
  </si>
  <si>
    <t>Owais Metal and Mineral Processing Ltd</t>
  </si>
  <si>
    <t>OWAIS</t>
  </si>
  <si>
    <t>DEN Networks Ltd</t>
  </si>
  <si>
    <t>DEN</t>
  </si>
  <si>
    <t>JITF Infralogistics Ltd</t>
  </si>
  <si>
    <t>JITFINFRA</t>
  </si>
  <si>
    <t>Syncom Formulations (India) Ltd</t>
  </si>
  <si>
    <t>SYNCOMF</t>
  </si>
  <si>
    <t>Tarsons Products Ltd</t>
  </si>
  <si>
    <t>TARSONS</t>
  </si>
  <si>
    <t>Ajmera Realty &amp; Infra India Ltd</t>
  </si>
  <si>
    <t>AJMERA</t>
  </si>
  <si>
    <t>Hariom Pipe Industries Ltd</t>
  </si>
  <si>
    <t>HARIOMPIPE</t>
  </si>
  <si>
    <t>Dredging Corporation of India Ltd</t>
  </si>
  <si>
    <t>DREDGECORP</t>
  </si>
  <si>
    <t>Dredging</t>
  </si>
  <si>
    <t>Federal-Mogul Goetze (India) Ltd</t>
  </si>
  <si>
    <t>FMGOETZE</t>
  </si>
  <si>
    <t>KP Green Engineering Ltd</t>
  </si>
  <si>
    <t>KPGEL</t>
  </si>
  <si>
    <t>Heavy Electrical Equipment</t>
  </si>
  <si>
    <t>Orient Green Power Company Ltd</t>
  </si>
  <si>
    <t>GREENPOWER</t>
  </si>
  <si>
    <t>Nitin Spinners Ltd</t>
  </si>
  <si>
    <t>NITINSPIN</t>
  </si>
  <si>
    <t>Astec Lifesciences Ltd</t>
  </si>
  <si>
    <t>ASTEC</t>
  </si>
  <si>
    <t>Motisons Jewellers Ltd</t>
  </si>
  <si>
    <t>MOTISONS</t>
  </si>
  <si>
    <t>Apparel &amp; Accessories Retailers</t>
  </si>
  <si>
    <t>Alicon Castalloy Ltd</t>
  </si>
  <si>
    <t>ALICON</t>
  </si>
  <si>
    <t>Vakrangee Limited</t>
  </si>
  <si>
    <t>VAKRANGEE</t>
  </si>
  <si>
    <t>Andhra Paper Ltd</t>
  </si>
  <si>
    <t>ANDHRAPAP</t>
  </si>
  <si>
    <t>B L Kashyap and Sons Ltd</t>
  </si>
  <si>
    <t>BLKASHYAP</t>
  </si>
  <si>
    <t>Axiscades Technologies Ltd</t>
  </si>
  <si>
    <t>AXISCADES</t>
  </si>
  <si>
    <t>Universal Cables Ltd</t>
  </si>
  <si>
    <t>UNIVCABLES</t>
  </si>
  <si>
    <t>Sanghi Industries Ltd</t>
  </si>
  <si>
    <t>SANGHIIND</t>
  </si>
  <si>
    <t>Jagran Prakashan Ltd</t>
  </si>
  <si>
    <t>JAGRAN</t>
  </si>
  <si>
    <t>Nalwa Sons Investments Ltd</t>
  </si>
  <si>
    <t>NSIL</t>
  </si>
  <si>
    <t>Shriram Properties Ltd</t>
  </si>
  <si>
    <t>SHRIRAMPPS</t>
  </si>
  <si>
    <t>DEE Development Engineers Ltd</t>
  </si>
  <si>
    <t>DEEDEV</t>
  </si>
  <si>
    <t>Satin Creditcare Network Ltd</t>
  </si>
  <si>
    <t>SATIN</t>
  </si>
  <si>
    <t>Unicommerce eSolutions Ltd</t>
  </si>
  <si>
    <t>UNIECOM</t>
  </si>
  <si>
    <t>Amrutanjan Health Care Ltd</t>
  </si>
  <si>
    <t>AMRUTANJAN</t>
  </si>
  <si>
    <t>Themis Medicare Ltd</t>
  </si>
  <si>
    <t>THEMISMED</t>
  </si>
  <si>
    <t>Sasken Technologies Ltd</t>
  </si>
  <si>
    <t>SASKEN</t>
  </si>
  <si>
    <t>D Link (India) Limited</t>
  </si>
  <si>
    <t>DLINKINDIA</t>
  </si>
  <si>
    <t>Pennar Industries Ltd</t>
  </si>
  <si>
    <t>PENIND</t>
  </si>
  <si>
    <t>Som Distilleries and Breweries Ltd</t>
  </si>
  <si>
    <t>SDBL</t>
  </si>
  <si>
    <t>Jyoti Structures Ltd</t>
  </si>
  <si>
    <t>JYOTISTRUC</t>
  </si>
  <si>
    <t>Gocl Corporation Ltd</t>
  </si>
  <si>
    <t>GOCLCORP</t>
  </si>
  <si>
    <t>Vardhman Special Steels Ltd</t>
  </si>
  <si>
    <t>VSSL</t>
  </si>
  <si>
    <t>Cupid Ltd</t>
  </si>
  <si>
    <t>CUPID</t>
  </si>
  <si>
    <t>BF Investment Ltd</t>
  </si>
  <si>
    <t>BFINVEST</t>
  </si>
  <si>
    <t>Kody Technolab Ltd</t>
  </si>
  <si>
    <t>KODYTECH</t>
  </si>
  <si>
    <t>Tatva Chintan Pharma Chem Ltd</t>
  </si>
  <si>
    <t>TATVA</t>
  </si>
  <si>
    <t>Apcotex Industries Ltd</t>
  </si>
  <si>
    <t>APCOTEXIND</t>
  </si>
  <si>
    <t>IKIO Lighting Ltd</t>
  </si>
  <si>
    <t>IKIO</t>
  </si>
  <si>
    <t>Centum Electronics Ltd</t>
  </si>
  <si>
    <t>CENTUM</t>
  </si>
  <si>
    <t>Parag Milk Foods Ltd</t>
  </si>
  <si>
    <t>PARAGMILK</t>
  </si>
  <si>
    <t>Pnb Gilts Ltd</t>
  </si>
  <si>
    <t>PNBGILTS</t>
  </si>
  <si>
    <t>Igarashi Motors India Ltd</t>
  </si>
  <si>
    <t>IGARASHI</t>
  </si>
  <si>
    <t>Navkar Corporation Ltd</t>
  </si>
  <si>
    <t>NAVKARCORP</t>
  </si>
  <si>
    <t>Praveg Ltd</t>
  </si>
  <si>
    <t>PRAVEG</t>
  </si>
  <si>
    <t>Platinum Industries Ltd</t>
  </si>
  <si>
    <t>PLATIND</t>
  </si>
  <si>
    <t>Rossell India Ltd</t>
  </si>
  <si>
    <t>ROSSELLIND</t>
  </si>
  <si>
    <t>Yatra Online Ltd</t>
  </si>
  <si>
    <t>YATRA</t>
  </si>
  <si>
    <t>Uniparts India Ltd</t>
  </si>
  <si>
    <t>UNIPARTS</t>
  </si>
  <si>
    <t>Media Matrix Worldwide Ltd</t>
  </si>
  <si>
    <t>MMWL</t>
  </si>
  <si>
    <t>IFGL Refractories Ltd</t>
  </si>
  <si>
    <t>IFGLEXPOR</t>
  </si>
  <si>
    <t>Aaswa Trading and Exports Ltd</t>
  </si>
  <si>
    <t>TCC</t>
  </si>
  <si>
    <t>Real Estate Services</t>
  </si>
  <si>
    <t>Yasho Industries Ltd</t>
  </si>
  <si>
    <t>YASHO</t>
  </si>
  <si>
    <t>Siyaram Silk Mills Ltd</t>
  </si>
  <si>
    <t>SIYSIL</t>
  </si>
  <si>
    <t>Mukand Ltd</t>
  </si>
  <si>
    <t>MUKANDLTD</t>
  </si>
  <si>
    <t>Balmer Lawrie Investments Ltd</t>
  </si>
  <si>
    <t>BLIL</t>
  </si>
  <si>
    <t>Vidhi Specialty Food Ingredients Ltd</t>
  </si>
  <si>
    <t>VIDHIING</t>
  </si>
  <si>
    <t>Rama Steel Tubes Ltd</t>
  </si>
  <si>
    <t>RAMASTEEL</t>
  </si>
  <si>
    <t>ICICI Prudential Nifty 50 ETF</t>
  </si>
  <si>
    <t>NIFTYIETF</t>
  </si>
  <si>
    <t>Seshasayee Paper and Boards Ltd</t>
  </si>
  <si>
    <t>SESHAPAPER</t>
  </si>
  <si>
    <t>Alpex Solar Ltd</t>
  </si>
  <si>
    <t>ALPEXSOLAR</t>
  </si>
  <si>
    <t>Ugro Capital Ltd</t>
  </si>
  <si>
    <t>UGROCAP</t>
  </si>
  <si>
    <t>BLS E-Services Ltd</t>
  </si>
  <si>
    <t>BLSE</t>
  </si>
  <si>
    <t>Sangam (India) Ltd</t>
  </si>
  <si>
    <t>SANGAMIND</t>
  </si>
  <si>
    <t>Deccan Gold Mines Ltd</t>
  </si>
  <si>
    <t>DECNGOLD</t>
  </si>
  <si>
    <t>Interarch Building Products Ltd</t>
  </si>
  <si>
    <t>INTERARCH</t>
  </si>
  <si>
    <t>Building Products - Prefab Structures</t>
  </si>
  <si>
    <t>Omaxe Ltd</t>
  </si>
  <si>
    <t>OMAXE</t>
  </si>
  <si>
    <t>Tanfac Industries Ltd</t>
  </si>
  <si>
    <t>TANFACIND</t>
  </si>
  <si>
    <t>Ramco Industries Ltd</t>
  </si>
  <si>
    <t>RAMCOIND</t>
  </si>
  <si>
    <t>Gandhar Oil Refinery (INDIA) Ltd</t>
  </si>
  <si>
    <t>GANDHAR</t>
  </si>
  <si>
    <t>Mufin Green Finance Ltd</t>
  </si>
  <si>
    <t>MUFIN</t>
  </si>
  <si>
    <t>HIL Ltd</t>
  </si>
  <si>
    <t>HIL</t>
  </si>
  <si>
    <t>Everest Kanto Cylinder Ltd</t>
  </si>
  <si>
    <t>EKC</t>
  </si>
  <si>
    <t>Hester Biosciences Ltd</t>
  </si>
  <si>
    <t>HESTERBIO</t>
  </si>
  <si>
    <t>TAJ GVK Hotels and Resorts Ltd</t>
  </si>
  <si>
    <t>TAJGVK</t>
  </si>
  <si>
    <t>Indo Tech Transformers Ltd</t>
  </si>
  <si>
    <t>INDOTECH</t>
  </si>
  <si>
    <t>JISLDVREQS</t>
  </si>
  <si>
    <t>Cosmo First Ltd</t>
  </si>
  <si>
    <t>COSMOFIRST</t>
  </si>
  <si>
    <t>Master Trust Ltd</t>
  </si>
  <si>
    <t>MASTERTR</t>
  </si>
  <si>
    <t>Kokuyo Camlin Ltd</t>
  </si>
  <si>
    <t>KOKUYOCMLN</t>
  </si>
  <si>
    <t>Suratwwala Business Group Ltd</t>
  </si>
  <si>
    <t>SBGLP</t>
  </si>
  <si>
    <t>PIX Transmissions Ltd</t>
  </si>
  <si>
    <t>PIXTRANS</t>
  </si>
  <si>
    <t>Expleo Solutions Ltd</t>
  </si>
  <si>
    <t>EXPLEOSOL</t>
  </si>
  <si>
    <t>Hubtown Ltd</t>
  </si>
  <si>
    <t>HUBTOWN</t>
  </si>
  <si>
    <t>I G Petrochemicals Ltd</t>
  </si>
  <si>
    <t>IGPL</t>
  </si>
  <si>
    <t>Eco Recycling Ltd</t>
  </si>
  <si>
    <t>ECORECO</t>
  </si>
  <si>
    <t>Talbros Automotive Components Ltd</t>
  </si>
  <si>
    <t>TALBROAUTO</t>
  </si>
  <si>
    <t>Lotus Chocolate Company Ltd</t>
  </si>
  <si>
    <t>LOTUSCHO</t>
  </si>
  <si>
    <t>G M Breweries Ltd</t>
  </si>
  <si>
    <t>GMBREW</t>
  </si>
  <si>
    <t>Agro Tech Foods Ltd</t>
  </si>
  <si>
    <t>ATFL</t>
  </si>
  <si>
    <t>Advait Infratech Ltd</t>
  </si>
  <si>
    <t>ADVAIT</t>
  </si>
  <si>
    <t>Electrical Components &amp; Equipment</t>
  </si>
  <si>
    <t>Excel Industries Ltd</t>
  </si>
  <si>
    <t>EXCELINDUS</t>
  </si>
  <si>
    <t>Shanti Educational Initiatives Ltd</t>
  </si>
  <si>
    <t>SEIL</t>
  </si>
  <si>
    <t>Cantabil Retail India Ltd</t>
  </si>
  <si>
    <t>CANTABIL</t>
  </si>
  <si>
    <t>Rane (Madras) Ltd</t>
  </si>
  <si>
    <t>RML</t>
  </si>
  <si>
    <t>Systematix Corporate Services Ltd</t>
  </si>
  <si>
    <t>SYSTMTXC</t>
  </si>
  <si>
    <t>RIR Power Electronics Ltd</t>
  </si>
  <si>
    <t>RIR</t>
  </si>
  <si>
    <t>Butterfly Gandhimathi Appliances Ltd</t>
  </si>
  <si>
    <t>BUTTERFLY</t>
  </si>
  <si>
    <t>Kotak Gold Etf</t>
  </si>
  <si>
    <t>GOLD1</t>
  </si>
  <si>
    <t>Suryoday Small Finance Bank Ltd</t>
  </si>
  <si>
    <t>SURYODAY</t>
  </si>
  <si>
    <t>Bombay Super Hybrid Seeds Ltd</t>
  </si>
  <si>
    <t>BSHSL</t>
  </si>
  <si>
    <t>Kiri Industries Ltd</t>
  </si>
  <si>
    <t>KIRIINDUS</t>
  </si>
  <si>
    <t>Prataap Snacks Ltd</t>
  </si>
  <si>
    <t>DIAMONDYD</t>
  </si>
  <si>
    <t>NDR Auto Components Ltd</t>
  </si>
  <si>
    <t>NDRAUTO</t>
  </si>
  <si>
    <t>Antony Waste Handling Cell Ltd</t>
  </si>
  <si>
    <t>AWHCL</t>
  </si>
  <si>
    <t>Heranba Industries Ltd</t>
  </si>
  <si>
    <t>HERANBA</t>
  </si>
  <si>
    <t>Bharat Wire Ropes Ltd</t>
  </si>
  <si>
    <t>BHARATWIRE</t>
  </si>
  <si>
    <t>Wheels India Ltd</t>
  </si>
  <si>
    <t>WHEELS</t>
  </si>
  <si>
    <t>GKW Ltd</t>
  </si>
  <si>
    <t>GKWLIMITED</t>
  </si>
  <si>
    <t>Dr Agarwal's Eye Hospital Ltd</t>
  </si>
  <si>
    <t>DRAGARWQ</t>
  </si>
  <si>
    <t>GNA Axles Ltd</t>
  </si>
  <si>
    <t>GNA</t>
  </si>
  <si>
    <t>GPT Infraprojects Ltd</t>
  </si>
  <si>
    <t>GPTINFRA</t>
  </si>
  <si>
    <t>Madhya Bharat Agro Products Ltd</t>
  </si>
  <si>
    <t>MBAPL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</si>
  <si>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</si>
  <si>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</si>
  <si>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</si>
  <si>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</si>
  <si>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</si>
  <si>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</si>
  <si>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Dynacons Systems and Solutions Ltd</t>
  </si>
  <si>
    <t>DSSL</t>
  </si>
  <si>
    <t>Udaipur Cement Works Ltd</t>
  </si>
  <si>
    <t>UDAICEMENT</t>
  </si>
  <si>
    <t>GTPL Hathway Ltd</t>
  </si>
  <si>
    <t>GTPL</t>
  </si>
  <si>
    <t>Jindal Drilling and Industries Ltd</t>
  </si>
  <si>
    <t>JINDRILL</t>
  </si>
  <si>
    <t>Oriental Rail Infrastructure Ltd</t>
  </si>
  <si>
    <t>ORIRAIL</t>
  </si>
  <si>
    <t>Suyog Telematics Ltd</t>
  </si>
  <si>
    <t>SUYOG</t>
  </si>
  <si>
    <t>Atul Auto Ltd</t>
  </si>
  <si>
    <t>ATULAUTO</t>
  </si>
  <si>
    <t>Three Wheelers</t>
  </si>
  <si>
    <t>Kilburn Engineering Ltd</t>
  </si>
  <si>
    <t>KLBRENG-B</t>
  </si>
  <si>
    <t>Windlas Biotech Ltd</t>
  </si>
  <si>
    <t>WINDLAS</t>
  </si>
  <si>
    <t>Spright Agro Ltd</t>
  </si>
  <si>
    <t>SPRIGHT</t>
  </si>
  <si>
    <t>Hercules Hoists Ltd</t>
  </si>
  <si>
    <t>HERCULES</t>
  </si>
  <si>
    <t>Southern Petrochemical Industries Corporation Ltd</t>
  </si>
  <si>
    <t>SPIC</t>
  </si>
  <si>
    <t>Ador Welding Ltd</t>
  </si>
  <si>
    <t>ADORWELD</t>
  </si>
  <si>
    <t>Sirca Paints India Ltd</t>
  </si>
  <si>
    <t>SIRCA</t>
  </si>
  <si>
    <t>Wonder Electricals Ltd</t>
  </si>
  <si>
    <t>WEL</t>
  </si>
  <si>
    <t>Jaiprakash Associates Ltd</t>
  </si>
  <si>
    <t>JPASSOCIAT</t>
  </si>
  <si>
    <t>India Power Corporation Ltd</t>
  </si>
  <si>
    <t>DPSCLTD</t>
  </si>
  <si>
    <t>GRP Ltd</t>
  </si>
  <si>
    <t>GRPLTD</t>
  </si>
  <si>
    <t>Irm Energy Ltd</t>
  </si>
  <si>
    <t>IRMENERGY</t>
  </si>
  <si>
    <t>Divgi TorqTransfer Systems Ltd</t>
  </si>
  <si>
    <t>DIVGIITTS</t>
  </si>
  <si>
    <t>Everest Industries Ltd</t>
  </si>
  <si>
    <t>EVERESTIND</t>
  </si>
  <si>
    <t>Sigachi Industries Ltd</t>
  </si>
  <si>
    <t>SIGACHI</t>
  </si>
  <si>
    <t>Sterling Tools Ltd</t>
  </si>
  <si>
    <t>STERTOOLS</t>
  </si>
  <si>
    <t>Salzer Electronics Ltd</t>
  </si>
  <si>
    <t>SALZERELEC</t>
  </si>
  <si>
    <t>MIC Electronics Ltd</t>
  </si>
  <si>
    <t>MICEL</t>
  </si>
  <si>
    <t>MSP Steel &amp; Power Ltd</t>
  </si>
  <si>
    <t>MSPL</t>
  </si>
  <si>
    <t>Sadhana Nitro Chem Ltd</t>
  </si>
  <si>
    <t>SADHNANIQ</t>
  </si>
  <si>
    <t>Elpro International Ltd</t>
  </si>
  <si>
    <t>ELPROINTL</t>
  </si>
  <si>
    <t>Tribhovandas Bhimji Zaveri Ltd</t>
  </si>
  <si>
    <t>TBZ</t>
  </si>
  <si>
    <t>Fedders Holding Ltd</t>
  </si>
  <si>
    <t>FEDDERSHOL</t>
  </si>
  <si>
    <t>India Motor Parts &amp; Accessories Ltd</t>
  </si>
  <si>
    <t>IMPAL</t>
  </si>
  <si>
    <t>Agarwal Industrial Corporation Ltd</t>
  </si>
  <si>
    <t>AGARIND</t>
  </si>
  <si>
    <t>India Nippon Electricals Ltd</t>
  </si>
  <si>
    <t>INDNIPPON</t>
  </si>
  <si>
    <t>Roto Pumps Ltd</t>
  </si>
  <si>
    <t>ROTO</t>
  </si>
  <si>
    <t>Bigbloc Construction Ltd</t>
  </si>
  <si>
    <t>BIGBLOC</t>
  </si>
  <si>
    <t>Camlin Fine Sciences Ltd</t>
  </si>
  <si>
    <t>CAMLINFINE</t>
  </si>
  <si>
    <t>Amines and Plasticizers Ltd</t>
  </si>
  <si>
    <t>AMNPLST</t>
  </si>
  <si>
    <t>Walchandnagar Industries Ltd</t>
  </si>
  <si>
    <t>WALCHANNAG</t>
  </si>
  <si>
    <t>Beta Drugs Ltd</t>
  </si>
  <si>
    <t>BETA</t>
  </si>
  <si>
    <t>Zota Health Care Ltd</t>
  </si>
  <si>
    <t>ZOTA</t>
  </si>
  <si>
    <t>Oriental Aromatics Ltd</t>
  </si>
  <si>
    <t>OAL</t>
  </si>
  <si>
    <t>Automobile Corp Of Goa Ltd</t>
  </si>
  <si>
    <t>ACGL</t>
  </si>
  <si>
    <t>Saraswati Commercial (India) Ltd</t>
  </si>
  <si>
    <t>ZSARACOM</t>
  </si>
  <si>
    <t>Brightcom Group Ltd</t>
  </si>
  <si>
    <t>BCG</t>
  </si>
  <si>
    <t>Reliance Industrial Infrastructure Ltd</t>
  </si>
  <si>
    <t>RIIL</t>
  </si>
  <si>
    <t>Matrimony.Com Ltd</t>
  </si>
  <si>
    <t>MATRIMONY</t>
  </si>
  <si>
    <t>Paushak Ltd</t>
  </si>
  <si>
    <t>PAUSHAKLTD</t>
  </si>
  <si>
    <t>Arman Financial Services Ltd</t>
  </si>
  <si>
    <t>ARMANFIN</t>
  </si>
  <si>
    <t>Asian Energy Services Ltd</t>
  </si>
  <si>
    <t>ASIANENE</t>
  </si>
  <si>
    <t>Dcm Shriram Industries Ltd</t>
  </si>
  <si>
    <t>DCMSRIND</t>
  </si>
  <si>
    <t>Kamdhenu Ltd</t>
  </si>
  <si>
    <t>KAMDHENU</t>
  </si>
  <si>
    <t>Om Infra Ltd</t>
  </si>
  <si>
    <t>OMINFRAL</t>
  </si>
  <si>
    <t>Swelect Energy Systems Ltd</t>
  </si>
  <si>
    <t>SWELECTES</t>
  </si>
  <si>
    <t>Jyoti Resins and Adhesives Ltd</t>
  </si>
  <si>
    <t>JYOTIRES</t>
  </si>
  <si>
    <t>Forbes Precision Tools and Machine Parts Ltd</t>
  </si>
  <si>
    <t>TOTEM</t>
  </si>
  <si>
    <t>Borosil Scientific Ltd</t>
  </si>
  <si>
    <t>BOROSCI</t>
  </si>
  <si>
    <t>Hexa Tradex Ltd</t>
  </si>
  <si>
    <t>HEXATRADEX</t>
  </si>
  <si>
    <t>ASM Technologies Ltd</t>
  </si>
  <si>
    <t>ASMTEC</t>
  </si>
  <si>
    <t>Panacea Biotec Ltd</t>
  </si>
  <si>
    <t>PANACEABIO</t>
  </si>
  <si>
    <t>Peninsula Land Ltd</t>
  </si>
  <si>
    <t>PENINLAND</t>
  </si>
  <si>
    <t>Alldigi Tech Ltd</t>
  </si>
  <si>
    <t>ALLSEC</t>
  </si>
  <si>
    <t>Texmaco Infrastructure &amp; Holdings Ltd</t>
  </si>
  <si>
    <t>TEXINFRA</t>
  </si>
  <si>
    <t>Eimco Elecon (India) Ltd</t>
  </si>
  <si>
    <t>EIMCOELECO</t>
  </si>
  <si>
    <t>Sportking India Ltd</t>
  </si>
  <si>
    <t>SPORTKING</t>
  </si>
  <si>
    <t>Tourism Finance Corporation of India Ltd</t>
  </si>
  <si>
    <t>TFCILTD</t>
  </si>
  <si>
    <t>Filatex India Ltd</t>
  </si>
  <si>
    <t>FILATEX</t>
  </si>
  <si>
    <t>Dhunseri Ventures Ltd</t>
  </si>
  <si>
    <t>DVL</t>
  </si>
  <si>
    <t>BCL Industries Ltd</t>
  </si>
  <si>
    <t>BCLIND</t>
  </si>
  <si>
    <t>Kopran Ltd</t>
  </si>
  <si>
    <t>KOPRAN</t>
  </si>
  <si>
    <t>Allied Digital Services Ltd</t>
  </si>
  <si>
    <t>ADSL</t>
  </si>
  <si>
    <t>Madras Fertilizers Ltd</t>
  </si>
  <si>
    <t>MADRASFERT</t>
  </si>
  <si>
    <t>Yamuna Syndicate Ltd</t>
  </si>
  <si>
    <t>YSL</t>
  </si>
  <si>
    <t>Fairchem Organics Ltd</t>
  </si>
  <si>
    <t>FAIRCHEMOR</t>
  </si>
  <si>
    <t>Veefin Solutions Ltd</t>
  </si>
  <si>
    <t>VEEFIN</t>
  </si>
  <si>
    <t>Application Software</t>
  </si>
  <si>
    <t>Sri Adhikari Brothers Television Network Ltd</t>
  </si>
  <si>
    <t>SABTNL</t>
  </si>
  <si>
    <t>AMIC Forging Ltd</t>
  </si>
  <si>
    <t>AMIC</t>
  </si>
  <si>
    <t>Steel</t>
  </si>
  <si>
    <t>JG Chemicals Ltd</t>
  </si>
  <si>
    <t>JGCHEM</t>
  </si>
  <si>
    <t>ULTRAMARINE &amp; PIGMENTS Ltd</t>
  </si>
  <si>
    <t>ULTRAMAR</t>
  </si>
  <si>
    <t>Associated Alcohols &amp; Breweries Ltd</t>
  </si>
  <si>
    <t>ASALCBR</t>
  </si>
  <si>
    <t>Likhitha Infrastructure Ltd</t>
  </si>
  <si>
    <t>LIKHITHA</t>
  </si>
  <si>
    <t>Hi-Tech Gears Ltd</t>
  </si>
  <si>
    <t>HITECHGEAR</t>
  </si>
  <si>
    <t>Knowledge Marine &amp; Engineering Works Ltd</t>
  </si>
  <si>
    <t>KMEW</t>
  </si>
  <si>
    <t>Marine Transportation</t>
  </si>
  <si>
    <t>Yuken India Ltd</t>
  </si>
  <si>
    <t>YUKEN</t>
  </si>
  <si>
    <t>Z F Steering Gear (India) Ltd</t>
  </si>
  <si>
    <t>ZFSTEERING</t>
  </si>
  <si>
    <t>Popular Vehicles and Services Ltd</t>
  </si>
  <si>
    <t>PVSL</t>
  </si>
  <si>
    <t>BMW Industries Ltd</t>
  </si>
  <si>
    <t>BMW</t>
  </si>
  <si>
    <t>TV Today Network Limited</t>
  </si>
  <si>
    <t>TVTODAY</t>
  </si>
  <si>
    <t>Rico Auto Industries Ltd</t>
  </si>
  <si>
    <t>RICOAUTO</t>
  </si>
  <si>
    <t>Steel Exchange India Ltd</t>
  </si>
  <si>
    <t>STEELXIND</t>
  </si>
  <si>
    <t>Subex Ltd</t>
  </si>
  <si>
    <t>SUBEXLTD</t>
  </si>
  <si>
    <t>SPML Infra Ltd</t>
  </si>
  <si>
    <t>SPMLINFRA</t>
  </si>
  <si>
    <t>Mishtann Foods Ltd</t>
  </si>
  <si>
    <t>MISHTANN</t>
  </si>
  <si>
    <t>Ramco Systems Ltd</t>
  </si>
  <si>
    <t>RAMCOSYS</t>
  </si>
  <si>
    <t>5Paisa Capital Ltd</t>
  </si>
  <si>
    <t>5PAISA</t>
  </si>
  <si>
    <t>Indo Amines Ltd</t>
  </si>
  <si>
    <t>INDOAMIN</t>
  </si>
  <si>
    <t>Kesar India Ltd</t>
  </si>
  <si>
    <t>KESAR</t>
  </si>
  <si>
    <t>Real Estate Development</t>
  </si>
  <si>
    <t>Lincoln Pharmaceuticals Ltd</t>
  </si>
  <si>
    <t>LINCOLN</t>
  </si>
  <si>
    <t>Century Enka Ltd</t>
  </si>
  <si>
    <t>CENTENKA</t>
  </si>
  <si>
    <t>SMC Global Securities Ltd</t>
  </si>
  <si>
    <t>SMCGLOBAL</t>
  </si>
  <si>
    <t>Monte Carlo Fashions Ltd</t>
  </si>
  <si>
    <t>MONTECARLO</t>
  </si>
  <si>
    <t>Finkurve Financial Services Ltd</t>
  </si>
  <si>
    <t>FINKURVE</t>
  </si>
  <si>
    <t>One Point One Solutions Ltd</t>
  </si>
  <si>
    <t>ONEPOINT</t>
  </si>
  <si>
    <t>Hind Rectifiers Ltd</t>
  </si>
  <si>
    <t>HIRECT</t>
  </si>
  <si>
    <t>Kamdhenu Ventures Ltd</t>
  </si>
  <si>
    <t>KAMOPAINTS</t>
  </si>
  <si>
    <t>Best Agrolife Ltd</t>
  </si>
  <si>
    <t>BESTAGRO</t>
  </si>
  <si>
    <t>Cosmic CRF Ltd</t>
  </si>
  <si>
    <t>COSMICCRF</t>
  </si>
  <si>
    <t>Punjab Chemicals and Crop Protection Ltd</t>
  </si>
  <si>
    <t>PUNJABCHEM</t>
  </si>
  <si>
    <t>Mangalore Chemicals and Fertilisers Ltd</t>
  </si>
  <si>
    <t>MANGCHEFER</t>
  </si>
  <si>
    <t>Fratelli Vineyards Ltd</t>
  </si>
  <si>
    <t>TINNATFL</t>
  </si>
  <si>
    <t>Tamilnadu Newsprint &amp; Papers Ltd</t>
  </si>
  <si>
    <t>TNPL</t>
  </si>
  <si>
    <t>Sat Industries Ltd</t>
  </si>
  <si>
    <t>SATINDLTD</t>
  </si>
  <si>
    <t>Krishana Phoschem Ltd</t>
  </si>
  <si>
    <t>KRISHANA</t>
  </si>
  <si>
    <t>Andhra Sugars Ltd</t>
  </si>
  <si>
    <t>ANDHRSUGAR</t>
  </si>
  <si>
    <t>Steelcast Ltd</t>
  </si>
  <si>
    <t>STEELCAS</t>
  </si>
  <si>
    <t>Vascon Engineers Ltd</t>
  </si>
  <si>
    <t>VASCONEQ</t>
  </si>
  <si>
    <t>Timex Group India Ltd</t>
  </si>
  <si>
    <t>TIMEX</t>
  </si>
  <si>
    <t>GRM Overseas Ltd</t>
  </si>
  <si>
    <t>GRMOVER</t>
  </si>
  <si>
    <t>Prakash Pipes Ltd</t>
  </si>
  <si>
    <t>PPL</t>
  </si>
  <si>
    <t>Polo Queen Industrial and Fintech Ltd</t>
  </si>
  <si>
    <t>PQIF</t>
  </si>
  <si>
    <t>Raj Rayon Industries Ltd</t>
  </si>
  <si>
    <t>RAJRILTD</t>
  </si>
  <si>
    <t>Allcargo Gati Ltd</t>
  </si>
  <si>
    <t>ACLGATI</t>
  </si>
  <si>
    <t>Vintage Coffee and Beverages Ltd</t>
  </si>
  <si>
    <t>VINCOFE</t>
  </si>
  <si>
    <t>Kotak Nifty 50 ETF</t>
  </si>
  <si>
    <t>NIFTY1</t>
  </si>
  <si>
    <t>Remus Pharmaceuticals Ltd</t>
  </si>
  <si>
    <t>REMUS</t>
  </si>
  <si>
    <t>Manali Petrochemicals Ltd</t>
  </si>
  <si>
    <t>MANALIPETC</t>
  </si>
  <si>
    <t>KMC Speciality Hospitals (India) Ltd</t>
  </si>
  <si>
    <t>KMCSHIL</t>
  </si>
  <si>
    <t>Wardwizard Innovations &amp; Mobility Ltd</t>
  </si>
  <si>
    <t>WARDINMOBI</t>
  </si>
  <si>
    <t>Avadh Sugar &amp; Energy Ltd</t>
  </si>
  <si>
    <t>AVADHSUGAR</t>
  </si>
  <si>
    <t>Gulshan Polyols Ltd</t>
  </si>
  <si>
    <t>GULPOLY</t>
  </si>
  <si>
    <t>Shree Digvijay Cement Co Ltd</t>
  </si>
  <si>
    <t>SHREDIGCEM</t>
  </si>
  <si>
    <t>GPT Healthcare Ltd</t>
  </si>
  <si>
    <t>GPTHEALTH</t>
  </si>
  <si>
    <t>Ravindra Energy Ltd</t>
  </si>
  <si>
    <t>RELTD</t>
  </si>
  <si>
    <t>Centrum Capital Ltd</t>
  </si>
  <si>
    <t>CENTRUM</t>
  </si>
  <si>
    <t>VLS Finance Ltd</t>
  </si>
  <si>
    <t>VLSFINANCE</t>
  </si>
  <si>
    <t>Kothari Petrochemicals Ltd</t>
  </si>
  <si>
    <t>KOTHARIPET</t>
  </si>
  <si>
    <t>Aurum Proptech Ltd</t>
  </si>
  <si>
    <t>AURUM</t>
  </si>
  <si>
    <t>Kernex Microsystems (India) Ltd</t>
  </si>
  <si>
    <t>KERNEX</t>
  </si>
  <si>
    <t>Kellton Tech Solutions Ltd</t>
  </si>
  <si>
    <t>KELLTONTEC</t>
  </si>
  <si>
    <t>Radhika Jeweltech Ltd</t>
  </si>
  <si>
    <t>RADHIKAJWE</t>
  </si>
  <si>
    <t>Solex Energy Ltd</t>
  </si>
  <si>
    <t>SOLEX</t>
  </si>
  <si>
    <t>Rishabh Instruments Ltd</t>
  </si>
  <si>
    <t>RISHABH</t>
  </si>
  <si>
    <t>Shiva Cement Ltd</t>
  </si>
  <si>
    <t>SHIVACEM</t>
  </si>
  <si>
    <t>Basilic Fly Studio Ltd</t>
  </si>
  <si>
    <t>BASILIC</t>
  </si>
  <si>
    <t>Kabra Extrusion Technik Ltd</t>
  </si>
  <si>
    <t>KABRAEXTRU</t>
  </si>
  <si>
    <t>Vimta Labs Ltd</t>
  </si>
  <si>
    <t>VIMTALABS</t>
  </si>
  <si>
    <t>Saurashtra Cement Ltd</t>
  </si>
  <si>
    <t>SAURASHCEM</t>
  </si>
  <si>
    <t>Himatsingka Seide Ltd</t>
  </si>
  <si>
    <t>HIMATSEIDE</t>
  </si>
  <si>
    <t>Shankara Building Products Ltd</t>
  </si>
  <si>
    <t>SHANKARA</t>
  </si>
  <si>
    <t>Ester Industries Ltd</t>
  </si>
  <si>
    <t>ESTER</t>
  </si>
  <si>
    <t>Arihant Superstructures Ltd</t>
  </si>
  <si>
    <t>ARIHANTSUP</t>
  </si>
  <si>
    <t>Dhampur Sugar Mills Ltd</t>
  </si>
  <si>
    <t>DHAMPURSUG</t>
  </si>
  <si>
    <t>Spacenet Enterprises India Ltd</t>
  </si>
  <si>
    <t>SPCENET</t>
  </si>
  <si>
    <t>Sunshine Capital Ltd</t>
  </si>
  <si>
    <t>SCL</t>
  </si>
  <si>
    <t>SAR Televenture Ltd</t>
  </si>
  <si>
    <t>SARTELE</t>
  </si>
  <si>
    <t>Selan Exploration Technology Ltd</t>
  </si>
  <si>
    <t>SELAN</t>
  </si>
  <si>
    <t>Snowman Logistics Ltd</t>
  </si>
  <si>
    <t>SNOWMAN</t>
  </si>
  <si>
    <t>Asian Star Co Ltd</t>
  </si>
  <si>
    <t>ASTAR</t>
  </si>
  <si>
    <t>CFF Fluid Control Ltd</t>
  </si>
  <si>
    <t>CFF</t>
  </si>
  <si>
    <t>Aerospace &amp; Defense</t>
  </si>
  <si>
    <t>Xchanging Solutions Ltd</t>
  </si>
  <si>
    <t>XCHANGING</t>
  </si>
  <si>
    <t>Mukka Proteins Ltd</t>
  </si>
  <si>
    <t>MUKKA</t>
  </si>
  <si>
    <t>Trident Techlabs Ltd</t>
  </si>
  <si>
    <t>TECHLABS</t>
  </si>
  <si>
    <t>Bliss GVS Pharma Ltd</t>
  </si>
  <si>
    <t>BLISSGVS</t>
  </si>
  <si>
    <t>Pakka Limited</t>
  </si>
  <si>
    <t>PAKKA</t>
  </si>
  <si>
    <t>Aptech Ltd</t>
  </si>
  <si>
    <t>APTECHT</t>
  </si>
  <si>
    <t>AVT Natural Products Ltd</t>
  </si>
  <si>
    <t>AVTNPL</t>
  </si>
  <si>
    <t>HLV Ltd</t>
  </si>
  <si>
    <t>HLVLTD</t>
  </si>
  <si>
    <t>Manoj Vaibhav Gems N Jewellers Ltd</t>
  </si>
  <si>
    <t>MVGJL</t>
  </si>
  <si>
    <t>Macpower CNC Machines Ltd</t>
  </si>
  <si>
    <t>MACPOWER</t>
  </si>
  <si>
    <t>Taneja Aerospace and Aviation Ltd</t>
  </si>
  <si>
    <t>TANAA</t>
  </si>
  <si>
    <t>VL E-Governance &amp; IT Solutions Ltd</t>
  </si>
  <si>
    <t>VLEGOV</t>
  </si>
  <si>
    <t>Windsor Machines Ltd</t>
  </si>
  <si>
    <t>WINDMACHIN</t>
  </si>
  <si>
    <t>Mercury Ev-Tech Ltd</t>
  </si>
  <si>
    <t>MERCURYEV</t>
  </si>
  <si>
    <t>Ngl Fine Chem Ltd</t>
  </si>
  <si>
    <t>NGLFINE</t>
  </si>
  <si>
    <t>Capital Small Finance Bank Ltd</t>
  </si>
  <si>
    <t>CAPITALSFB</t>
  </si>
  <si>
    <t>Kirloskar Electric Company Ltd</t>
  </si>
  <si>
    <t>KECL</t>
  </si>
  <si>
    <t>Dhunseri Investments Ltd</t>
  </si>
  <si>
    <t>DHUNINV</t>
  </si>
  <si>
    <t>Last Mile Enterprises Ltd</t>
  </si>
  <si>
    <t>LASTMILE</t>
  </si>
  <si>
    <t>Dwarikesh Sugar Industries Ltd</t>
  </si>
  <si>
    <t>DWARKESH</t>
  </si>
  <si>
    <t>Sathlokhar Synergys E&amp;C Global Ltd</t>
  </si>
  <si>
    <t>SSEGL</t>
  </si>
  <si>
    <t>Automotive Stampings and Assemblies Ltd</t>
  </si>
  <si>
    <t>ASAL</t>
  </si>
  <si>
    <t>Chemfab Alkalis Ltd</t>
  </si>
  <si>
    <t>CHEMFAB</t>
  </si>
  <si>
    <t>Credo Brands Marketing Ltd</t>
  </si>
  <si>
    <t>MUFTI</t>
  </si>
  <si>
    <t>Men's Clothing</t>
  </si>
  <si>
    <t>Dynamic Cables Ltd</t>
  </si>
  <si>
    <t>DYCL</t>
  </si>
  <si>
    <t>Control Print Ltd</t>
  </si>
  <si>
    <t>CONTROLPR</t>
  </si>
  <si>
    <t>Sandesh Ltd</t>
  </si>
  <si>
    <t>SANDESH</t>
  </si>
  <si>
    <t>Uttam Sugar Mills Ltd</t>
  </si>
  <si>
    <t>UTTAMSUGAR</t>
  </si>
  <si>
    <t>Elin Electronics Ltd</t>
  </si>
  <si>
    <t>ELIN</t>
  </si>
  <si>
    <t>Oswal Greentech Ltd</t>
  </si>
  <si>
    <t>OSWALGREEN</t>
  </si>
  <si>
    <t>Mafatlal Industries Ltd</t>
  </si>
  <si>
    <t>MAFATIND</t>
  </si>
  <si>
    <t>Orient Technologies Ltd</t>
  </si>
  <si>
    <t>ORIENTTECH</t>
  </si>
  <si>
    <t>Munjal Auto Industries Ltd</t>
  </si>
  <si>
    <t>MUNJALAU</t>
  </si>
  <si>
    <t>Crest Ventures Ltd</t>
  </si>
  <si>
    <t>CREST</t>
  </si>
  <si>
    <t>AGS Transact Technologies Ltd</t>
  </si>
  <si>
    <t>AGSTRA</t>
  </si>
  <si>
    <t>Wealth First Portfolio Managers Ltd</t>
  </si>
  <si>
    <t>WEALTH</t>
  </si>
  <si>
    <t>Indo Rama Synthetics (India) Ltd</t>
  </si>
  <si>
    <t>INDORAMA</t>
  </si>
  <si>
    <t>Jagatjit Industries Ltd</t>
  </si>
  <si>
    <t>JAGAJITIND</t>
  </si>
  <si>
    <t>New Delhi Television Ltd</t>
  </si>
  <si>
    <t>NDTV</t>
  </si>
  <si>
    <t>Heubach Colorants India Ltd</t>
  </si>
  <si>
    <t>HEUBACHIND</t>
  </si>
  <si>
    <t>Khazanchi Jewellers Ltd</t>
  </si>
  <si>
    <t>KHAZANCHI</t>
  </si>
  <si>
    <t>Apparel, Accessories &amp; Luxury Goods</t>
  </si>
  <si>
    <t>Vardhman Holdings Ltd</t>
  </si>
  <si>
    <t>VHL</t>
  </si>
  <si>
    <t>Arrow Greentech Ltd</t>
  </si>
  <si>
    <t>ARROWGREEN</t>
  </si>
  <si>
    <t>Bajaj Steel Industries Ltd</t>
  </si>
  <si>
    <t>BAJAJST</t>
  </si>
  <si>
    <t>Renaissance Global Ltd</t>
  </si>
  <si>
    <t>RGL</t>
  </si>
  <si>
    <t>Saint-Gobain Sekurit India Ltd</t>
  </si>
  <si>
    <t>SAINTGOBAIN</t>
  </si>
  <si>
    <t>GIC Housing Finance Ltd</t>
  </si>
  <si>
    <t>GICHSGFIN</t>
  </si>
  <si>
    <t>3B Blackbio DX Ltd</t>
  </si>
  <si>
    <t>3BBLACKBIO</t>
  </si>
  <si>
    <t>Fertilizers &amp; Agricultural Chemicals</t>
  </si>
  <si>
    <t>Beekay Steel Industries Ltd</t>
  </si>
  <si>
    <t>BEEKAY</t>
  </si>
  <si>
    <t>Uniphos Enterprises Ltd</t>
  </si>
  <si>
    <t>UNIENTER</t>
  </si>
  <si>
    <t>Kuantum Papers Ltd</t>
  </si>
  <si>
    <t>KUANTUM</t>
  </si>
  <si>
    <t>Nelcast Ltd</t>
  </si>
  <si>
    <t>NELCAST</t>
  </si>
  <si>
    <t>R K Swamy Ltd</t>
  </si>
  <si>
    <t>RKSWAMY</t>
  </si>
  <si>
    <t>Concord Control Systems Ltd</t>
  </si>
  <si>
    <t>CNCRD</t>
  </si>
  <si>
    <t>Magadh Sugar &amp; Energy Ltd</t>
  </si>
  <si>
    <t>MAGADSUGAR</t>
  </si>
  <si>
    <t>Ksolves India Ltd</t>
  </si>
  <si>
    <t>KSOLVES</t>
  </si>
  <si>
    <t>Panorama Studios International Ltd</t>
  </si>
  <si>
    <t>PANORAMA</t>
  </si>
  <si>
    <t>Jaykay Enterprises Ltd</t>
  </si>
  <si>
    <t>JAYKAY</t>
  </si>
  <si>
    <t>Electrotherm (India) Ltd</t>
  </si>
  <si>
    <t>ELECTHERM</t>
  </si>
  <si>
    <t>Valiant Organics Ltd</t>
  </si>
  <si>
    <t>VALIANTORG</t>
  </si>
  <si>
    <t>Chaman Lal Setia Exports Ltd</t>
  </si>
  <si>
    <t>CLSEL</t>
  </si>
  <si>
    <t>Vinyas Innovative Technologies Ltd</t>
  </si>
  <si>
    <t>VINYAS</t>
  </si>
  <si>
    <t>Allcargo Terminals Ltd</t>
  </si>
  <si>
    <t>ATL</t>
  </si>
  <si>
    <t>Dharmaj Crop Guard Ltd</t>
  </si>
  <si>
    <t>DHARMAJ</t>
  </si>
  <si>
    <t>Voith Paper Fabrics India Ltd</t>
  </si>
  <si>
    <t>VOITHPAPR</t>
  </si>
  <si>
    <t>Enkei Wheels (India) Ltd</t>
  </si>
  <si>
    <t>ENKEIWHEL</t>
  </si>
  <si>
    <t>Ceinsys Tech Ltd</t>
  </si>
  <si>
    <t>CEINSYSTECH</t>
  </si>
  <si>
    <t>Transindia Real Estate Ltd</t>
  </si>
  <si>
    <t>TREL</t>
  </si>
  <si>
    <t>Ganesh Benzoplast Ltd</t>
  </si>
  <si>
    <t>GANESHBE</t>
  </si>
  <si>
    <t>AGI Infra Ltd</t>
  </si>
  <si>
    <t>AGIIL</t>
  </si>
  <si>
    <t>Satia Industries Ltd</t>
  </si>
  <si>
    <t>SATIA</t>
  </si>
  <si>
    <t>Sutlej Textiles and Industries Ltd</t>
  </si>
  <si>
    <t>SUTLEJTEX</t>
  </si>
  <si>
    <t>Signpost India Ltd</t>
  </si>
  <si>
    <t>SIGNPOST</t>
  </si>
  <si>
    <t>Nectar Lifesciences Ltd</t>
  </si>
  <si>
    <t>NECLIFE</t>
  </si>
  <si>
    <t>IST Ltd</t>
  </si>
  <si>
    <t>ISTLTD</t>
  </si>
  <si>
    <t>Faze Three Ltd</t>
  </si>
  <si>
    <t>FAZE3Q</t>
  </si>
  <si>
    <t>Tuticorin Alkali Chemicals and Fertilizers Ltd</t>
  </si>
  <si>
    <t>TUTIALKA</t>
  </si>
  <si>
    <t>Sical Logistics Ltd</t>
  </si>
  <si>
    <t>SICALLOG</t>
  </si>
  <si>
    <t>Hazoor Multi Projects Ltd</t>
  </si>
  <si>
    <t>HAZOOR</t>
  </si>
  <si>
    <t>Sarveshwar Foods Ltd</t>
  </si>
  <si>
    <t>SARVESHWAR</t>
  </si>
  <si>
    <t>State Trading Corporation of India Ltd</t>
  </si>
  <si>
    <t>STCINDIA</t>
  </si>
  <si>
    <t>Shalimar Paints Ltd</t>
  </si>
  <si>
    <t>SHALPAINTS</t>
  </si>
  <si>
    <t>Shree Ganesh Remedies Ltd</t>
  </si>
  <si>
    <t>SGRL</t>
  </si>
  <si>
    <t>Pudumjee Paper Products Ltd</t>
  </si>
  <si>
    <t>PDMJEPAPER</t>
  </si>
  <si>
    <t>Sika Interplant Systems Ltd</t>
  </si>
  <si>
    <t>SIKA</t>
  </si>
  <si>
    <t>BEML Land Assets Ltd</t>
  </si>
  <si>
    <t>BLAL</t>
  </si>
  <si>
    <t>NACL Industries Ltd</t>
  </si>
  <si>
    <t>NACLIND</t>
  </si>
  <si>
    <t>SBC Exports Ltd</t>
  </si>
  <si>
    <t>SBC</t>
  </si>
  <si>
    <t>Jay Bharat Maruti Ltd</t>
  </si>
  <si>
    <t>JAYBARMARU</t>
  </si>
  <si>
    <t>Industrial and Prudential Investment Co Ltd</t>
  </si>
  <si>
    <t>INDPRUD</t>
  </si>
  <si>
    <t>Urja Global Ltd</t>
  </si>
  <si>
    <t>URJA</t>
  </si>
  <si>
    <t>Alphalogic Techsys Ltd</t>
  </si>
  <si>
    <t>ALPHALOGIC</t>
  </si>
  <si>
    <t>Capital India Finance Ltd</t>
  </si>
  <si>
    <t>CIFL</t>
  </si>
  <si>
    <t>Bhageria Industries Ltd</t>
  </si>
  <si>
    <t>BHAGERIA</t>
  </si>
  <si>
    <t>20 Microns Ltd</t>
  </si>
  <si>
    <t>20MICRONS</t>
  </si>
  <si>
    <t>Zuari Industries Ltd</t>
  </si>
  <si>
    <t>ZUARIIND</t>
  </si>
  <si>
    <t>Asian Granito India Ltd</t>
  </si>
  <si>
    <t>ASIANTILES</t>
  </si>
  <si>
    <t>Nahar Spinning Mills Ltd</t>
  </si>
  <si>
    <t>NAHARSPING</t>
  </si>
  <si>
    <t>AFCOM Holdings Ltd</t>
  </si>
  <si>
    <t>AFCOM</t>
  </si>
  <si>
    <t>Jagsonpal Pharmaceuticals Ltd</t>
  </si>
  <si>
    <t>JAGSNPHARM</t>
  </si>
  <si>
    <t>Anuh Pharma Ltd</t>
  </si>
  <si>
    <t>ANUHPHR</t>
  </si>
  <si>
    <t>Krystal Integrated Services Ltd</t>
  </si>
  <si>
    <t>KRYSTAL</t>
  </si>
  <si>
    <t>Simplex Infrastructures Ltd</t>
  </si>
  <si>
    <t>SIMPLEXINF</t>
  </si>
  <si>
    <t>Ice Make Refrigeration Ltd</t>
  </si>
  <si>
    <t>ICEMAKE</t>
  </si>
  <si>
    <t>Sahana System Ltd</t>
  </si>
  <si>
    <t>SAHANA</t>
  </si>
  <si>
    <t>Krishna Defence &amp; Allied Industries Ltd</t>
  </si>
  <si>
    <t>KRISHNADEF</t>
  </si>
  <si>
    <t>Creative Newtech Ltd</t>
  </si>
  <si>
    <t>CREATIVE</t>
  </si>
  <si>
    <t>Primo Chemicals Ltd</t>
  </si>
  <si>
    <t>PRIMO</t>
  </si>
  <si>
    <t>Bajaj Healthcare Ltd</t>
  </si>
  <si>
    <t>BAJAJHCARE</t>
  </si>
  <si>
    <t>Hardwyn India Ltd</t>
  </si>
  <si>
    <t>HARDWYN</t>
  </si>
  <si>
    <t>Building Products - Glass</t>
  </si>
  <si>
    <t>Waaree Technologies Ltd</t>
  </si>
  <si>
    <t>WAAREE</t>
  </si>
  <si>
    <t>Benares Hotels Ltd</t>
  </si>
  <si>
    <t>BENARAS</t>
  </si>
  <si>
    <t>Max India Ltd</t>
  </si>
  <si>
    <t>MAXIND</t>
  </si>
  <si>
    <t>Vilas Transcore Ltd</t>
  </si>
  <si>
    <t>VILAS</t>
  </si>
  <si>
    <t>Ganesh Green Bharat Ltd</t>
  </si>
  <si>
    <t>GGBL</t>
  </si>
  <si>
    <t>Lancer Container Lines Ltd</t>
  </si>
  <si>
    <t>LANCER</t>
  </si>
  <si>
    <t>Infobeans Technologies Ltd</t>
  </si>
  <si>
    <t>INFOBEAN</t>
  </si>
  <si>
    <t>Kriti Industries (India) Limited</t>
  </si>
  <si>
    <t>KRITI</t>
  </si>
  <si>
    <t>Emkay Taps and Cutting Tools Ltd</t>
  </si>
  <si>
    <t>EMKAYTOOLS</t>
  </si>
  <si>
    <t>TGV SRAAC Ltd</t>
  </si>
  <si>
    <t>TGVSL</t>
  </si>
  <si>
    <t>STEL Holdings Ltd</t>
  </si>
  <si>
    <t>STEL</t>
  </si>
  <si>
    <t>RMC Switchgears Ltd</t>
  </si>
  <si>
    <t>RMC</t>
  </si>
  <si>
    <t>Kore Digital Ltd</t>
  </si>
  <si>
    <t>Bodal Chemicals Ltd</t>
  </si>
  <si>
    <t>BODALCHEM</t>
  </si>
  <si>
    <t>Arihant Capital Markets Ltd</t>
  </si>
  <si>
    <t>ARIHANTCAP</t>
  </si>
  <si>
    <t>Rhetan TMT Ltd</t>
  </si>
  <si>
    <t>RHETAN</t>
  </si>
  <si>
    <t>Orient Paper and Industries Ltd</t>
  </si>
  <si>
    <t>ORIENTPPR</t>
  </si>
  <si>
    <t>CSL Finance Ltd</t>
  </si>
  <si>
    <t>CSLFINANCE</t>
  </si>
  <si>
    <t>Royal Orchid Hotels Ltd</t>
  </si>
  <si>
    <t>ROHLTD</t>
  </si>
  <si>
    <t>RACL Geartech Ltd</t>
  </si>
  <si>
    <t>RACLGEAR</t>
  </si>
  <si>
    <t>Innovana Thinklabs Ltd</t>
  </si>
  <si>
    <t>INNOVANA</t>
  </si>
  <si>
    <t>GVK Power &amp; Infrastructure Ltd</t>
  </si>
  <si>
    <t>GVKPIL</t>
  </si>
  <si>
    <t>Airports</t>
  </si>
  <si>
    <t>GHCL Textiles Ltd</t>
  </si>
  <si>
    <t>GHCLTEXTIL</t>
  </si>
  <si>
    <t>Bharat Parenterals Ltd</t>
  </si>
  <si>
    <t>BPLPHARMA</t>
  </si>
  <si>
    <t>Morganite Crucible (India) Ltd</t>
  </si>
  <si>
    <t>MORGANITE</t>
  </si>
  <si>
    <t>Vashu Bhagnani Industries Ltd</t>
  </si>
  <si>
    <t>POOJAENT</t>
  </si>
  <si>
    <t>Filatex Fashions Ltd</t>
  </si>
  <si>
    <t>FILATFASH</t>
  </si>
  <si>
    <t>Prime Securities Ltd</t>
  </si>
  <si>
    <t>PRIMESECU</t>
  </si>
  <si>
    <t>Kaycee Industries Ltd</t>
  </si>
  <si>
    <t>KAYCEEI</t>
  </si>
  <si>
    <t>NCL Industries Ltd</t>
  </si>
  <si>
    <t>NCLIND</t>
  </si>
  <si>
    <t>RSWM Ltd</t>
  </si>
  <si>
    <t>RSWM</t>
  </si>
  <si>
    <t>Foods and Inns Ltd</t>
  </si>
  <si>
    <t>FOODSIN</t>
  </si>
  <si>
    <t>Sree Rayalaseema Hi-Strength Hypo Ltd</t>
  </si>
  <si>
    <t>SRHHYPOLTD</t>
  </si>
  <si>
    <t>Cropster Agro Ltd</t>
  </si>
  <si>
    <t>CROPSTER</t>
  </si>
  <si>
    <t>Danlaw Technologies India Ltd</t>
  </si>
  <si>
    <t>DANLAW</t>
  </si>
  <si>
    <t>Rushil Decor Ltd</t>
  </si>
  <si>
    <t>RUSHIL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</si>
  <si>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</si>
  <si>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</si>
  <si>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</si>
  <si>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</si>
  <si>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</si>
  <si>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</si>
  <si>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</si>
  <si>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</si>
  <si>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</si>
  <si>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</si>
  <si>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Consumer Services</t>
  </si>
  <si>
    <t>Metals &amp; Mining</t>
  </si>
  <si>
    <t>Construction Materials</t>
  </si>
  <si>
    <t>Consumer Durables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</si>
  <si>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</si>
  <si>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</si>
  <si>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</si>
  <si>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</si>
  <si>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</si>
  <si>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</si>
  <si>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</si>
  <si>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</si>
  <si>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</si>
  <si>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</si>
  <si>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6M Return vs Nifty Z-Score</t>
  </si>
  <si>
    <t>1M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</si>
  <si>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</si>
  <si>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</si>
  <si>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</si>
  <si>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</si>
  <si>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</si>
  <si>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</si>
  <si>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</si>
  <si>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</si>
  <si>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</si>
  <si>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</si>
  <si>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</si>
  <si>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</si>
  <si>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</si>
  <si>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</si>
  <si>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</si>
  <si>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</si>
  <si>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</si>
  <si>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</si>
  <si>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</si>
  <si>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</si>
  <si>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</si>
  <si>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</si>
  <si>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</si>
  <si>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Neutral</t>
  </si>
  <si>
    <t>Positive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</si>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</sst>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6563F-355A-40C2-9C1C-9F105F32BD16}" name="Table3" displayName="Table3" ref="A1:Z122" totalsRowShown="0">
  <autoFilter ref="A1:Z122" xr:uid="{DE46563F-355A-40C2-9C1C-9F105F32BD16}"/>
  <sortState xmlns:xlrd2="http://schemas.microsoft.com/office/spreadsheetml/2017/richdata2" ref="A2:Z122">
    <sortCondition ref="Z1:Z122"/>
  </sortState>
  <tableColumns count="26">
    <tableColumn id="1" xr3:uid="{266B72F4-5265-475B-8785-6E0F573A607E}" name="Sub-Sector"/>
    <tableColumn id="2" xr3:uid="{DF2E8CFA-3005-48FB-AF41-E67F00DD78F0}" name="Count" dataDxfId="56">
      <calculatedColumnFormula>COUNTIFS(Table2[Sub-Sector],Table3[[#This Row],[Sub-Sector]])</calculatedColumnFormula>
    </tableColumn>
    <tableColumn id="3" xr3:uid="{5A0FF72B-F59A-4889-A768-6C4E4ABA0185}" name="Uptrend" dataDxfId="55">
      <calculatedColumnFormula>COUNTIFS(Table2[Sub-Sector],Table3[[#This Row],[Sub-Sector]],Table2[Uptrend],"Uptrend")/Table3[[#This Row],[Count]]</calculatedColumnFormula>
    </tableColumn>
    <tableColumn id="4" xr3:uid="{E3B9C69A-23EE-459E-8586-7E77C6DF3A60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A82F0047-E910-4981-AFBB-4954A25B3364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1C4B2901-ED14-4949-BB8A-3F0296A8138A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8297DCA9-AA39-4D72-AC0D-A00488AD3E7E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D20CDD3A-D9E7-467B-81AC-736272196C80}" name="RSI" dataDxfId="50">
      <calculatedColumnFormula>COUNTIFS(Table2[Sub-Sector],Table3[[#This Row],[Sub-Sector]],Table2[RSI Exponential â€“ 14D],"&gt;=50")/Table3[[#This Row],[Count]]</calculatedColumnFormula>
    </tableColumn>
    <tableColumn id="9" xr3:uid="{CBA9572A-FF86-4EBE-844A-F97F6D6D0D29}" name="Relative Volume" dataDxfId="49">
      <calculatedColumnFormula>COUNTIFS(Table2[Sub-Sector],Table3[[#This Row],[Sub-Sector]],Table2[Relative Volume],"&gt;=1")/Table3[[#This Row],[Count]]</calculatedColumnFormula>
    </tableColumn>
    <tableColumn id="10" xr3:uid="{4FC8D444-E5D4-4F1E-8CBB-802B98B2E9A6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5D1B8B3C-11A2-4E5C-AFA1-D81F8D63D20F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4255F40E-FFD2-4121-826C-BE2D5D647FE4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83D547CD-6059-4F3B-95A4-FDAB1ADC352B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E42C0BA0-751A-442C-B06D-1D30549D25DA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6A0C4B79-01D9-4147-829D-56B5E26D4A12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B2FACEB4-1B76-4370-BB8A-21AE08791482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DAA32C59-0009-4D0A-8876-37A4C4C491AE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07794DDC-C9BD-436E-90AF-1B99F824D3FB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AF76CC06-A801-4121-901A-B1BE4D76A66F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F5565E63-3783-44C8-B735-B4B8E78756B1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289DD577-0EFB-4623-81A1-E52C16443F20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93015D9B-1D60-4608-B096-A686C68EC456}" name="Sharpe Ratio" dataDxfId="36">
      <calculatedColumnFormula>COUNTIFS(Table2[Sub-Sector],Table3[[#This Row],[Sub-Sector]],Table2[Sharpe Ratio],"&gt;=0.10")/Table3[[#This Row],[Count]]</calculatedColumnFormula>
    </tableColumn>
    <tableColumn id="23" xr3:uid="{9B10D389-128B-4B41-931F-7D24F803B682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AD355F2A-A776-452F-B5FA-2B399EBF2034}" name="Rank" dataDxfId="34">
      <calculatedColumnFormula>_xlfn.RANK.AVG(Table3[[#This Row],[Score]],Table3[Score],1)</calculatedColumnFormula>
    </tableColumn>
    <tableColumn id="25" xr3:uid="{77F25679-532A-42DF-9430-8286D9A895CF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DA0FF742-5B08-4789-83E9-13927254A304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14ADD-5503-43D6-8AD3-577D7DFE2BC6}" name="Table2" displayName="Table2" ref="A1:AV739" totalsRowShown="0">
  <sortState xmlns:xlrd2="http://schemas.microsoft.com/office/spreadsheetml/2017/richdata2" ref="A2:AV739">
    <sortCondition ref="AV1:AV739"/>
  </sortState>
  <tableColumns count="48">
    <tableColumn id="1" xr3:uid="{BAC24403-B7F1-4477-B1A5-7518DB433A9A}" name="Name"/>
    <tableColumn id="2" xr3:uid="{4266A08F-A8E7-4764-8620-A7C188EC6656}" name="Ticker"/>
    <tableColumn id="3" xr3:uid="{55C3199F-6987-4035-B754-70ED185F1CA2}" name="Industry"/>
    <tableColumn id="4" xr3:uid="{2CBD4ADE-850F-495E-9A9D-727661D6D647}" name="Sub-Sector"/>
    <tableColumn id="5" xr3:uid="{B1263E43-A00B-44DB-81EF-D13DA889560C}" name="Market Cap"/>
    <tableColumn id="6" xr3:uid="{D4761EFC-57DA-43F8-BF09-C37FEAD8228E}" name="Close Price"/>
    <tableColumn id="7" xr3:uid="{F902EB24-B523-4384-9CD4-54C619F1DB2A}" name="1Y Return vs Nifty"/>
    <tableColumn id="18" xr3:uid="{1D431986-EBA4-441A-A471-28A55203A768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D8BDA231-3548-4BB6-B424-996735EEAB88}" name="1M Return vs Nifty"/>
    <tableColumn id="19" xr3:uid="{BBA16DC6-A37C-4608-8BC1-E2C28C36A526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7F044F8F-4ED4-448A-9843-6309F0C61275}" name="6M Return vs Nifty"/>
    <tableColumn id="20" xr3:uid="{B9528ADA-F1D3-4E9C-95B1-6813611AAA26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2851239A-8D59-48E8-81B7-F4CC26E4A8B7}" name="1W Return vs Nifty"/>
    <tableColumn id="22" xr3:uid="{1F7A747D-9ED4-4D06-B95F-DED456A7B1B2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BC2F62AC-10D3-46DB-98E0-495AFDA4CD82}" name="20D EMA" dataDxfId="27"/>
    <tableColumn id="11" xr3:uid="{9F53BE7C-C4C5-4CF0-A195-30A83FF65601}" name="50D EMA"/>
    <tableColumn id="12" xr3:uid="{A6E78DF7-12F8-45D5-819C-F26369E2E345}" name="200D EMA"/>
    <tableColumn id="13" xr3:uid="{70C2DD61-3450-4B91-B14E-31FFD61CFF5B}" name="RSI Exponential â€“ 14D"/>
    <tableColumn id="25" xr3:uid="{71D26E40-5396-4C0B-BFA0-5672211EC780}" name="% Price above 20 EMA" dataDxfId="26">
      <calculatedColumnFormula>(Table2[[#This Row],[Close Price]]-Table2[[#This Row],[20D EMA]])/Table2[[#This Row],[20D EMA]]</calculatedColumnFormula>
    </tableColumn>
    <tableColumn id="24" xr3:uid="{1FFB2A3C-4C92-4EF9-8E2C-206F44A561AB}" name="% Price above 50 EMA" dataDxfId="25">
      <calculatedColumnFormula>(Table2[[#This Row],[Close Price]]-Table2[[#This Row],[50D EMA]])/Table2[[#This Row],[50D EMA]]</calculatedColumnFormula>
    </tableColumn>
    <tableColumn id="23" xr3:uid="{BCC12A34-78E1-46B6-8CCF-02FF8927329B}" name="% Price above 200 EMA" dataDxfId="24">
      <calculatedColumnFormula>(Table2[[#This Row],[Close Price]]-Table2[[#This Row],[200D EMA]])/Table2[[#This Row],[200D EMA]]</calculatedColumnFormula>
    </tableColumn>
    <tableColumn id="14" xr3:uid="{2816F0F0-718F-43D4-9DAA-7797AFF88BCB}" name="Relative Volume"/>
    <tableColumn id="37" xr3:uid="{B78AF693-B609-4E59-8322-5044ABCCF8D9}" name="Day Low" dataDxfId="23"/>
    <tableColumn id="36" xr3:uid="{974EF77F-3283-4633-B297-DDA655770D28}" name="Day High" dataDxfId="22"/>
    <tableColumn id="35" xr3:uid="{730B0D21-F0A5-4F31-A2AD-5A972EBBA9D9}" name="Current Week Low" dataDxfId="21"/>
    <tableColumn id="34" xr3:uid="{7679151F-40A9-4CE3-8D6C-F35EAB488941}" name="Current Week High" dataDxfId="20"/>
    <tableColumn id="33" xr3:uid="{4AF3F285-022E-44E7-B1A3-D1451E74685E}" name="Current Month Low" dataDxfId="19"/>
    <tableColumn id="32" xr3:uid="{613DA192-C43E-4D75-A035-6CBDE514EAD8}" name="Current Month High" dataDxfId="18"/>
    <tableColumn id="31" xr3:uid="{8806E633-E04F-4530-B5A3-639F5BB5ABFB}" name="% Away From Day Low" dataDxfId="17">
      <calculatedColumnFormula>(Table2[[#This Row],[Close Price]]/Table2[[#This Row],[Day Low]])-1</calculatedColumnFormula>
    </tableColumn>
    <tableColumn id="30" xr3:uid="{80AF48FB-47BD-4844-B3C7-07BF6298990B}" name="% Away From Day High" dataDxfId="16">
      <calculatedColumnFormula>(Table2[[#This Row],[Day High]]/Table2[[#This Row],[Close Price]])-1</calculatedColumnFormula>
    </tableColumn>
    <tableColumn id="29" xr3:uid="{10211F2C-0A9F-4E20-894B-82BC0C3EFE61}" name="% Away From Current Week Low" dataDxfId="15">
      <calculatedColumnFormula>(Table2[[#This Row],[Close Price]]/Table2[[#This Row],[Current Week Low]])-1</calculatedColumnFormula>
    </tableColumn>
    <tableColumn id="28" xr3:uid="{5942C8F2-CD56-4A6A-90BB-D2E044641D93}" name="% Away From Current Week High" dataDxfId="14">
      <calculatedColumnFormula>(Table2[[#This Row],[Current Week High]]/Table2[[#This Row],[Close Price]])-1</calculatedColumnFormula>
    </tableColumn>
    <tableColumn id="27" xr3:uid="{110B71C5-0C04-4F9C-A6F2-31AD04B57BC8}" name="% Away From Current Month Low" dataDxfId="13">
      <calculatedColumnFormula>(Table2[[#This Row],[Close Price]]/Table2[[#This Row],[Current Month Low]])-1</calculatedColumnFormula>
    </tableColumn>
    <tableColumn id="26" xr3:uid="{EB95CD0D-DE33-4CE1-B3BD-D043DBE06944}" name="% Away From Current Month High" dataDxfId="12">
      <calculatedColumnFormula>(Table2[[#This Row],[Current Month High]]/Table2[[#This Row],[Close Price]])-1</calculatedColumnFormula>
    </tableColumn>
    <tableColumn id="15" xr3:uid="{67EDEBDF-DA76-439E-907E-EF988956E11F}" name="% Away From 52W High"/>
    <tableColumn id="16" xr3:uid="{D854C990-0A94-4AD6-8648-29EA6F0CCCC4}" name="% Away From 52W Low"/>
    <tableColumn id="42" xr3:uid="{E6DB6EB7-ED48-4083-B8D8-CDF3100A8670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B6C0F4FB-4429-4865-946E-EDD2B01F700D}" name="Relative Strength Sector Index" dataDxfId="10"/>
    <tableColumn id="40" xr3:uid="{8D41E93E-5C95-41D5-BCAF-4A835AE1469B}" name="Relative Strength Sector Index - Zone" dataDxfId="9"/>
    <tableColumn id="39" xr3:uid="{F26496EC-2AC4-4E3F-B56C-D7A235BCE4EA}" name="Rate of Change" dataDxfId="8"/>
    <tableColumn id="38" xr3:uid="{A72D6CDD-D476-48EC-A2A9-E7D481AED3C0}" name="Rate of Change - Zone" dataDxfId="7"/>
    <tableColumn id="17" xr3:uid="{F145CB4E-367B-44A2-8AFE-CD57E62B7F0C}" name="Sharpe Ratio"/>
    <tableColumn id="43" xr3:uid="{5D56E151-A673-49E7-BE04-DB6A0E67DFD4}" name="Sharpe Ratio Z-Score" dataDxfId="6">
      <calculatedColumnFormula>(Table2[[#This Row],[Sharpe Ratio]]-AVERAGE(Table2[Sharpe Ratio]))/_xlfn.STDEV.P(Table2[Sharpe Ratio])</calculatedColumnFormula>
    </tableColumn>
    <tableColumn id="44" xr3:uid="{71D35409-3207-430E-9813-800E5856E754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E26ED251-74DD-43D5-BD72-37FA2E2AFD53}" name="Rank 1Y" dataDxfId="4">
      <calculatedColumnFormula>_xlfn.RANK.AVG(Table2[[#This Row],[1Y Return vs Nifty Z-Score]],Table2[1Y Return vs Nifty Z-Score])</calculatedColumnFormula>
    </tableColumn>
    <tableColumn id="46" xr3:uid="{4579FF3C-DA86-446A-8338-F0A00527DCB3}" name="Rank 6M" dataDxfId="3">
      <calculatedColumnFormula>_xlfn.RANK.AVG(Table2[[#This Row],[6M Return vs Nifty Z-Score]],Table2[6M Return vs Nifty Z-Score])</calculatedColumnFormula>
    </tableColumn>
    <tableColumn id="47" xr3:uid="{26CE9300-839F-4737-9943-09306771C096}" name="Rank Sharpe" dataDxfId="2">
      <calculatedColumnFormula>_xlfn.RANK.AVG(Table2[[#This Row],[Sharpe Ratio Z-Score]],Table2[Sharpe Ratio Z-Score])</calculatedColumnFormula>
    </tableColumn>
    <tableColumn id="48" xr3:uid="{88F0E5CE-2572-4FC9-945B-5F423014C89F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0E1BAD-7FCF-4240-B01C-554940DCD5EA}" name="Table1" displayName="Table1" ref="A1:Q1493" totalsRowShown="0">
  <autoFilter ref="A1:Q1493" xr:uid="{2C0E1BAD-7FCF-4240-B01C-554940DCD5EA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BD69538F-EA5B-4E97-8907-45B84732654C}" name="Name"/>
    <tableColumn id="2" xr3:uid="{F5A5AF9E-A04C-4149-BB2E-4171A2DF32AA}" name="Ticker"/>
    <tableColumn id="17" xr3:uid="{7DC7F28B-6968-4E9C-B209-372A087FA400}" name="Industry" dataDxfId="0"/>
    <tableColumn id="3" xr3:uid="{A0B39F07-8B20-4733-8DA3-5189634E85B2}" name="Sub-Sector"/>
    <tableColumn id="4" xr3:uid="{8F95F75C-1A22-432C-90D7-63CC0C0CFE9E}" name="Market Cap"/>
    <tableColumn id="5" xr3:uid="{AFDC25AF-3365-4780-8DCE-998875A13129}" name="Close Price"/>
    <tableColumn id="6" xr3:uid="{582C27F6-CA24-4934-8A22-4A1528D870EC}" name="1Y Return vs Nifty"/>
    <tableColumn id="7" xr3:uid="{A375D303-8E3B-437F-ACE8-971D0C32AD4D}" name="1M Return vs Nifty"/>
    <tableColumn id="8" xr3:uid="{7EB7B4AA-6687-4E88-B6BC-02E648B391B4}" name="6M Return vs Nifty"/>
    <tableColumn id="9" xr3:uid="{912C243D-DF2B-4846-9524-E7A10B1BD910}" name="1W Return vs Nifty"/>
    <tableColumn id="10" xr3:uid="{D3F4B703-2150-4426-93B7-9A604429B5DD}" name="50D EMA"/>
    <tableColumn id="11" xr3:uid="{086601C5-890C-4495-82BC-588834CC8E78}" name="200D EMA"/>
    <tableColumn id="12" xr3:uid="{2383A2A5-AB53-4EEE-9599-9F4C4B2F8F5A}" name="RSI Exponential â€“ 14D"/>
    <tableColumn id="13" xr3:uid="{165E8BFF-4D08-4457-A67A-2E4AF9D66F08}" name="Relative Volume"/>
    <tableColumn id="14" xr3:uid="{202A6843-E209-40AF-88D3-1D14EE7B0E7A}" name="% Away From 52W High"/>
    <tableColumn id="15" xr3:uid="{21D0E64B-FF70-4F4B-B390-A914E2A487C6}" name="% Away From 52W Low"/>
    <tableColumn id="16" xr3:uid="{C0379238-991F-4024-8409-14759E3C1991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6748-2442-4A10-A692-26AB989C1C08}">
  <dimension ref="A1:Z122"/>
  <sheetViews>
    <sheetView topLeftCell="N1" workbookViewId="0">
      <selection activeCell="O3" sqref="O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3215</v>
      </c>
      <c r="C1" t="s">
        <v>3201</v>
      </c>
      <c r="D1" t="s">
        <v>3216</v>
      </c>
      <c r="E1" t="s">
        <v>3217</v>
      </c>
      <c r="F1" t="s">
        <v>7</v>
      </c>
      <c r="G1" t="s">
        <v>5</v>
      </c>
      <c r="H1" t="s">
        <v>3218</v>
      </c>
      <c r="I1" t="s">
        <v>12</v>
      </c>
      <c r="J1" t="s">
        <v>3195</v>
      </c>
      <c r="K1" t="s">
        <v>3196</v>
      </c>
      <c r="L1" t="s">
        <v>3197</v>
      </c>
      <c r="M1" t="s">
        <v>3198</v>
      </c>
      <c r="N1" t="s">
        <v>3199</v>
      </c>
      <c r="O1" t="s">
        <v>3200</v>
      </c>
      <c r="P1" t="s">
        <v>13</v>
      </c>
      <c r="Q1" t="s">
        <v>14</v>
      </c>
      <c r="R1" t="s">
        <v>3219</v>
      </c>
      <c r="S1" t="s">
        <v>3187</v>
      </c>
      <c r="T1" t="s">
        <v>3188</v>
      </c>
      <c r="U1" t="s">
        <v>3205</v>
      </c>
      <c r="V1" t="s">
        <v>15</v>
      </c>
      <c r="W1" t="s">
        <v>3210</v>
      </c>
      <c r="X1" t="s">
        <v>3220</v>
      </c>
      <c r="Y1" t="s">
        <v>3221</v>
      </c>
      <c r="Z1" t="s">
        <v>3222</v>
      </c>
    </row>
    <row r="2" spans="1:26" x14ac:dyDescent="0.3">
      <c r="A2" t="s">
        <v>149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154</v>
      </c>
      <c r="X2">
        <f>_xlfn.RANK.AVG(Table3[[#This Row],[Score]],Table3[Score],1)</f>
        <v>4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</v>
      </c>
      <c r="Z2">
        <f>_xlfn.RANK.AVG(Table3[[#This Row],[Score 2 ]],Table3[[Score 2 ]],1)</f>
        <v>1.5</v>
      </c>
    </row>
    <row r="3" spans="1:26" x14ac:dyDescent="0.3">
      <c r="A3" t="s">
        <v>472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65.5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</v>
      </c>
      <c r="Z3">
        <f>_xlfn.RANK.AVG(Table3[[#This Row],[Score 2 ]],Table3[[Score 2 ]],1)</f>
        <v>1.5</v>
      </c>
    </row>
    <row r="4" spans="1:26" x14ac:dyDescent="0.3">
      <c r="A4" t="s">
        <v>255</v>
      </c>
      <c r="B4">
        <f>COUNTIFS(Table2[Sub-Sector],Table3[[#This Row],[Sub-Sector]])</f>
        <v>2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1</v>
      </c>
      <c r="E4" s="1">
        <f>COUNTIFS(Table2[Sub-Sector],Table3[[#This Row],[Sub-Sector]],Table2[1M Return vs Nifty],"&gt;=5")/Table3[[#This Row],[Count]]</f>
        <v>0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0.5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0.5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180</v>
      </c>
      <c r="X4">
        <f>_xlfn.RANK.AVG(Table3[[#This Row],[Score]],Table3[Score],1)</f>
        <v>8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58.5</v>
      </c>
      <c r="Z4">
        <f>_xlfn.RANK.AVG(Table3[[#This Row],[Score 2 ]],Table3[[Score 2 ]],1)</f>
        <v>3</v>
      </c>
    </row>
    <row r="5" spans="1:26" x14ac:dyDescent="0.3">
      <c r="A5" t="s">
        <v>98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0.66666666666666663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0.33333333333333331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0.33333333333333331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0.66666666666666663</v>
      </c>
      <c r="V5" s="1">
        <f>COUNTIFS(Table2[Sub-Sector],Table3[[#This Row],[Sub-Sector]],Table2[Sharpe Ratio],"&gt;=0.10")/Table3[[#This Row],[Count]]</f>
        <v>0.66666666666666663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</v>
      </c>
      <c r="X5">
        <f>_xlfn.RANK.AVG(Table3[[#This Row],[Score]],Table3[Score],1)</f>
        <v>12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94.5</v>
      </c>
      <c r="Z5">
        <f>_xlfn.RANK.AVG(Table3[[#This Row],[Score 2 ]],Table3[[Score 2 ]],1)</f>
        <v>4</v>
      </c>
    </row>
    <row r="6" spans="1:26" x14ac:dyDescent="0.3">
      <c r="A6" t="s">
        <v>111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0.66666666666666663</v>
      </c>
      <c r="D6" s="1">
        <f>COUNTIFS(Table2[Sub-Sector],Table3[[#This Row],[Sub-Sector]],Table2[1W Return vs Nifty],"&gt;=5")/Table3[[#This Row],[Count]]</f>
        <v>0.33333333333333331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0.33333333333333331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0.33333333333333331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0.33333333333333331</v>
      </c>
      <c r="O6" s="1">
        <f>COUNTIFS(Table2[Sub-Sector],Table3[[#This Row],[Sub-Sector]],Table2[% Away From Current Month High],"&lt;=0.05")/Table3[[#This Row],[Count]]</f>
        <v>1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245.5</v>
      </c>
      <c r="X6">
        <f>_xlfn.RANK.AVG(Table3[[#This Row],[Score]],Table3[Score],1)</f>
        <v>14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6">
        <f>_xlfn.RANK.AVG(Table3[[#This Row],[Score 2 ]],Table3[[Score 2 ]],1)</f>
        <v>5</v>
      </c>
    </row>
    <row r="7" spans="1:26" x14ac:dyDescent="0.3">
      <c r="A7" t="s">
        <v>756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0.66666666666666663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0.66666666666666663</v>
      </c>
      <c r="I7" s="1">
        <f>COUNTIFS(Table2[Sub-Sector],Table3[[#This Row],[Sub-Sector]],Table2[Relative Volume],"&gt;=1")/Table3[[#This Row],[Count]]</f>
        <v>0.33333333333333331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0.66666666666666663</v>
      </c>
      <c r="O7" s="1">
        <f>COUNTIFS(Table2[Sub-Sector],Table3[[#This Row],[Sub-Sector]],Table2[% Away From Current Month High],"&lt;=0.05")/Table3[[#This Row],[Count]]</f>
        <v>0.33333333333333331</v>
      </c>
      <c r="P7" s="1">
        <f>COUNTIFS(Table2[Sub-Sector],Table3[[#This Row],[Sub-Sector]],Table2[% Away From 52W High],"&lt;=10")/Table3[[#This Row],[Count]]</f>
        <v>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140.5</v>
      </c>
      <c r="X7">
        <f>_xlfn.RANK.AVG(Table3[[#This Row],[Score]],Table3[Score],1)</f>
        <v>2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106</v>
      </c>
      <c r="Z7">
        <f>_xlfn.RANK.AVG(Table3[[#This Row],[Score 2 ]],Table3[[Score 2 ]],1)</f>
        <v>6.5</v>
      </c>
    </row>
    <row r="8" spans="1:26" x14ac:dyDescent="0.3">
      <c r="A8" t="s">
        <v>188</v>
      </c>
      <c r="B8">
        <f>COUNTIFS(Table2[Sub-Sector],Table3[[#This Row],[Sub-Sector]])</f>
        <v>4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0.75</v>
      </c>
      <c r="E8" s="1">
        <f>COUNTIFS(Table2[Sub-Sector],Table3[[#This Row],[Sub-Sector]],Table2[1M Return vs Nifty],"&gt;=5")/Table3[[#This Row],[Count]]</f>
        <v>0.75</v>
      </c>
      <c r="F8" s="1">
        <f>COUNTIFS(Table2[Sub-Sector],Table3[[#This Row],[Sub-Sector]],Table2[6M Return vs Nifty],"&gt;=10")/Table3[[#This Row],[Count]]</f>
        <v>0.75</v>
      </c>
      <c r="G8" s="1">
        <f>COUNTIFS(Table2[Sub-Sector],Table3[[#This Row],[Sub-Sector]],Table2[1Y Return vs Nifty],"&gt;=10")/Table3[[#This Row],[Count]]</f>
        <v>0.5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0.75</v>
      </c>
      <c r="L8" s="1">
        <f>COUNTIFS(Table2[Sub-Sector],Table3[[#This Row],[Sub-Sector]],Table2[% Away From Current Week Low],"&gt;=0.05")/Table3[[#This Row],[Count]]</f>
        <v>0.25</v>
      </c>
      <c r="M8" s="1">
        <f>COUNTIFS(Table2[Sub-Sector],Table3[[#This Row],[Sub-Sector]],Table2[% Away From Current Week High],"&lt;=0.05")/Table3[[#This Row],[Count]]</f>
        <v>0.75</v>
      </c>
      <c r="N8" s="1">
        <f>COUNTIFS(Table2[Sub-Sector],Table3[[#This Row],[Sub-Sector]],Table2[% Away From Current Month Low],"&gt;=0.05")/Table3[[#This Row],[Count]]</f>
        <v>0.5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0.75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145.5</v>
      </c>
      <c r="X8">
        <f>_xlfn.RANK.AVG(Table3[[#This Row],[Score]],Table3[Score],1)</f>
        <v>3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106</v>
      </c>
      <c r="Z8">
        <f>_xlfn.RANK.AVG(Table3[[#This Row],[Score 2 ]],Table3[[Score 2 ]],1)</f>
        <v>6.5</v>
      </c>
    </row>
    <row r="9" spans="1:26" x14ac:dyDescent="0.3">
      <c r="A9" t="s">
        <v>54</v>
      </c>
      <c r="B9">
        <f>COUNTIFS(Table2[Sub-Sector],Table3[[#This Row],[Sub-Sector]])</f>
        <v>44</v>
      </c>
      <c r="C9" s="1">
        <f>COUNTIFS(Table2[Sub-Sector],Table3[[#This Row],[Sub-Sector]],Table2[Uptrend],"Uptrend")/Table3[[#This Row],[Count]]</f>
        <v>0.93181818181818177</v>
      </c>
      <c r="D9" s="1">
        <f>COUNTIFS(Table2[Sub-Sector],Table3[[#This Row],[Sub-Sector]],Table2[1W Return vs Nifty],"&gt;=5")/Table3[[#This Row],[Count]]</f>
        <v>0.45454545454545453</v>
      </c>
      <c r="E9" s="1">
        <f>COUNTIFS(Table2[Sub-Sector],Table3[[#This Row],[Sub-Sector]],Table2[1M Return vs Nifty],"&gt;=5")/Table3[[#This Row],[Count]]</f>
        <v>0.63636363636363635</v>
      </c>
      <c r="F9" s="1">
        <f>COUNTIFS(Table2[Sub-Sector],Table3[[#This Row],[Sub-Sector]],Table2[6M Return vs Nifty],"&gt;=10")/Table3[[#This Row],[Count]]</f>
        <v>0.72727272727272729</v>
      </c>
      <c r="G9" s="1">
        <f>COUNTIFS(Table2[Sub-Sector],Table3[[#This Row],[Sub-Sector]],Table2[1Y Return vs Nifty],"&gt;=10")/Table3[[#This Row],[Count]]</f>
        <v>0.72727272727272729</v>
      </c>
      <c r="H9" s="1">
        <f>COUNTIFS(Table2[Sub-Sector],Table3[[#This Row],[Sub-Sector]],Table2[RSI Exponential â€“ 14D],"&gt;=50")/Table3[[#This Row],[Count]]</f>
        <v>0.86363636363636365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2.2727272727272728E-2</v>
      </c>
      <c r="K9" s="1">
        <f>COUNTIFS(Table2[Sub-Sector],Table3[[#This Row],[Sub-Sector]],Table2[% Away From Day High],"&lt;=0.05")/Table3[[#This Row],[Count]]</f>
        <v>0.95454545454545459</v>
      </c>
      <c r="L9" s="1">
        <f>COUNTIFS(Table2[Sub-Sector],Table3[[#This Row],[Sub-Sector]],Table2[% Away From Current Week Low],"&gt;=0.05")/Table3[[#This Row],[Count]]</f>
        <v>0.27272727272727271</v>
      </c>
      <c r="M9" s="1">
        <f>COUNTIFS(Table2[Sub-Sector],Table3[[#This Row],[Sub-Sector]],Table2[% Away From Current Week High],"&lt;=0.05")/Table3[[#This Row],[Count]]</f>
        <v>0.86363636363636365</v>
      </c>
      <c r="N9" s="1">
        <f>COUNTIFS(Table2[Sub-Sector],Table3[[#This Row],[Sub-Sector]],Table2[% Away From Current Month Low],"&gt;=0.05")/Table3[[#This Row],[Count]]</f>
        <v>0.56818181818181823</v>
      </c>
      <c r="O9" s="1">
        <f>COUNTIFS(Table2[Sub-Sector],Table3[[#This Row],[Sub-Sector]],Table2[% Away From Current Month High],"&lt;=0.05")/Table3[[#This Row],[Count]]</f>
        <v>0.68181818181818177</v>
      </c>
      <c r="P9" s="1">
        <f>COUNTIFS(Table2[Sub-Sector],Table3[[#This Row],[Sub-Sector]],Table2[% Away From 52W High],"&lt;=10")/Table3[[#This Row],[Count]]</f>
        <v>0.90909090909090906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0.79545454545454541</v>
      </c>
      <c r="S9" s="1">
        <f>COUNTIFS(Table2[Sub-Sector],Table3[[#This Row],[Sub-Sector]],Table2[% Price above 50 EMA],"&gt;=0")/Table3[[#This Row],[Count]]</f>
        <v>0.86363636363636365</v>
      </c>
      <c r="T9" s="1">
        <f>COUNTIFS(Table2[Sub-Sector],Table3[[#This Row],[Sub-Sector]],Table2[% Price above 200 EMA],"&gt;=0")/Table3[[#This Row],[Count]]</f>
        <v>0.97727272727272729</v>
      </c>
      <c r="U9" s="1">
        <f>COUNTIFS(Table2[Sub-Sector],Table3[[#This Row],[Sub-Sector]],Table2[Rate of Change - Zone],"Positive")/Table3[[#This Row],[Count]]</f>
        <v>0.81818181818181823</v>
      </c>
      <c r="V9" s="1">
        <f>COUNTIFS(Table2[Sub-Sector],Table3[[#This Row],[Sub-Sector]],Table2[Sharpe Ratio],"&gt;=0.10")/Table3[[#This Row],[Count]]</f>
        <v>0.15909090909090909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9">
        <f>_xlfn.RANK.AVG(Table3[[#This Row],[Score]],Table3[Score],1)</f>
        <v>9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108.5</v>
      </c>
      <c r="Z9">
        <f>_xlfn.RANK.AVG(Table3[[#This Row],[Score 2 ]],Table3[[Score 2 ]],1)</f>
        <v>8</v>
      </c>
    </row>
    <row r="10" spans="1:26" x14ac:dyDescent="0.3">
      <c r="A10" t="s">
        <v>43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0.5</v>
      </c>
      <c r="N10" s="1">
        <f>COUNTIFS(Table2[Sub-Sector],Table3[[#This Row],[Sub-Sector]],Table2[% Away From Current Month Low],"&gt;=0.05")/Table3[[#This Row],[Count]]</f>
        <v>0.5</v>
      </c>
      <c r="O10" s="1">
        <f>COUNTIFS(Table2[Sub-Sector],Table3[[#This Row],[Sub-Sector]],Table2[% Away From Current Month High],"&lt;=0.05")/Table3[[#This Row],[Count]]</f>
        <v>0.5</v>
      </c>
      <c r="P10" s="1">
        <f>COUNTIFS(Table2[Sub-Sector],Table3[[#This Row],[Sub-Sector]],Table2[% Away From 52W High],"&lt;=10")/Table3[[#This Row],[Count]]</f>
        <v>0.5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249.5</v>
      </c>
      <c r="X10">
        <f>_xlfn.RANK.AVG(Table3[[#This Row],[Score]],Table3[Score],1)</f>
        <v>15.5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10">
        <f>_xlfn.RANK.AVG(Table3[[#This Row],[Score 2 ]],Table3[[Score 2 ]],1)</f>
        <v>9</v>
      </c>
    </row>
    <row r="11" spans="1:26" x14ac:dyDescent="0.3">
      <c r="A11" t="s">
        <v>248</v>
      </c>
      <c r="B11">
        <f>COUNTIFS(Table2[Sub-Sector],Table3[[#This Row],[Sub-Sector]])</f>
        <v>6</v>
      </c>
      <c r="C11" s="1">
        <f>COUNTIFS(Table2[Sub-Sector],Table3[[#This Row],[Sub-Sector]],Table2[Uptrend],"Uptrend")/Table3[[#This Row],[Count]]</f>
        <v>0.83333333333333337</v>
      </c>
      <c r="D11" s="1">
        <f>COUNTIFS(Table2[Sub-Sector],Table3[[#This Row],[Sub-Sector]],Table2[1W Return vs Nifty],"&gt;=5")/Table3[[#This Row],[Count]]</f>
        <v>0.33333333333333331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0.83333333333333337</v>
      </c>
      <c r="G11" s="1">
        <f>COUNTIFS(Table2[Sub-Sector],Table3[[#This Row],[Sub-Sector]],Table2[1Y Return vs Nifty],"&gt;=10")/Table3[[#This Row],[Count]]</f>
        <v>0.5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0.66666666666666663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0.33333333333333331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0.33333333333333331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0.83333333333333337</v>
      </c>
      <c r="Q11" s="1">
        <f>COUNTIFS(Table2[Sub-Sector],Table3[[#This Row],[Sub-Sector]],Table2[% Away From 52W Low],"&gt;=10")/Table3[[#This Row],[Count]]</f>
        <v>0.83333333333333337</v>
      </c>
      <c r="R11" s="1">
        <f>COUNTIFS(Table2[Sub-Sector],Table3[[#This Row],[Sub-Sector]],Table2[% Price above 20 EMA],"&gt;=0")/Table3[[#This Row],[Count]]</f>
        <v>0.83333333333333337</v>
      </c>
      <c r="S11" s="1">
        <f>COUNTIFS(Table2[Sub-Sector],Table3[[#This Row],[Sub-Sector]],Table2[% Price above 50 EMA],"&gt;=0")/Table3[[#This Row],[Count]]</f>
        <v>0.83333333333333337</v>
      </c>
      <c r="T11" s="1">
        <f>COUNTIFS(Table2[Sub-Sector],Table3[[#This Row],[Sub-Sector]],Table2[% Price above 200 EMA],"&gt;=0")/Table3[[#This Row],[Count]]</f>
        <v>0.83333333333333337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0.16666666666666666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</v>
      </c>
      <c r="X11">
        <f>_xlfn.RANK.AVG(Table3[[#This Row],[Score]],Table3[Score],1)</f>
        <v>11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111.5</v>
      </c>
      <c r="Z11">
        <f>_xlfn.RANK.AVG(Table3[[#This Row],[Score 2 ]],Table3[[Score 2 ]],1)</f>
        <v>10</v>
      </c>
    </row>
    <row r="12" spans="1:26" x14ac:dyDescent="0.3">
      <c r="A12" t="s">
        <v>221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0.66666666666666663</v>
      </c>
      <c r="E12" s="1">
        <f>COUNTIFS(Table2[Sub-Sector],Table3[[#This Row],[Sub-Sector]],Table2[1M Return vs Nifty],"&gt;=5")/Table3[[#This Row],[Count]]</f>
        <v>0.66666666666666663</v>
      </c>
      <c r="F12" s="1">
        <f>COUNTIFS(Table2[Sub-Sector],Table3[[#This Row],[Sub-Sector]],Table2[6M Return vs Nifty],"&gt;=10")/Table3[[#This Row],[Count]]</f>
        <v>0.66666666666666663</v>
      </c>
      <c r="G12" s="1">
        <f>COUNTIFS(Table2[Sub-Sector],Table3[[#This Row],[Sub-Sector]],Table2[1Y Return vs Nifty],"&gt;=10")/Table3[[#This Row],[Count]]</f>
        <v>0.66666666666666663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0.66666666666666663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0.33333333333333331</v>
      </c>
      <c r="O12" s="1">
        <f>COUNTIFS(Table2[Sub-Sector],Table3[[#This Row],[Sub-Sector]],Table2[% Away From Current Month High],"&lt;=0.05")/Table3[[#This Row],[Count]]</f>
        <v>0.66666666666666663</v>
      </c>
      <c r="P12" s="1">
        <f>COUNTIFS(Table2[Sub-Sector],Table3[[#This Row],[Sub-Sector]],Table2[% Away From 52W High],"&lt;=10")/Table3[[#This Row],[Count]]</f>
        <v>0.66666666666666663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0.66666666666666663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167.5</v>
      </c>
      <c r="X12">
        <f>_xlfn.RANK.AVG(Table3[[#This Row],[Score]],Table3[Score],1)</f>
        <v>7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12">
        <f>_xlfn.RANK.AVG(Table3[[#This Row],[Score 2 ]],Table3[[Score 2 ]],1)</f>
        <v>11.5</v>
      </c>
    </row>
    <row r="13" spans="1:26" x14ac:dyDescent="0.3">
      <c r="A13" t="s">
        <v>72</v>
      </c>
      <c r="B13">
        <f>COUNTIFS(Table2[Sub-Sector],Table3[[#This Row],[Sub-Sector]])</f>
        <v>3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0.33333333333333331</v>
      </c>
      <c r="E13" s="1">
        <f>COUNTIFS(Table2[Sub-Sector],Table3[[#This Row],[Sub-Sector]],Table2[1M Return vs Nifty],"&gt;=5")/Table3[[#This Row],[Count]]</f>
        <v>0.66666666666666663</v>
      </c>
      <c r="F13" s="1">
        <f>COUNTIFS(Table2[Sub-Sector],Table3[[#This Row],[Sub-Sector]],Table2[6M Return vs Nifty],"&gt;=10")/Table3[[#This Row],[Count]]</f>
        <v>0.66666666666666663</v>
      </c>
      <c r="G13" s="1">
        <f>COUNTIFS(Table2[Sub-Sector],Table3[[#This Row],[Sub-Sector]],Table2[1Y Return vs Nifty],"&gt;=10")/Table3[[#This Row],[Count]]</f>
        <v>0.66666666666666663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0.66666666666666663</v>
      </c>
      <c r="J13" s="1">
        <f>COUNTIFS(Table2[Sub-Sector],Table3[[#This Row],[Sub-Sector]],Table2[% Away From Day Low],"&gt;=0.05")/Table3[[#This Row],[Count]]</f>
        <v>0.33333333333333331</v>
      </c>
      <c r="K13" s="1">
        <f>COUNTIFS(Table2[Sub-Sector],Table3[[#This Row],[Sub-Sector]],Table2[% Away From Day High],"&lt;=0.05")/Table3[[#This Row],[Count]]</f>
        <v>0.66666666666666663</v>
      </c>
      <c r="L13" s="1">
        <f>COUNTIFS(Table2[Sub-Sector],Table3[[#This Row],[Sub-Sector]],Table2[% Away From Current Week Low],"&gt;=0.05")/Table3[[#This Row],[Count]]</f>
        <v>0.33333333333333331</v>
      </c>
      <c r="M13" s="1">
        <f>COUNTIFS(Table2[Sub-Sector],Table3[[#This Row],[Sub-Sector]],Table2[% Away From Current Week High],"&lt;=0.05")/Table3[[#This Row],[Count]]</f>
        <v>0.66666666666666663</v>
      </c>
      <c r="N13" s="1">
        <f>COUNTIFS(Table2[Sub-Sector],Table3[[#This Row],[Sub-Sector]],Table2[% Away From Current Month Low],"&gt;=0.05")/Table3[[#This Row],[Count]]</f>
        <v>0.66666666666666663</v>
      </c>
      <c r="O13" s="1">
        <f>COUNTIFS(Table2[Sub-Sector],Table3[[#This Row],[Sub-Sector]],Table2[% Away From Current Month High],"&lt;=0.05")/Table3[[#This Row],[Count]]</f>
        <v>0.66666666666666663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0.66666666666666663</v>
      </c>
      <c r="V13" s="1">
        <f>COUNTIFS(Table2[Sub-Sector],Table3[[#This Row],[Sub-Sector]],Table2[Sharpe Ratio],"&gt;=0.10")/Table3[[#This Row],[Count]]</f>
        <v>0.33333333333333331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188</v>
      </c>
      <c r="X13">
        <f>_xlfn.RANK.AVG(Table3[[#This Row],[Score]],Table3[Score],1)</f>
        <v>10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13">
        <f>_xlfn.RANK.AVG(Table3[[#This Row],[Score 2 ]],Table3[[Score 2 ]],1)</f>
        <v>11.5</v>
      </c>
    </row>
    <row r="14" spans="1:26" x14ac:dyDescent="0.3">
      <c r="A14" t="s">
        <v>964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1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249.5</v>
      </c>
      <c r="X14">
        <f>_xlfn.RANK.AVG(Table3[[#This Row],[Score]],Table3[Score],1)</f>
        <v>15.5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4">
        <f>_xlfn.RANK.AVG(Table3[[#This Row],[Score 2 ]],Table3[[Score 2 ]],1)</f>
        <v>14</v>
      </c>
    </row>
    <row r="15" spans="1:26" x14ac:dyDescent="0.3">
      <c r="A15" t="s">
        <v>1356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1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161</v>
      </c>
      <c r="X15">
        <f>_xlfn.RANK.AVG(Table3[[#This Row],[Score]],Table3[Score],1)</f>
        <v>5.5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5">
        <f>_xlfn.RANK.AVG(Table3[[#This Row],[Score 2 ]],Table3[[Score 2 ]],1)</f>
        <v>14</v>
      </c>
    </row>
    <row r="16" spans="1:26" x14ac:dyDescent="0.3">
      <c r="A16" t="s">
        <v>1600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0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161</v>
      </c>
      <c r="X16">
        <f>_xlfn.RANK.AVG(Table3[[#This Row],[Score]],Table3[Score],1)</f>
        <v>5.5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6">
        <f>_xlfn.RANK.AVG(Table3[[#This Row],[Score 2 ]],Table3[[Score 2 ]],1)</f>
        <v>14</v>
      </c>
    </row>
    <row r="17" spans="1:26" x14ac:dyDescent="0.3">
      <c r="A17" t="s">
        <v>345</v>
      </c>
      <c r="B17">
        <f>COUNTIFS(Table2[Sub-Sector],Table3[[#This Row],[Sub-Sector]])</f>
        <v>10</v>
      </c>
      <c r="C17" s="1">
        <f>COUNTIFS(Table2[Sub-Sector],Table3[[#This Row],[Sub-Sector]],Table2[Uptrend],"Uptrend")/Table3[[#This Row],[Count]]</f>
        <v>0.9</v>
      </c>
      <c r="D17" s="1">
        <f>COUNTIFS(Table2[Sub-Sector],Table3[[#This Row],[Sub-Sector]],Table2[1W Return vs Nifty],"&gt;=5")/Table3[[#This Row],[Count]]</f>
        <v>0.1</v>
      </c>
      <c r="E17" s="1">
        <f>COUNTIFS(Table2[Sub-Sector],Table3[[#This Row],[Sub-Sector]],Table2[1M Return vs Nifty],"&gt;=5")/Table3[[#This Row],[Count]]</f>
        <v>0.4</v>
      </c>
      <c r="F17" s="1">
        <f>COUNTIFS(Table2[Sub-Sector],Table3[[#This Row],[Sub-Sector]],Table2[6M Return vs Nifty],"&gt;=10")/Table3[[#This Row],[Count]]</f>
        <v>0.9</v>
      </c>
      <c r="G17" s="1">
        <f>COUNTIFS(Table2[Sub-Sector],Table3[[#This Row],[Sub-Sector]],Table2[1Y Return vs Nifty],"&gt;=10")/Table3[[#This Row],[Count]]</f>
        <v>0.7</v>
      </c>
      <c r="H17" s="1">
        <f>COUNTIFS(Table2[Sub-Sector],Table3[[#This Row],[Sub-Sector]],Table2[RSI Exponential â€“ 14D],"&gt;=50")/Table3[[#This Row],[Count]]</f>
        <v>0.6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0.1</v>
      </c>
      <c r="M17" s="1">
        <f>COUNTIFS(Table2[Sub-Sector],Table3[[#This Row],[Sub-Sector]],Table2[% Away From Current Week High],"&lt;=0.05")/Table3[[#This Row],[Count]]</f>
        <v>0.9</v>
      </c>
      <c r="N17" s="1">
        <f>COUNTIFS(Table2[Sub-Sector],Table3[[#This Row],[Sub-Sector]],Table2[% Away From Current Month Low],"&gt;=0.05")/Table3[[#This Row],[Count]]</f>
        <v>0.3</v>
      </c>
      <c r="O17" s="1">
        <f>COUNTIFS(Table2[Sub-Sector],Table3[[#This Row],[Sub-Sector]],Table2[% Away From Current Month High],"&lt;=0.05")/Table3[[#This Row],[Count]]</f>
        <v>0.4</v>
      </c>
      <c r="P17" s="1">
        <f>COUNTIFS(Table2[Sub-Sector],Table3[[#This Row],[Sub-Sector]],Table2[% Away From 52W High],"&lt;=10")/Table3[[#This Row],[Count]]</f>
        <v>0.6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0.5</v>
      </c>
      <c r="S17" s="1">
        <f>COUNTIFS(Table2[Sub-Sector],Table3[[#This Row],[Sub-Sector]],Table2[% Price above 50 EMA],"&gt;=0")/Table3[[#This Row],[Count]]</f>
        <v>0.7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0.5</v>
      </c>
      <c r="V17" s="1">
        <f>COUNTIFS(Table2[Sub-Sector],Table3[[#This Row],[Sub-Sector]],Table2[Sharpe Ratio],"&gt;=0.10")/Table3[[#This Row],[Count]]</f>
        <v>0.2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272.5</v>
      </c>
      <c r="X17">
        <f>_xlfn.RANK.AVG(Table3[[#This Row],[Score]],Table3[Score],1)</f>
        <v>20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</v>
      </c>
      <c r="Z17">
        <f>_xlfn.RANK.AVG(Table3[[#This Row],[Score 2 ]],Table3[[Score 2 ]],1)</f>
        <v>16</v>
      </c>
    </row>
    <row r="18" spans="1:26" x14ac:dyDescent="0.3">
      <c r="A18" t="s">
        <v>232</v>
      </c>
      <c r="B18">
        <f>COUNTIFS(Table2[Sub-Sector],Table3[[#This Row],[Sub-Sector]])</f>
        <v>7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0.14285714285714285</v>
      </c>
      <c r="E18" s="1">
        <f>COUNTIFS(Table2[Sub-Sector],Table3[[#This Row],[Sub-Sector]],Table2[1M Return vs Nifty],"&gt;=5")/Table3[[#This Row],[Count]]</f>
        <v>0.7142857142857143</v>
      </c>
      <c r="F18" s="1">
        <f>COUNTIFS(Table2[Sub-Sector],Table3[[#This Row],[Sub-Sector]],Table2[6M Return vs Nifty],"&gt;=10")/Table3[[#This Row],[Count]]</f>
        <v>0.2857142857142857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0.7142857142857143</v>
      </c>
      <c r="I18" s="1">
        <f>COUNTIFS(Table2[Sub-Sector],Table3[[#This Row],[Sub-Sector]],Table2[Relative Volume],"&gt;=1")/Table3[[#This Row],[Count]]</f>
        <v>0.7142857142857143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0.2857142857142857</v>
      </c>
      <c r="O18" s="1">
        <f>COUNTIFS(Table2[Sub-Sector],Table3[[#This Row],[Sub-Sector]],Table2[% Away From Current Month High],"&lt;=0.05")/Table3[[#This Row],[Count]]</f>
        <v>0.5714285714285714</v>
      </c>
      <c r="P18" s="1">
        <f>COUNTIFS(Table2[Sub-Sector],Table3[[#This Row],[Sub-Sector]],Table2[% Away From 52W High],"&lt;=10")/Table3[[#This Row],[Count]]</f>
        <v>0.8571428571428571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0.8571428571428571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0.7142857142857143</v>
      </c>
      <c r="V18" s="1">
        <f>COUNTIFS(Table2[Sub-Sector],Table3[[#This Row],[Sub-Sector]],Table2[Sharpe Ratio],"&gt;=0.10")/Table3[[#This Row],[Count]]</f>
        <v>0.42857142857142855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</v>
      </c>
      <c r="X18">
        <f>_xlfn.RANK.AVG(Table3[[#This Row],[Score]],Table3[Score],1)</f>
        <v>13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8">
        <f>_xlfn.RANK.AVG(Table3[[#This Row],[Score 2 ]],Table3[[Score 2 ]],1)</f>
        <v>17</v>
      </c>
    </row>
    <row r="19" spans="1:26" x14ac:dyDescent="0.3">
      <c r="A19" t="s">
        <v>95</v>
      </c>
      <c r="B19">
        <f>COUNTIFS(Table2[Sub-Sector],Table3[[#This Row],[Sub-Sector]])</f>
        <v>3</v>
      </c>
      <c r="C19" s="1">
        <f>COUNTIFS(Table2[Sub-Sector],Table3[[#This Row],[Sub-Sector]],Table2[Uptrend],"Uptrend")/Table3[[#This Row],[Count]]</f>
        <v>0.66666666666666663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0.33333333333333331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0.66666666666666663</v>
      </c>
      <c r="I19" s="1">
        <f>COUNTIFS(Table2[Sub-Sector],Table3[[#This Row],[Sub-Sector]],Table2[Relative Volume],"&gt;=1")/Table3[[#This Row],[Count]]</f>
        <v>0.66666666666666663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0.33333333333333331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0.33333333333333331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0.66666666666666663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0.66666666666666663</v>
      </c>
      <c r="S19" s="1">
        <f>COUNTIFS(Table2[Sub-Sector],Table3[[#This Row],[Sub-Sector]],Table2[% Price above 50 EMA],"&gt;=0")/Table3[[#This Row],[Count]]</f>
        <v>0.66666666666666663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0.66666666666666663</v>
      </c>
      <c r="V19" s="1">
        <f>COUNTIFS(Table2[Sub-Sector],Table3[[#This Row],[Sub-Sector]],Table2[Sharpe Ratio],"&gt;=0.10")/Table3[[#This Row],[Count]]</f>
        <v>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19">
        <f>_xlfn.RANK.AVG(Table3[[#This Row],[Score]],Table3[Score],1)</f>
        <v>47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9">
        <f>_xlfn.RANK.AVG(Table3[[#This Row],[Score 2 ]],Table3[[Score 2 ]],1)</f>
        <v>18</v>
      </c>
    </row>
    <row r="20" spans="1:26" x14ac:dyDescent="0.3">
      <c r="A20" t="s">
        <v>118</v>
      </c>
      <c r="B20">
        <f>COUNTIFS(Table2[Sub-Sector],Table3[[#This Row],[Sub-Sector]])</f>
        <v>8</v>
      </c>
      <c r="C20" s="1">
        <f>COUNTIFS(Table2[Sub-Sector],Table3[[#This Row],[Sub-Sector]],Table2[Uptrend],"Uptrend")/Table3[[#This Row],[Count]]</f>
        <v>0.875</v>
      </c>
      <c r="D20" s="1">
        <f>COUNTIFS(Table2[Sub-Sector],Table3[[#This Row],[Sub-Sector]],Table2[1W Return vs Nifty],"&gt;=5")/Table3[[#This Row],[Count]]</f>
        <v>0.25</v>
      </c>
      <c r="E20" s="1">
        <f>COUNTIFS(Table2[Sub-Sector],Table3[[#This Row],[Sub-Sector]],Table2[1M Return vs Nifty],"&gt;=5")/Table3[[#This Row],[Count]]</f>
        <v>0.25</v>
      </c>
      <c r="F20" s="1">
        <f>COUNTIFS(Table2[Sub-Sector],Table3[[#This Row],[Sub-Sector]],Table2[6M Return vs Nifty],"&gt;=10")/Table3[[#This Row],[Count]]</f>
        <v>0.75</v>
      </c>
      <c r="G20" s="1">
        <f>COUNTIFS(Table2[Sub-Sector],Table3[[#This Row],[Sub-Sector]],Table2[1Y Return vs Nifty],"&gt;=10")/Table3[[#This Row],[Count]]</f>
        <v>0.625</v>
      </c>
      <c r="H20" s="1">
        <f>COUNTIFS(Table2[Sub-Sector],Table3[[#This Row],[Sub-Sector]],Table2[RSI Exponential â€“ 14D],"&gt;=50")/Table3[[#This Row],[Count]]</f>
        <v>0.75</v>
      </c>
      <c r="I20" s="1">
        <f>COUNTIFS(Table2[Sub-Sector],Table3[[#This Row],[Sub-Sector]],Table2[Relative Volume],"&gt;=1")/Table3[[#This Row],[Count]]</f>
        <v>0.375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0.875</v>
      </c>
      <c r="L20" s="1">
        <f>COUNTIFS(Table2[Sub-Sector],Table3[[#This Row],[Sub-Sector]],Table2[% Away From Current Week Low],"&gt;=0.05")/Table3[[#This Row],[Count]]</f>
        <v>0.25</v>
      </c>
      <c r="M20" s="1">
        <f>COUNTIFS(Table2[Sub-Sector],Table3[[#This Row],[Sub-Sector]],Table2[% Away From Current Week High],"&lt;=0.05")/Table3[[#This Row],[Count]]</f>
        <v>0.75</v>
      </c>
      <c r="N20" s="1">
        <f>COUNTIFS(Table2[Sub-Sector],Table3[[#This Row],[Sub-Sector]],Table2[% Away From Current Month Low],"&gt;=0.05")/Table3[[#This Row],[Count]]</f>
        <v>0.25</v>
      </c>
      <c r="O20" s="1">
        <f>COUNTIFS(Table2[Sub-Sector],Table3[[#This Row],[Sub-Sector]],Table2[% Away From Current Month High],"&lt;=0.05")/Table3[[#This Row],[Count]]</f>
        <v>0.625</v>
      </c>
      <c r="P20" s="1">
        <f>COUNTIFS(Table2[Sub-Sector],Table3[[#This Row],[Sub-Sector]],Table2[% Away From 52W High],"&lt;=10")/Table3[[#This Row],[Count]]</f>
        <v>0.625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0.75</v>
      </c>
      <c r="S20" s="1">
        <f>COUNTIFS(Table2[Sub-Sector],Table3[[#This Row],[Sub-Sector]],Table2[% Price above 50 EMA],"&gt;=0")/Table3[[#This Row],[Count]]</f>
        <v>0.875</v>
      </c>
      <c r="T20" s="1">
        <f>COUNTIFS(Table2[Sub-Sector],Table3[[#This Row],[Sub-Sector]],Table2[% Price above 200 EMA],"&gt;=0")/Table3[[#This Row],[Count]]</f>
        <v>0.875</v>
      </c>
      <c r="U20" s="1">
        <f>COUNTIFS(Table2[Sub-Sector],Table3[[#This Row],[Sub-Sector]],Table2[Rate of Change - Zone],"Positive")/Table3[[#This Row],[Count]]</f>
        <v>0.625</v>
      </c>
      <c r="V20" s="1">
        <f>COUNTIFS(Table2[Sub-Sector],Table3[[#This Row],[Sub-Sector]],Table2[Sharpe Ratio],"&gt;=0.10")/Table3[[#This Row],[Count]]</f>
        <v>0.125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20">
        <f>_xlfn.RANK.AVG(Table3[[#This Row],[Score]],Table3[Score],1)</f>
        <v>23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0">
        <f>_xlfn.RANK.AVG(Table3[[#This Row],[Score 2 ]],Table3[[Score 2 ]],1)</f>
        <v>19</v>
      </c>
    </row>
    <row r="21" spans="1:26" x14ac:dyDescent="0.3">
      <c r="A21" t="s">
        <v>848</v>
      </c>
      <c r="B21">
        <f>COUNTIFS(Table2[Sub-Sector],Table3[[#This Row],[Sub-Sector]])</f>
        <v>3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0.33333333333333331</v>
      </c>
      <c r="E21" s="1">
        <f>COUNTIFS(Table2[Sub-Sector],Table3[[#This Row],[Sub-Sector]],Table2[1M Return vs Nifty],"&gt;=5")/Table3[[#This Row],[Count]]</f>
        <v>0.33333333333333331</v>
      </c>
      <c r="F21" s="1">
        <f>COUNTIFS(Table2[Sub-Sector],Table3[[#This Row],[Sub-Sector]],Table2[6M Return vs Nifty],"&gt;=10")/Table3[[#This Row],[Count]]</f>
        <v>0.33333333333333331</v>
      </c>
      <c r="G21" s="1">
        <f>COUNTIFS(Table2[Sub-Sector],Table3[[#This Row],[Sub-Sector]],Table2[1Y Return vs Nifty],"&gt;=10")/Table3[[#This Row],[Count]]</f>
        <v>0.66666666666666663</v>
      </c>
      <c r="H21" s="1">
        <f>COUNTIFS(Table2[Sub-Sector],Table3[[#This Row],[Sub-Sector]],Table2[RSI Exponential â€“ 14D],"&gt;=50")/Table3[[#This Row],[Count]]</f>
        <v>0.66666666666666663</v>
      </c>
      <c r="I21" s="1">
        <f>COUNTIFS(Table2[Sub-Sector],Table3[[#This Row],[Sub-Sector]],Table2[Relative Volume],"&gt;=1")/Table3[[#This Row],[Count]]</f>
        <v>0.66666666666666663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0.33333333333333331</v>
      </c>
      <c r="O21" s="1">
        <f>COUNTIFS(Table2[Sub-Sector],Table3[[#This Row],[Sub-Sector]],Table2[% Away From Current Month High],"&lt;=0.05")/Table3[[#This Row],[Count]]</f>
        <v>0.66666666666666663</v>
      </c>
      <c r="P21" s="1">
        <f>COUNTIFS(Table2[Sub-Sector],Table3[[#This Row],[Sub-Sector]],Table2[% Away From 52W High],"&lt;=10")/Table3[[#This Row],[Count]]</f>
        <v>0.33333333333333331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0.66666666666666663</v>
      </c>
      <c r="S21" s="1">
        <f>COUNTIFS(Table2[Sub-Sector],Table3[[#This Row],[Sub-Sector]],Table2[% Price above 50 EMA],"&gt;=0")/Table3[[#This Row],[Count]]</f>
        <v>0.66666666666666663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0.66666666666666663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21">
        <f>_xlfn.RANK.AVG(Table3[[#This Row],[Score]],Table3[Score],1)</f>
        <v>18.5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1">
        <f>_xlfn.RANK.AVG(Table3[[#This Row],[Score 2 ]],Table3[[Score 2 ]],1)</f>
        <v>20</v>
      </c>
    </row>
    <row r="22" spans="1:26" x14ac:dyDescent="0.3">
      <c r="A22" t="s">
        <v>124</v>
      </c>
      <c r="B22">
        <f>COUNTIFS(Table2[Sub-Sector],Table3[[#This Row],[Sub-Sector]])</f>
        <v>8</v>
      </c>
      <c r="C22" s="1">
        <f>COUNTIFS(Table2[Sub-Sector],Table3[[#This Row],[Sub-Sector]],Table2[Uptrend],"Uptrend")/Table3[[#This Row],[Count]]</f>
        <v>0.75</v>
      </c>
      <c r="D22" s="1">
        <f>COUNTIFS(Table2[Sub-Sector],Table3[[#This Row],[Sub-Sector]],Table2[1W Return vs Nifty],"&gt;=5")/Table3[[#This Row],[Count]]</f>
        <v>0.375</v>
      </c>
      <c r="E22" s="1">
        <f>COUNTIFS(Table2[Sub-Sector],Table3[[#This Row],[Sub-Sector]],Table2[1M Return vs Nifty],"&gt;=5")/Table3[[#This Row],[Count]]</f>
        <v>0.375</v>
      </c>
      <c r="F22" s="1">
        <f>COUNTIFS(Table2[Sub-Sector],Table3[[#This Row],[Sub-Sector]],Table2[6M Return vs Nifty],"&gt;=10")/Table3[[#This Row],[Count]]</f>
        <v>0.75</v>
      </c>
      <c r="G22" s="1">
        <f>COUNTIFS(Table2[Sub-Sector],Table3[[#This Row],[Sub-Sector]],Table2[1Y Return vs Nifty],"&gt;=10")/Table3[[#This Row],[Count]]</f>
        <v>0.625</v>
      </c>
      <c r="H22" s="1">
        <f>COUNTIFS(Table2[Sub-Sector],Table3[[#This Row],[Sub-Sector]],Table2[RSI Exponential â€“ 14D],"&gt;=50")/Table3[[#This Row],[Count]]</f>
        <v>0.75</v>
      </c>
      <c r="I22" s="1">
        <f>COUNTIFS(Table2[Sub-Sector],Table3[[#This Row],[Sub-Sector]],Table2[Relative Volume],"&gt;=1")/Table3[[#This Row],[Count]]</f>
        <v>0.25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0.375</v>
      </c>
      <c r="M22" s="1">
        <f>COUNTIFS(Table2[Sub-Sector],Table3[[#This Row],[Sub-Sector]],Table2[% Away From Current Week High],"&lt;=0.05")/Table3[[#This Row],[Count]]</f>
        <v>0.875</v>
      </c>
      <c r="N22" s="1">
        <f>COUNTIFS(Table2[Sub-Sector],Table3[[#This Row],[Sub-Sector]],Table2[% Away From Current Month Low],"&gt;=0.05")/Table3[[#This Row],[Count]]</f>
        <v>0.75</v>
      </c>
      <c r="O22" s="1">
        <f>COUNTIFS(Table2[Sub-Sector],Table3[[#This Row],[Sub-Sector]],Table2[% Away From Current Month High],"&lt;=0.05")/Table3[[#This Row],[Count]]</f>
        <v>0.875</v>
      </c>
      <c r="P22" s="1">
        <f>COUNTIFS(Table2[Sub-Sector],Table3[[#This Row],[Sub-Sector]],Table2[% Away From 52W High],"&lt;=10")/Table3[[#This Row],[Count]]</f>
        <v>0.625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0.75</v>
      </c>
      <c r="S22" s="1">
        <f>COUNTIFS(Table2[Sub-Sector],Table3[[#This Row],[Sub-Sector]],Table2[% Price above 50 EMA],"&gt;=0")/Table3[[#This Row],[Count]]</f>
        <v>0.75</v>
      </c>
      <c r="T22" s="1">
        <f>COUNTIFS(Table2[Sub-Sector],Table3[[#This Row],[Sub-Sector]],Table2[% Price above 200 EMA],"&gt;=0")/Table3[[#This Row],[Count]]</f>
        <v>0.875</v>
      </c>
      <c r="U22" s="1">
        <f>COUNTIFS(Table2[Sub-Sector],Table3[[#This Row],[Sub-Sector]],Table2[Rate of Change - Zone],"Positive")/Table3[[#This Row],[Count]]</f>
        <v>0.625</v>
      </c>
      <c r="V22" s="1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288.5</v>
      </c>
      <c r="X22">
        <f>_xlfn.RANK.AVG(Table3[[#This Row],[Score]],Table3[Score],1)</f>
        <v>22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2">
        <f>_xlfn.RANK.AVG(Table3[[#This Row],[Score 2 ]],Table3[[Score 2 ]],1)</f>
        <v>21</v>
      </c>
    </row>
    <row r="23" spans="1:26" x14ac:dyDescent="0.3">
      <c r="A23" t="s">
        <v>81</v>
      </c>
      <c r="B23">
        <f>COUNTIFS(Table2[Sub-Sector],Table3[[#This Row],[Sub-Sector]])</f>
        <v>5</v>
      </c>
      <c r="C23" s="1">
        <f>COUNTIFS(Table2[Sub-Sector],Table3[[#This Row],[Sub-Sector]],Table2[Uptrend],"Uptrend")/Table3[[#This Row],[Count]]</f>
        <v>0.8</v>
      </c>
      <c r="D23" s="1">
        <f>COUNTIFS(Table2[Sub-Sector],Table3[[#This Row],[Sub-Sector]],Table2[1W Return vs Nifty],"&gt;=5")/Table3[[#This Row],[Count]]</f>
        <v>0.2</v>
      </c>
      <c r="E23" s="1">
        <f>COUNTIFS(Table2[Sub-Sector],Table3[[#This Row],[Sub-Sector]],Table2[1M Return vs Nifty],"&gt;=5")/Table3[[#This Row],[Count]]</f>
        <v>0.8</v>
      </c>
      <c r="F23" s="1">
        <f>COUNTIFS(Table2[Sub-Sector],Table3[[#This Row],[Sub-Sector]],Table2[6M Return vs Nifty],"&gt;=10")/Table3[[#This Row],[Count]]</f>
        <v>0.4</v>
      </c>
      <c r="G23" s="1">
        <f>COUNTIFS(Table2[Sub-Sector],Table3[[#This Row],[Sub-Sector]],Table2[1Y Return vs Nifty],"&gt;=10")/Table3[[#This Row],[Count]]</f>
        <v>0.6</v>
      </c>
      <c r="H23" s="1">
        <f>COUNTIFS(Table2[Sub-Sector],Table3[[#This Row],[Sub-Sector]],Table2[RSI Exponential â€“ 14D],"&gt;=50")/Table3[[#This Row],[Count]]</f>
        <v>0.8</v>
      </c>
      <c r="I23" s="1">
        <f>COUNTIFS(Table2[Sub-Sector],Table3[[#This Row],[Sub-Sector]],Table2[Relative Volume],"&gt;=1")/Table3[[#This Row],[Count]]</f>
        <v>0.4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0.8</v>
      </c>
      <c r="N23" s="1">
        <f>COUNTIFS(Table2[Sub-Sector],Table3[[#This Row],[Sub-Sector]],Table2[% Away From Current Month Low],"&gt;=0.05")/Table3[[#This Row],[Count]]</f>
        <v>0.4</v>
      </c>
      <c r="O23" s="1">
        <f>COUNTIFS(Table2[Sub-Sector],Table3[[#This Row],[Sub-Sector]],Table2[% Away From Current Month High],"&lt;=0.05")/Table3[[#This Row],[Count]]</f>
        <v>0.8</v>
      </c>
      <c r="P23" s="1">
        <f>COUNTIFS(Table2[Sub-Sector],Table3[[#This Row],[Sub-Sector]],Table2[% Away From 52W High],"&lt;=10")/Table3[[#This Row],[Count]]</f>
        <v>0.8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0.8</v>
      </c>
      <c r="S23" s="1">
        <f>COUNTIFS(Table2[Sub-Sector],Table3[[#This Row],[Sub-Sector]],Table2[% Price above 50 EMA],"&gt;=0")/Table3[[#This Row],[Count]]</f>
        <v>0.8</v>
      </c>
      <c r="T23" s="1">
        <f>COUNTIFS(Table2[Sub-Sector],Table3[[#This Row],[Sub-Sector]],Table2[% Price above 200 EMA],"&gt;=0")/Table3[[#This Row],[Count]]</f>
        <v>0.8</v>
      </c>
      <c r="U23" s="1">
        <f>COUNTIFS(Table2[Sub-Sector],Table3[[#This Row],[Sub-Sector]],Table2[Rate of Change - Zone],"Positive")/Table3[[#This Row],[Count]]</f>
        <v>0.8</v>
      </c>
      <c r="V23" s="1">
        <f>COUNTIFS(Table2[Sub-Sector],Table3[[#This Row],[Sub-Sector]],Table2[Sharpe Ratio],"&gt;=0.10")/Table3[[#This Row],[Count]]</f>
        <v>0.4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</v>
      </c>
      <c r="X23">
        <f>_xlfn.RANK.AVG(Table3[[#This Row],[Score]],Table3[Score],1)</f>
        <v>21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3">
        <f>_xlfn.RANK.AVG(Table3[[#This Row],[Score 2 ]],Table3[[Score 2 ]],1)</f>
        <v>22</v>
      </c>
    </row>
    <row r="24" spans="1:26" x14ac:dyDescent="0.3">
      <c r="A24" t="s">
        <v>269</v>
      </c>
      <c r="B24">
        <f>COUNTIFS(Table2[Sub-Sector],Table3[[#This Row],[Sub-Sector]])</f>
        <v>14</v>
      </c>
      <c r="C24" s="1">
        <f>COUNTIFS(Table2[Sub-Sector],Table3[[#This Row],[Sub-Sector]],Table2[Uptrend],"Uptrend")/Table3[[#This Row],[Count]]</f>
        <v>0.8571428571428571</v>
      </c>
      <c r="D24" s="1">
        <f>COUNTIFS(Table2[Sub-Sector],Table3[[#This Row],[Sub-Sector]],Table2[1W Return vs Nifty],"&gt;=5")/Table3[[#This Row],[Count]]</f>
        <v>0.14285714285714285</v>
      </c>
      <c r="E24" s="1">
        <f>COUNTIFS(Table2[Sub-Sector],Table3[[#This Row],[Sub-Sector]],Table2[1M Return vs Nifty],"&gt;=5")/Table3[[#This Row],[Count]]</f>
        <v>0.42857142857142855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0.5714285714285714</v>
      </c>
      <c r="H24" s="1">
        <f>COUNTIFS(Table2[Sub-Sector],Table3[[#This Row],[Sub-Sector]],Table2[RSI Exponential â€“ 14D],"&gt;=50")/Table3[[#This Row],[Count]]</f>
        <v>1</v>
      </c>
      <c r="I24" s="1">
        <f>COUNTIFS(Table2[Sub-Sector],Table3[[#This Row],[Sub-Sector]],Table2[Relative Volume],"&gt;=1")/Table3[[#This Row],[Count]]</f>
        <v>0.21428571428571427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7.1428571428571425E-2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0.35714285714285715</v>
      </c>
      <c r="O24" s="1">
        <f>COUNTIFS(Table2[Sub-Sector],Table3[[#This Row],[Sub-Sector]],Table2[% Away From Current Month High],"&lt;=0.05")/Table3[[#This Row],[Count]]</f>
        <v>0.7857142857142857</v>
      </c>
      <c r="P24" s="1">
        <f>COUNTIFS(Table2[Sub-Sector],Table3[[#This Row],[Sub-Sector]],Table2[% Away From 52W High],"&lt;=10")/Table3[[#This Row],[Count]]</f>
        <v>0.6428571428571429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0.7857142857142857</v>
      </c>
      <c r="S24" s="1">
        <f>COUNTIFS(Table2[Sub-Sector],Table3[[#This Row],[Sub-Sector]],Table2[% Price above 50 EMA],"&gt;=0")/Table3[[#This Row],[Count]]</f>
        <v>0.8571428571428571</v>
      </c>
      <c r="T24" s="1">
        <f>COUNTIFS(Table2[Sub-Sector],Table3[[#This Row],[Sub-Sector]],Table2[% Price above 200 EMA],"&gt;=0")/Table3[[#This Row],[Count]]</f>
        <v>0.9285714285714286</v>
      </c>
      <c r="U24" s="1">
        <f>COUNTIFS(Table2[Sub-Sector],Table3[[#This Row],[Sub-Sector]],Table2[Rate of Change - Zone],"Positive")/Table3[[#This Row],[Count]]</f>
        <v>1</v>
      </c>
      <c r="V24" s="1">
        <f>COUNTIFS(Table2[Sub-Sector],Table3[[#This Row],[Sub-Sector]],Table2[Sharpe Ratio],"&gt;=0.10")/Table3[[#This Row],[Count]]</f>
        <v>0.14285714285714285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318.5</v>
      </c>
      <c r="X24">
        <f>_xlfn.RANK.AVG(Table3[[#This Row],[Score]],Table3[Score],1)</f>
        <v>26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4">
        <f>_xlfn.RANK.AVG(Table3[[#This Row],[Score 2 ]],Table3[[Score 2 ]],1)</f>
        <v>23</v>
      </c>
    </row>
    <row r="25" spans="1:26" x14ac:dyDescent="0.3">
      <c r="A25" t="s">
        <v>173</v>
      </c>
      <c r="B25">
        <f>COUNTIFS(Table2[Sub-Sector],Table3[[#This Row],[Sub-Sector]])</f>
        <v>9</v>
      </c>
      <c r="C25" s="1">
        <f>COUNTIFS(Table2[Sub-Sector],Table3[[#This Row],[Sub-Sector]],Table2[Uptrend],"Uptrend")/Table3[[#This Row],[Count]]</f>
        <v>0.88888888888888884</v>
      </c>
      <c r="D25" s="1">
        <f>COUNTIFS(Table2[Sub-Sector],Table3[[#This Row],[Sub-Sector]],Table2[1W Return vs Nifty],"&gt;=5")/Table3[[#This Row],[Count]]</f>
        <v>0.33333333333333331</v>
      </c>
      <c r="E25" s="1">
        <f>COUNTIFS(Table2[Sub-Sector],Table3[[#This Row],[Sub-Sector]],Table2[1M Return vs Nifty],"&gt;=5")/Table3[[#This Row],[Count]]</f>
        <v>0.22222222222222221</v>
      </c>
      <c r="F25" s="1">
        <f>COUNTIFS(Table2[Sub-Sector],Table3[[#This Row],[Sub-Sector]],Table2[6M Return vs Nifty],"&gt;=10")/Table3[[#This Row],[Count]]</f>
        <v>0.66666666666666663</v>
      </c>
      <c r="G25" s="1">
        <f>COUNTIFS(Table2[Sub-Sector],Table3[[#This Row],[Sub-Sector]],Table2[1Y Return vs Nifty],"&gt;=10")/Table3[[#This Row],[Count]]</f>
        <v>0.55555555555555558</v>
      </c>
      <c r="H25" s="1">
        <f>COUNTIFS(Table2[Sub-Sector],Table3[[#This Row],[Sub-Sector]],Table2[RSI Exponential â€“ 14D],"&gt;=50")/Table3[[#This Row],[Count]]</f>
        <v>0.77777777777777779</v>
      </c>
      <c r="I25" s="1">
        <f>COUNTIFS(Table2[Sub-Sector],Table3[[#This Row],[Sub-Sector]],Table2[Relative Volume],"&gt;=1")/Table3[[#This Row],[Count]]</f>
        <v>0.44444444444444442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0.1111111111111111</v>
      </c>
      <c r="M25" s="1">
        <f>COUNTIFS(Table2[Sub-Sector],Table3[[#This Row],[Sub-Sector]],Table2[% Away From Current Week High],"&lt;=0.05")/Table3[[#This Row],[Count]]</f>
        <v>0.88888888888888884</v>
      </c>
      <c r="N25" s="1">
        <f>COUNTIFS(Table2[Sub-Sector],Table3[[#This Row],[Sub-Sector]],Table2[% Away From Current Month Low],"&gt;=0.05")/Table3[[#This Row],[Count]]</f>
        <v>0.33333333333333331</v>
      </c>
      <c r="O25" s="1">
        <f>COUNTIFS(Table2[Sub-Sector],Table3[[#This Row],[Sub-Sector]],Table2[% Away From Current Month High],"&lt;=0.05")/Table3[[#This Row],[Count]]</f>
        <v>0.66666666666666663</v>
      </c>
      <c r="P25" s="1">
        <f>COUNTIFS(Table2[Sub-Sector],Table3[[#This Row],[Sub-Sector]],Table2[% Away From 52W High],"&lt;=10")/Table3[[#This Row],[Count]]</f>
        <v>0.88888888888888884</v>
      </c>
      <c r="Q25" s="1">
        <f>COUNTIFS(Table2[Sub-Sector],Table3[[#This Row],[Sub-Sector]],Table2[% Away From 52W Low],"&gt;=10")/Table3[[#This Row],[Count]]</f>
        <v>0.88888888888888884</v>
      </c>
      <c r="R25" s="1">
        <f>COUNTIFS(Table2[Sub-Sector],Table3[[#This Row],[Sub-Sector]],Table2[% Price above 20 EMA],"&gt;=0")/Table3[[#This Row],[Count]]</f>
        <v>0.66666666666666663</v>
      </c>
      <c r="S25" s="1">
        <f>COUNTIFS(Table2[Sub-Sector],Table3[[#This Row],[Sub-Sector]],Table2[% Price above 50 EMA],"&gt;=0")/Table3[[#This Row],[Count]]</f>
        <v>0.77777777777777779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0.44444444444444442</v>
      </c>
      <c r="V25" s="1">
        <f>COUNTIFS(Table2[Sub-Sector],Table3[[#This Row],[Sub-Sector]],Table2[Sharpe Ratio],"&gt;=0.10")/Table3[[#This Row],[Count]]</f>
        <v>0.1111111111111111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25">
        <f>_xlfn.RANK.AVG(Table3[[#This Row],[Score]],Table3[Score],1)</f>
        <v>28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25">
        <f>_xlfn.RANK.AVG(Table3[[#This Row],[Score 2 ]],Table3[[Score 2 ]],1)</f>
        <v>24</v>
      </c>
    </row>
    <row r="26" spans="1:26" x14ac:dyDescent="0.3">
      <c r="A26" t="s">
        <v>60</v>
      </c>
      <c r="B26">
        <f>COUNTIFS(Table2[Sub-Sector],Table3[[#This Row],[Sub-Sector]])</f>
        <v>6</v>
      </c>
      <c r="C26" s="1">
        <f>COUNTIFS(Table2[Sub-Sector],Table3[[#This Row],[Sub-Sector]],Table2[Uptrend],"Uptrend")/Table3[[#This Row],[Count]]</f>
        <v>0.66666666666666663</v>
      </c>
      <c r="D26" s="1">
        <f>COUNTIFS(Table2[Sub-Sector],Table3[[#This Row],[Sub-Sector]],Table2[1W Return vs Nifty],"&gt;=5")/Table3[[#This Row],[Count]]</f>
        <v>0.16666666666666666</v>
      </c>
      <c r="E26" s="1">
        <f>COUNTIFS(Table2[Sub-Sector],Table3[[#This Row],[Sub-Sector]],Table2[1M Return vs Nifty],"&gt;=5")/Table3[[#This Row],[Count]]</f>
        <v>0.16666666666666666</v>
      </c>
      <c r="F26" s="1">
        <f>COUNTIFS(Table2[Sub-Sector],Table3[[#This Row],[Sub-Sector]],Table2[6M Return vs Nifty],"&gt;=10")/Table3[[#This Row],[Count]]</f>
        <v>0.66666666666666663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Volume],"&gt;=1")/Table3[[#This Row],[Count]]</f>
        <v>0.16666666666666666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0.33333333333333331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0.33333333333333331</v>
      </c>
      <c r="O26" s="1">
        <f>COUNTIFS(Table2[Sub-Sector],Table3[[#This Row],[Sub-Sector]],Table2[% Away From Current Month High],"&lt;=0.05")/Table3[[#This Row],[Count]]</f>
        <v>0.33333333333333331</v>
      </c>
      <c r="P26" s="1">
        <f>COUNTIFS(Table2[Sub-Sector],Table3[[#This Row],[Sub-Sector]],Table2[% Away From 52W High],"&lt;=10")/Table3[[#This Row],[Count]]</f>
        <v>0.5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0.33333333333333331</v>
      </c>
      <c r="S26" s="1">
        <f>COUNTIFS(Table2[Sub-Sector],Table3[[#This Row],[Sub-Sector]],Table2[% Price above 50 EMA],"&gt;=0")/Table3[[#This Row],[Count]]</f>
        <v>0.33333333333333331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0.33333333333333331</v>
      </c>
      <c r="V26" s="1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26">
        <f>_xlfn.RANK.AVG(Table3[[#This Row],[Score]],Table3[Score],1)</f>
        <v>41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26">
        <f>_xlfn.RANK.AVG(Table3[[#This Row],[Score 2 ]],Table3[[Score 2 ]],1)</f>
        <v>25</v>
      </c>
    </row>
    <row r="27" spans="1:26" x14ac:dyDescent="0.3">
      <c r="A27" t="s">
        <v>314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0.33333333333333331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1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</v>
      </c>
      <c r="I27" s="1">
        <f>COUNTIFS(Table2[Sub-Sector],Table3[[#This Row],[Sub-Sector]],Table2[Relative Volume],"&gt;=1")/Table3[[#This Row],[Count]]</f>
        <v>0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0.33333333333333331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</v>
      </c>
      <c r="S27" s="1">
        <f>COUNTIFS(Table2[Sub-Sector],Table3[[#This Row],[Sub-Sector]],Table2[% Price above 50 EMA],"&gt;=0")/Table3[[#This Row],[Count]]</f>
        <v>0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0.33333333333333331</v>
      </c>
      <c r="V27" s="1">
        <f>COUNTIFS(Table2[Sub-Sector],Table3[[#This Row],[Sub-Sector]],Table2[Sharpe Ratio],"&gt;=0.10")/Table3[[#This Row],[Count]]</f>
        <v>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27">
        <f>_xlfn.RANK.AVG(Table3[[#This Row],[Score]],Table3[Score],1)</f>
        <v>86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27">
        <f>_xlfn.RANK.AVG(Table3[[#This Row],[Score 2 ]],Table3[[Score 2 ]],1)</f>
        <v>26</v>
      </c>
    </row>
    <row r="28" spans="1:26" x14ac:dyDescent="0.3">
      <c r="A28" t="s">
        <v>999</v>
      </c>
      <c r="B28">
        <f>COUNTIFS(Table2[Sub-Sector],Table3[[#This Row],[Sub-Sector]])</f>
        <v>6</v>
      </c>
      <c r="C28" s="1">
        <f>COUNTIFS(Table2[Sub-Sector],Table3[[#This Row],[Sub-Sector]],Table2[Uptrend],"Uptrend")/Table3[[#This Row],[Count]]</f>
        <v>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0.66666666666666663</v>
      </c>
      <c r="F28" s="1">
        <f>COUNTIFS(Table2[Sub-Sector],Table3[[#This Row],[Sub-Sector]],Table2[6M Return vs Nifty],"&gt;=10")/Table3[[#This Row],[Count]]</f>
        <v>0.66666666666666663</v>
      </c>
      <c r="G28" s="1">
        <f>COUNTIFS(Table2[Sub-Sector],Table3[[#This Row],[Sub-Sector]],Table2[1Y Return vs Nifty],"&gt;=10")/Table3[[#This Row],[Count]]</f>
        <v>0.33333333333333331</v>
      </c>
      <c r="H28" s="1">
        <f>COUNTIFS(Table2[Sub-Sector],Table3[[#This Row],[Sub-Sector]],Table2[RSI Exponential â€“ 14D],"&gt;=50")/Table3[[#This Row],[Count]]</f>
        <v>0.5</v>
      </c>
      <c r="I28" s="1">
        <f>COUNTIFS(Table2[Sub-Sector],Table3[[#This Row],[Sub-Sector]],Table2[Relative Volume],"&gt;=1")/Table3[[#This Row],[Count]]</f>
        <v>0.5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0.66666666666666663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0.33333333333333331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0.33333333333333331</v>
      </c>
      <c r="S28" s="1">
        <f>COUNTIFS(Table2[Sub-Sector],Table3[[#This Row],[Sub-Sector]],Table2[% Price above 50 EMA],"&gt;=0")/Table3[[#This Row],[Count]]</f>
        <v>0.66666666666666663</v>
      </c>
      <c r="T28" s="1">
        <f>COUNTIFS(Table2[Sub-Sector],Table3[[#This Row],[Sub-Sector]],Table2[% Price above 200 EMA],"&gt;=0")/Table3[[#This Row],[Count]]</f>
        <v>0.83333333333333337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0.16666666666666666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28">
        <f>_xlfn.RANK.AVG(Table3[[#This Row],[Score]],Table3[Score],1)</f>
        <v>29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28">
        <f>_xlfn.RANK.AVG(Table3[[#This Row],[Score 2 ]],Table3[[Score 2 ]],1)</f>
        <v>27</v>
      </c>
    </row>
    <row r="29" spans="1:26" x14ac:dyDescent="0.3">
      <c r="A29" t="s">
        <v>358</v>
      </c>
      <c r="B29">
        <f>COUNTIFS(Table2[Sub-Sector],Table3[[#This Row],[Sub-Sector]])</f>
        <v>6</v>
      </c>
      <c r="C29" s="1">
        <f>COUNTIFS(Table2[Sub-Sector],Table3[[#This Row],[Sub-Sector]],Table2[Uptrend],"Uptrend")/Table3[[#This Row],[Count]]</f>
        <v>0.66666666666666663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0.5</v>
      </c>
      <c r="F29" s="1">
        <f>COUNTIFS(Table2[Sub-Sector],Table3[[#This Row],[Sub-Sector]],Table2[6M Return vs Nifty],"&gt;=10")/Table3[[#This Row],[Count]]</f>
        <v>0.66666666666666663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0.83333333333333337</v>
      </c>
      <c r="I29" s="1">
        <f>COUNTIFS(Table2[Sub-Sector],Table3[[#This Row],[Sub-Sector]],Table2[Relative Volume],"&gt;=1")/Table3[[#This Row],[Count]]</f>
        <v>0.33333333333333331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0.16666666666666666</v>
      </c>
      <c r="M29" s="1">
        <f>COUNTIFS(Table2[Sub-Sector],Table3[[#This Row],[Sub-Sector]],Table2[% Away From Current Week High],"&lt;=0.05")/Table3[[#This Row],[Count]]</f>
        <v>0.83333333333333337</v>
      </c>
      <c r="N29" s="1">
        <f>COUNTIFS(Table2[Sub-Sector],Table3[[#This Row],[Sub-Sector]],Table2[% Away From Current Month Low],"&gt;=0.05")/Table3[[#This Row],[Count]]</f>
        <v>0.16666666666666666</v>
      </c>
      <c r="O29" s="1">
        <f>COUNTIFS(Table2[Sub-Sector],Table3[[#This Row],[Sub-Sector]],Table2[% Away From Current Month High],"&lt;=0.05")/Table3[[#This Row],[Count]]</f>
        <v>0.66666666666666663</v>
      </c>
      <c r="P29" s="1">
        <f>COUNTIFS(Table2[Sub-Sector],Table3[[#This Row],[Sub-Sector]],Table2[% Away From 52W High],"&lt;=10")/Table3[[#This Row],[Count]]</f>
        <v>0.33333333333333331</v>
      </c>
      <c r="Q29" s="1">
        <f>COUNTIFS(Table2[Sub-Sector],Table3[[#This Row],[Sub-Sector]],Table2[% Away From 52W Low],"&gt;=10")/Table3[[#This Row],[Count]]</f>
        <v>0.83333333333333337</v>
      </c>
      <c r="R29" s="1">
        <f>COUNTIFS(Table2[Sub-Sector],Table3[[#This Row],[Sub-Sector]],Table2[% Price above 20 EMA],"&gt;=0")/Table3[[#This Row],[Count]]</f>
        <v>0.33333333333333331</v>
      </c>
      <c r="S29" s="1">
        <f>COUNTIFS(Table2[Sub-Sector],Table3[[#This Row],[Sub-Sector]],Table2[% Price above 50 EMA],"&gt;=0")/Table3[[#This Row],[Count]]</f>
        <v>0.83333333333333337</v>
      </c>
      <c r="T29" s="1">
        <f>COUNTIFS(Table2[Sub-Sector],Table3[[#This Row],[Sub-Sector]],Table2[% Price above 200 EMA],"&gt;=0")/Table3[[#This Row],[Count]]</f>
        <v>0.66666666666666663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0.16666666666666666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29">
        <f>_xlfn.RANK.AVG(Table3[[#This Row],[Score]],Table3[Score],1)</f>
        <v>42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29">
        <f>_xlfn.RANK.AVG(Table3[[#This Row],[Score 2 ]],Table3[[Score 2 ]],1)</f>
        <v>29</v>
      </c>
    </row>
    <row r="30" spans="1:26" x14ac:dyDescent="0.3">
      <c r="A30" t="s">
        <v>185</v>
      </c>
      <c r="B30">
        <f>COUNTIFS(Table2[Sub-Sector],Table3[[#This Row],[Sub-Sector]])</f>
        <v>6</v>
      </c>
      <c r="C30" s="1">
        <f>COUNTIFS(Table2[Sub-Sector],Table3[[#This Row],[Sub-Sector]],Table2[Uptrend],"Uptrend")/Table3[[#This Row],[Count]]</f>
        <v>0.83333333333333337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0.33333333333333331</v>
      </c>
      <c r="G30" s="1">
        <f>COUNTIFS(Table2[Sub-Sector],Table3[[#This Row],[Sub-Sector]],Table2[1Y Return vs Nifty],"&gt;=10")/Table3[[#This Row],[Count]]</f>
        <v>0.66666666666666663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0.83333333333333337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0.66666666666666663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0.33333333333333331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0.83333333333333337</v>
      </c>
      <c r="U30" s="1">
        <f>COUNTIFS(Table2[Sub-Sector],Table3[[#This Row],[Sub-Sector]],Table2[Rate of Change - Zone],"Positive")/Table3[[#This Row],[Count]]</f>
        <v>0.66666666666666663</v>
      </c>
      <c r="V30" s="1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30">
        <f>_xlfn.RANK.AVG(Table3[[#This Row],[Score]],Table3[Score],1)</f>
        <v>44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0">
        <f>_xlfn.RANK.AVG(Table3[[#This Row],[Score 2 ]],Table3[[Score 2 ]],1)</f>
        <v>29</v>
      </c>
    </row>
    <row r="31" spans="1:26" x14ac:dyDescent="0.3">
      <c r="A31" t="s">
        <v>65</v>
      </c>
      <c r="B31">
        <f>COUNTIFS(Table2[Sub-Sector],Table3[[#This Row],[Sub-Sector]])</f>
        <v>3</v>
      </c>
      <c r="C31" s="1">
        <f>COUNTIFS(Table2[Sub-Sector],Table3[[#This Row],[Sub-Sector]],Table2[Uptrend],"Uptrend")/Table3[[#This Row],[Count]]</f>
        <v>1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0.66666666666666663</v>
      </c>
      <c r="G31" s="1">
        <f>COUNTIFS(Table2[Sub-Sector],Table3[[#This Row],[Sub-Sector]],Table2[1Y Return vs Nifty],"&gt;=10")/Table3[[#This Row],[Count]]</f>
        <v>1</v>
      </c>
      <c r="H31" s="1">
        <f>COUNTIFS(Table2[Sub-Sector],Table3[[#This Row],[Sub-Sector]],Table2[RSI Exponential â€“ 14D],"&gt;=50")/Table3[[#This Row],[Count]]</f>
        <v>0</v>
      </c>
      <c r="I31" s="1">
        <f>COUNTIFS(Table2[Sub-Sector],Table3[[#This Row],[Sub-Sector]],Table2[Relative Volume],"&gt;=1")/Table3[[#This Row],[Count]]</f>
        <v>0.33333333333333331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0.33333333333333331</v>
      </c>
      <c r="N31" s="1">
        <f>COUNTIFS(Table2[Sub-Sector],Table3[[#This Row],[Sub-Sector]],Table2[% Away From Current Month Low],"&gt;=0.05")/Table3[[#This Row],[Count]]</f>
        <v>0</v>
      </c>
      <c r="O31" s="1">
        <f>COUNTIFS(Table2[Sub-Sector],Table3[[#This Row],[Sub-Sector]],Table2[% Away From Current Month High],"&lt;=0.05")/Table3[[#This Row],[Count]]</f>
        <v>0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</v>
      </c>
      <c r="S31" s="1">
        <f>COUNTIFS(Table2[Sub-Sector],Table3[[#This Row],[Sub-Sector]],Table2[% Price above 50 EMA],"&gt;=0")/Table3[[#This Row],[Count]]</f>
        <v>0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</v>
      </c>
      <c r="V31" s="1">
        <f>COUNTIFS(Table2[Sub-Sector],Table3[[#This Row],[Sub-Sector]],Table2[Sharpe Ratio],"&gt;=0.10")/Table3[[#This Row],[Count]]</f>
        <v>0.66666666666666663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31">
        <f>_xlfn.RANK.AVG(Table3[[#This Row],[Score]],Table3[Score],1)</f>
        <v>53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1">
        <f>_xlfn.RANK.AVG(Table3[[#This Row],[Score 2 ]],Table3[[Score 2 ]],1)</f>
        <v>29</v>
      </c>
    </row>
    <row r="32" spans="1:26" x14ac:dyDescent="0.3">
      <c r="A32" t="s">
        <v>887</v>
      </c>
      <c r="B32">
        <f>COUNTIFS(Table2[Sub-Sector],Table3[[#This Row],[Sub-Sector]])</f>
        <v>3</v>
      </c>
      <c r="C32" s="1">
        <f>COUNTIFS(Table2[Sub-Sector],Table3[[#This Row],[Sub-Sector]],Table2[Uptrend],"Uptrend")/Table3[[#This Row],[Count]]</f>
        <v>1</v>
      </c>
      <c r="D32" s="1">
        <f>COUNTIFS(Table2[Sub-Sector],Table3[[#This Row],[Sub-Sector]],Table2[1W Return vs Nifty],"&gt;=5")/Table3[[#This Row],[Count]]</f>
        <v>0.33333333333333331</v>
      </c>
      <c r="E32" s="1">
        <f>COUNTIFS(Table2[Sub-Sector],Table3[[#This Row],[Sub-Sector]],Table2[1M Return vs Nifty],"&gt;=5")/Table3[[#This Row],[Count]]</f>
        <v>0.66666666666666663</v>
      </c>
      <c r="F32" s="1">
        <f>COUNTIFS(Table2[Sub-Sector],Table3[[#This Row],[Sub-Sector]],Table2[6M Return vs Nifty],"&gt;=10")/Table3[[#This Row],[Count]]</f>
        <v>0.66666666666666663</v>
      </c>
      <c r="G32" s="1">
        <f>COUNTIFS(Table2[Sub-Sector],Table3[[#This Row],[Sub-Sector]],Table2[1Y Return vs Nifty],"&gt;=10")/Table3[[#This Row],[Count]]</f>
        <v>0.33333333333333331</v>
      </c>
      <c r="H32" s="1">
        <f>COUNTIFS(Table2[Sub-Sector],Table3[[#This Row],[Sub-Sector]],Table2[RSI Exponential â€“ 14D],"&gt;=50")/Table3[[#This Row],[Count]]</f>
        <v>1</v>
      </c>
      <c r="I32" s="1">
        <f>COUNTIFS(Table2[Sub-Sector],Table3[[#This Row],[Sub-Sector]],Table2[Relative Volume],"&gt;=1")/Table3[[#This Row],[Count]]</f>
        <v>0.33333333333333331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0.66666666666666663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0.33333333333333331</v>
      </c>
      <c r="N32" s="1">
        <f>COUNTIFS(Table2[Sub-Sector],Table3[[#This Row],[Sub-Sector]],Table2[% Away From Current Month Low],"&gt;=0.05")/Table3[[#This Row],[Count]]</f>
        <v>0</v>
      </c>
      <c r="O32" s="1">
        <f>COUNTIFS(Table2[Sub-Sector],Table3[[#This Row],[Sub-Sector]],Table2[% Away From Current Month High],"&lt;=0.05")/Table3[[#This Row],[Count]]</f>
        <v>0.33333333333333331</v>
      </c>
      <c r="P32" s="1">
        <f>COUNTIFS(Table2[Sub-Sector],Table3[[#This Row],[Sub-Sector]],Table2[% Away From 52W High],"&lt;=10")/Table3[[#This Row],[Count]]</f>
        <v>0.33333333333333331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0.66666666666666663</v>
      </c>
      <c r="S32" s="1">
        <f>COUNTIFS(Table2[Sub-Sector],Table3[[#This Row],[Sub-Sector]],Table2[% Price above 50 EMA],"&gt;=0")/Table3[[#This Row],[Count]]</f>
        <v>1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0.66666666666666663</v>
      </c>
      <c r="V32" s="1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32">
        <f>_xlfn.RANK.AVG(Table3[[#This Row],[Score]],Table3[Score],1)</f>
        <v>18.5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32">
        <f>_xlfn.RANK.AVG(Table3[[#This Row],[Score 2 ]],Table3[[Score 2 ]],1)</f>
        <v>31.5</v>
      </c>
    </row>
    <row r="33" spans="1:26" x14ac:dyDescent="0.3">
      <c r="A33" t="s">
        <v>545</v>
      </c>
      <c r="B33">
        <f>COUNTIFS(Table2[Sub-Sector],Table3[[#This Row],[Sub-Sector]])</f>
        <v>9</v>
      </c>
      <c r="C33" s="1">
        <f>COUNTIFS(Table2[Sub-Sector],Table3[[#This Row],[Sub-Sector]],Table2[Uptrend],"Uptrend")/Table3[[#This Row],[Count]]</f>
        <v>0.66666666666666663</v>
      </c>
      <c r="D33" s="1">
        <f>COUNTIFS(Table2[Sub-Sector],Table3[[#This Row],[Sub-Sector]],Table2[1W Return vs Nifty],"&gt;=5")/Table3[[#This Row],[Count]]</f>
        <v>0.22222222222222221</v>
      </c>
      <c r="E33" s="1">
        <f>COUNTIFS(Table2[Sub-Sector],Table3[[#This Row],[Sub-Sector]],Table2[1M Return vs Nifty],"&gt;=5")/Table3[[#This Row],[Count]]</f>
        <v>0.66666666666666663</v>
      </c>
      <c r="F33" s="1">
        <f>COUNTIFS(Table2[Sub-Sector],Table3[[#This Row],[Sub-Sector]],Table2[6M Return vs Nifty],"&gt;=10")/Table3[[#This Row],[Count]]</f>
        <v>0.66666666666666663</v>
      </c>
      <c r="G33" s="1">
        <f>COUNTIFS(Table2[Sub-Sector],Table3[[#This Row],[Sub-Sector]],Table2[1Y Return vs Nifty],"&gt;=10")/Table3[[#This Row],[Count]]</f>
        <v>0.33333333333333331</v>
      </c>
      <c r="H33" s="1">
        <f>COUNTIFS(Table2[Sub-Sector],Table3[[#This Row],[Sub-Sector]],Table2[RSI Exponential â€“ 14D],"&gt;=50")/Table3[[#This Row],[Count]]</f>
        <v>0.66666666666666663</v>
      </c>
      <c r="I33" s="1">
        <f>COUNTIFS(Table2[Sub-Sector],Table3[[#This Row],[Sub-Sector]],Table2[Relative Volume],"&gt;=1")/Table3[[#This Row],[Count]]</f>
        <v>0.33333333333333331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0.88888888888888884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0.77777777777777779</v>
      </c>
      <c r="N33" s="1">
        <f>COUNTIFS(Table2[Sub-Sector],Table3[[#This Row],[Sub-Sector]],Table2[% Away From Current Month Low],"&gt;=0.05")/Table3[[#This Row],[Count]]</f>
        <v>0.33333333333333331</v>
      </c>
      <c r="O33" s="1">
        <f>COUNTIFS(Table2[Sub-Sector],Table3[[#This Row],[Sub-Sector]],Table2[% Away From Current Month High],"&lt;=0.05")/Table3[[#This Row],[Count]]</f>
        <v>0.66666666666666663</v>
      </c>
      <c r="P33" s="1">
        <f>COUNTIFS(Table2[Sub-Sector],Table3[[#This Row],[Sub-Sector]],Table2[% Away From 52W High],"&lt;=10")/Table3[[#This Row],[Count]]</f>
        <v>0.44444444444444442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0.77777777777777779</v>
      </c>
      <c r="S33" s="1">
        <f>COUNTIFS(Table2[Sub-Sector],Table3[[#This Row],[Sub-Sector]],Table2[% Price above 50 EMA],"&gt;=0")/Table3[[#This Row],[Count]]</f>
        <v>0.66666666666666663</v>
      </c>
      <c r="T33" s="1">
        <f>COUNTIFS(Table2[Sub-Sector],Table3[[#This Row],[Sub-Sector]],Table2[% Price above 200 EMA],"&gt;=0")/Table3[[#This Row],[Count]]</f>
        <v>0.66666666666666663</v>
      </c>
      <c r="U33" s="1">
        <f>COUNTIFS(Table2[Sub-Sector],Table3[[#This Row],[Sub-Sector]],Table2[Rate of Change - Zone],"Positive")/Table3[[#This Row],[Count]]</f>
        <v>0.66666666666666663</v>
      </c>
      <c r="V33" s="1">
        <f>COUNTIFS(Table2[Sub-Sector],Table3[[#This Row],[Sub-Sector]],Table2[Sharpe Ratio],"&gt;=0.10")/Table3[[#This Row],[Count]]</f>
        <v>0.33333333333333331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33">
        <f>_xlfn.RANK.AVG(Table3[[#This Row],[Score]],Table3[Score],1)</f>
        <v>27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33">
        <f>_xlfn.RANK.AVG(Table3[[#This Row],[Score 2 ]],Table3[[Score 2 ]],1)</f>
        <v>31.5</v>
      </c>
    </row>
    <row r="34" spans="1:26" x14ac:dyDescent="0.3">
      <c r="A34" t="s">
        <v>1081</v>
      </c>
      <c r="B34">
        <f>COUNTIFS(Table2[Sub-Sector],Table3[[#This Row],[Sub-Sector]])</f>
        <v>2</v>
      </c>
      <c r="C34" s="1">
        <f>COUNTIFS(Table2[Sub-Sector],Table3[[#This Row],[Sub-Sector]],Table2[Uptrend],"Uptrend")/Table3[[#This Row],[Count]]</f>
        <v>1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0.5</v>
      </c>
      <c r="F34" s="1">
        <f>COUNTIFS(Table2[Sub-Sector],Table3[[#This Row],[Sub-Sector]],Table2[6M Return vs Nifty],"&gt;=10")/Table3[[#This Row],[Count]]</f>
        <v>0.5</v>
      </c>
      <c r="G34" s="1">
        <f>COUNTIFS(Table2[Sub-Sector],Table3[[#This Row],[Sub-Sector]],Table2[1Y Return vs Nifty],"&gt;=10")/Table3[[#This Row],[Count]]</f>
        <v>0.5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Volume],"&gt;=1")/Table3[[#This Row],[Count]]</f>
        <v>0.5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0.5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0.5</v>
      </c>
      <c r="P34" s="1">
        <f>COUNTIFS(Table2[Sub-Sector],Table3[[#This Row],[Sub-Sector]],Table2[% Away From 52W High],"&lt;=10")/Table3[[#This Row],[Count]]</f>
        <v>0.5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0.5</v>
      </c>
      <c r="S34" s="1">
        <f>COUNTIFS(Table2[Sub-Sector],Table3[[#This Row],[Sub-Sector]],Table2[% Price above 50 EMA],"&gt;=0")/Table3[[#This Row],[Count]]</f>
        <v>1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0.5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34">
        <f>_xlfn.RANK.AVG(Table3[[#This Row],[Score]],Table3[Score],1)</f>
        <v>30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4">
        <f>_xlfn.RANK.AVG(Table3[[#This Row],[Score 2 ]],Table3[[Score 2 ]],1)</f>
        <v>34.5</v>
      </c>
    </row>
    <row r="35" spans="1:26" x14ac:dyDescent="0.3">
      <c r="A35" t="s">
        <v>713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0.5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0.5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0.5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0.5</v>
      </c>
      <c r="O35" s="1">
        <f>COUNTIFS(Table2[Sub-Sector],Table3[[#This Row],[Sub-Sector]],Table2[% Away From Current Month High],"&lt;=0.05")/Table3[[#This Row],[Count]]</f>
        <v>0.5</v>
      </c>
      <c r="P35" s="1">
        <f>COUNTIFS(Table2[Sub-Sector],Table3[[#This Row],[Sub-Sector]],Table2[% Away From 52W High],"&lt;=10")/Table3[[#This Row],[Count]]</f>
        <v>0.5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0.5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35">
        <f>_xlfn.RANK.AVG(Table3[[#This Row],[Score]],Table3[Score],1)</f>
        <v>48.5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5">
        <f>_xlfn.RANK.AVG(Table3[[#This Row],[Score 2 ]],Table3[[Score 2 ]],1)</f>
        <v>34.5</v>
      </c>
    </row>
    <row r="36" spans="1:26" x14ac:dyDescent="0.3">
      <c r="A36" t="s">
        <v>837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0.5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0.5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0.5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0.5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36">
        <f>_xlfn.RANK.AVG(Table3[[#This Row],[Score]],Table3[Score],1)</f>
        <v>38.5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6">
        <f>_xlfn.RANK.AVG(Table3[[#This Row],[Score 2 ]],Table3[[Score 2 ]],1)</f>
        <v>34.5</v>
      </c>
    </row>
    <row r="37" spans="1:26" x14ac:dyDescent="0.3">
      <c r="A37" t="s">
        <v>985</v>
      </c>
      <c r="B37">
        <f>COUNTIFS(Table2[Sub-Sector],Table3[[#This Row],[Sub-Sector]])</f>
        <v>2</v>
      </c>
      <c r="C37" s="1">
        <f>COUNTIFS(Table2[Sub-Sector],Table3[[#This Row],[Sub-Sector]],Table2[Uptrend],"Uptrend")/Table3[[#This Row],[Count]]</f>
        <v>0.5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0.5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0.5</v>
      </c>
      <c r="I37" s="1">
        <f>COUNTIFS(Table2[Sub-Sector],Table3[[#This Row],[Sub-Sector]],Table2[Relative Volume],"&gt;=1")/Table3[[#This Row],[Count]]</f>
        <v>0.5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</v>
      </c>
      <c r="S37" s="1">
        <f>COUNTIFS(Table2[Sub-Sector],Table3[[#This Row],[Sub-Sector]],Table2[% Price above 50 EMA],"&gt;=0")/Table3[[#This Row],[Count]]</f>
        <v>0</v>
      </c>
      <c r="T37" s="1">
        <f>COUNTIFS(Table2[Sub-Sector],Table3[[#This Row],[Sub-Sector]],Table2[% Price above 200 EMA],"&gt;=0")/Table3[[#This Row],[Count]]</f>
        <v>0.5</v>
      </c>
      <c r="U37" s="1">
        <f>COUNTIFS(Table2[Sub-Sector],Table3[[#This Row],[Sub-Sector]],Table2[Rate of Change - Zone],"Positive")/Table3[[#This Row],[Count]]</f>
        <v>0.5</v>
      </c>
      <c r="V37" s="1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37">
        <f>_xlfn.RANK.AVG(Table3[[#This Row],[Score]],Table3[Score],1)</f>
        <v>48.5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7">
        <f>_xlfn.RANK.AVG(Table3[[#This Row],[Score 2 ]],Table3[[Score 2 ]],1)</f>
        <v>34.5</v>
      </c>
    </row>
    <row r="38" spans="1:26" x14ac:dyDescent="0.3">
      <c r="A38" t="s">
        <v>443</v>
      </c>
      <c r="B38">
        <f>COUNTIFS(Table2[Sub-Sector],Table3[[#This Row],[Sub-Sector]])</f>
        <v>4</v>
      </c>
      <c r="C38" s="1">
        <f>COUNTIFS(Table2[Sub-Sector],Table3[[#This Row],[Sub-Sector]],Table2[Uptrend],"Uptrend")/Table3[[#This Row],[Count]]</f>
        <v>0.75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0.25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0.75</v>
      </c>
      <c r="H38" s="1">
        <f>COUNTIFS(Table2[Sub-Sector],Table3[[#This Row],[Sub-Sector]],Table2[RSI Exponential â€“ 14D],"&gt;=50")/Table3[[#This Row],[Count]]</f>
        <v>0.25</v>
      </c>
      <c r="I38" s="1">
        <f>COUNTIFS(Table2[Sub-Sector],Table3[[#This Row],[Sub-Sector]],Table2[Relative Volume],"&gt;=1")/Table3[[#This Row],[Count]]</f>
        <v>0.25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0.25</v>
      </c>
      <c r="M38" s="1">
        <f>COUNTIFS(Table2[Sub-Sector],Table3[[#This Row],[Sub-Sector]],Table2[% Away From Current Week High],"&lt;=0.05")/Table3[[#This Row],[Count]]</f>
        <v>0.75</v>
      </c>
      <c r="N38" s="1">
        <f>COUNTIFS(Table2[Sub-Sector],Table3[[#This Row],[Sub-Sector]],Table2[% Away From Current Month Low],"&gt;=0.05")/Table3[[#This Row],[Count]]</f>
        <v>0.25</v>
      </c>
      <c r="O38" s="1">
        <f>COUNTIFS(Table2[Sub-Sector],Table3[[#This Row],[Sub-Sector]],Table2[% Away From Current Month High],"&lt;=0.05")/Table3[[#This Row],[Count]]</f>
        <v>0.5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0.25</v>
      </c>
      <c r="S38" s="1">
        <f>COUNTIFS(Table2[Sub-Sector],Table3[[#This Row],[Sub-Sector]],Table2[% Price above 50 EMA],"&gt;=0")/Table3[[#This Row],[Count]]</f>
        <v>0.5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0.5</v>
      </c>
      <c r="V38" s="1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38">
        <f>_xlfn.RANK.AVG(Table3[[#This Row],[Score]],Table3[Score],1)</f>
        <v>51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8">
        <f>_xlfn.RANK.AVG(Table3[[#This Row],[Score 2 ]],Table3[[Score 2 ]],1)</f>
        <v>37</v>
      </c>
    </row>
    <row r="39" spans="1:26" x14ac:dyDescent="0.3">
      <c r="A39" t="s">
        <v>281</v>
      </c>
      <c r="B39">
        <f>COUNTIFS(Table2[Sub-Sector],Table3[[#This Row],[Sub-Sector]])</f>
        <v>21</v>
      </c>
      <c r="C39" s="1">
        <f>COUNTIFS(Table2[Sub-Sector],Table3[[#This Row],[Sub-Sector]],Table2[Uptrend],"Uptrend")/Table3[[#This Row],[Count]]</f>
        <v>0.95238095238095233</v>
      </c>
      <c r="D39" s="1">
        <f>COUNTIFS(Table2[Sub-Sector],Table3[[#This Row],[Sub-Sector]],Table2[1W Return vs Nifty],"&gt;=5")/Table3[[#This Row],[Count]]</f>
        <v>0.38095238095238093</v>
      </c>
      <c r="E39" s="1">
        <f>COUNTIFS(Table2[Sub-Sector],Table3[[#This Row],[Sub-Sector]],Table2[1M Return vs Nifty],"&gt;=5")/Table3[[#This Row],[Count]]</f>
        <v>0.47619047619047616</v>
      </c>
      <c r="F39" s="1">
        <f>COUNTIFS(Table2[Sub-Sector],Table3[[#This Row],[Sub-Sector]],Table2[6M Return vs Nifty],"&gt;=10")/Table3[[#This Row],[Count]]</f>
        <v>0.76190476190476186</v>
      </c>
      <c r="G39" s="1">
        <f>COUNTIFS(Table2[Sub-Sector],Table3[[#This Row],[Sub-Sector]],Table2[1Y Return vs Nifty],"&gt;=10")/Table3[[#This Row],[Count]]</f>
        <v>0.52380952380952384</v>
      </c>
      <c r="H39" s="1">
        <f>COUNTIFS(Table2[Sub-Sector],Table3[[#This Row],[Sub-Sector]],Table2[RSI Exponential â€“ 14D],"&gt;=50")/Table3[[#This Row],[Count]]</f>
        <v>0.61904761904761907</v>
      </c>
      <c r="I39" s="1">
        <f>COUNTIFS(Table2[Sub-Sector],Table3[[#This Row],[Sub-Sector]],Table2[Relative Volume],"&gt;=1")/Table3[[#This Row],[Count]]</f>
        <v>0.23809523809523808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0.76190476190476186</v>
      </c>
      <c r="L39" s="1">
        <f>COUNTIFS(Table2[Sub-Sector],Table3[[#This Row],[Sub-Sector]],Table2[% Away From Current Week Low],"&gt;=0.05")/Table3[[#This Row],[Count]]</f>
        <v>0.2857142857142857</v>
      </c>
      <c r="M39" s="1">
        <f>COUNTIFS(Table2[Sub-Sector],Table3[[#This Row],[Sub-Sector]],Table2[% Away From Current Week High],"&lt;=0.05")/Table3[[#This Row],[Count]]</f>
        <v>0.7142857142857143</v>
      </c>
      <c r="N39" s="1">
        <f>COUNTIFS(Table2[Sub-Sector],Table3[[#This Row],[Sub-Sector]],Table2[% Away From Current Month Low],"&gt;=0.05")/Table3[[#This Row],[Count]]</f>
        <v>0.33333333333333331</v>
      </c>
      <c r="O39" s="1">
        <f>COUNTIFS(Table2[Sub-Sector],Table3[[#This Row],[Sub-Sector]],Table2[% Away From Current Month High],"&lt;=0.05")/Table3[[#This Row],[Count]]</f>
        <v>0.38095238095238093</v>
      </c>
      <c r="P39" s="1">
        <f>COUNTIFS(Table2[Sub-Sector],Table3[[#This Row],[Sub-Sector]],Table2[% Away From 52W High],"&lt;=10")/Table3[[#This Row],[Count]]</f>
        <v>0.33333333333333331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0.52380952380952384</v>
      </c>
      <c r="S39" s="1">
        <f>COUNTIFS(Table2[Sub-Sector],Table3[[#This Row],[Sub-Sector]],Table2[% Price above 50 EMA],"&gt;=0")/Table3[[#This Row],[Count]]</f>
        <v>0.8571428571428571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0.47619047619047616</v>
      </c>
      <c r="V39" s="1">
        <f>COUNTIFS(Table2[Sub-Sector],Table3[[#This Row],[Sub-Sector]],Table2[Sharpe Ratio],"&gt;=0.10")/Table3[[#This Row],[Count]]</f>
        <v>0.2857142857142857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</v>
      </c>
      <c r="X39">
        <f>_xlfn.RANK.AVG(Table3[[#This Row],[Score]],Table3[Score],1)</f>
        <v>24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9">
        <f>_xlfn.RANK.AVG(Table3[[#This Row],[Score 2 ]],Table3[[Score 2 ]],1)</f>
        <v>38</v>
      </c>
    </row>
    <row r="40" spans="1:26" x14ac:dyDescent="0.3">
      <c r="A40" t="s">
        <v>166</v>
      </c>
      <c r="B40">
        <f>COUNTIFS(Table2[Sub-Sector],Table3[[#This Row],[Sub-Sector]])</f>
        <v>10</v>
      </c>
      <c r="C40" s="1">
        <f>COUNTIFS(Table2[Sub-Sector],Table3[[#This Row],[Sub-Sector]],Table2[Uptrend],"Uptrend")/Table3[[#This Row],[Count]]</f>
        <v>0.8</v>
      </c>
      <c r="D40" s="1">
        <f>COUNTIFS(Table2[Sub-Sector],Table3[[#This Row],[Sub-Sector]],Table2[1W Return vs Nifty],"&gt;=5")/Table3[[#This Row],[Count]]</f>
        <v>0.1</v>
      </c>
      <c r="E40" s="1">
        <f>COUNTIFS(Table2[Sub-Sector],Table3[[#This Row],[Sub-Sector]],Table2[1M Return vs Nifty],"&gt;=5")/Table3[[#This Row],[Count]]</f>
        <v>0.4</v>
      </c>
      <c r="F40" s="1">
        <f>COUNTIFS(Table2[Sub-Sector],Table3[[#This Row],[Sub-Sector]],Table2[6M Return vs Nifty],"&gt;=10")/Table3[[#This Row],[Count]]</f>
        <v>0.8</v>
      </c>
      <c r="G40" s="1">
        <f>COUNTIFS(Table2[Sub-Sector],Table3[[#This Row],[Sub-Sector]],Table2[1Y Return vs Nifty],"&gt;=10")/Table3[[#This Row],[Count]]</f>
        <v>1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0.8</v>
      </c>
      <c r="L40" s="1">
        <f>COUNTIFS(Table2[Sub-Sector],Table3[[#This Row],[Sub-Sector]],Table2[% Away From Current Week Low],"&gt;=0.05")/Table3[[#This Row],[Count]]</f>
        <v>0.2</v>
      </c>
      <c r="M40" s="1">
        <f>COUNTIFS(Table2[Sub-Sector],Table3[[#This Row],[Sub-Sector]],Table2[% Away From Current Week High],"&lt;=0.05")/Table3[[#This Row],[Count]]</f>
        <v>0.7</v>
      </c>
      <c r="N40" s="1">
        <f>COUNTIFS(Table2[Sub-Sector],Table3[[#This Row],[Sub-Sector]],Table2[% Away From Current Month Low],"&gt;=0.05")/Table3[[#This Row],[Count]]</f>
        <v>0.2</v>
      </c>
      <c r="O40" s="1">
        <f>COUNTIFS(Table2[Sub-Sector],Table3[[#This Row],[Sub-Sector]],Table2[% Away From Current Month High],"&lt;=0.05")/Table3[[#This Row],[Count]]</f>
        <v>0.4</v>
      </c>
      <c r="P40" s="1">
        <f>COUNTIFS(Table2[Sub-Sector],Table3[[#This Row],[Sub-Sector]],Table2[% Away From 52W High],"&lt;=10")/Table3[[#This Row],[Count]]</f>
        <v>0.2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0.4</v>
      </c>
      <c r="S40" s="1">
        <f>COUNTIFS(Table2[Sub-Sector],Table3[[#This Row],[Sub-Sector]],Table2[% Price above 50 EMA],"&gt;=0")/Table3[[#This Row],[Count]]</f>
        <v>0.6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0.4</v>
      </c>
      <c r="V40" s="1">
        <f>COUNTIFS(Table2[Sub-Sector],Table3[[#This Row],[Sub-Sector]],Table2[Sharpe Ratio],"&gt;=0.10")/Table3[[#This Row],[Count]]</f>
        <v>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40">
        <f>_xlfn.RANK.AVG(Table3[[#This Row],[Score]],Table3[Score],1)</f>
        <v>32.5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0">
        <f>_xlfn.RANK.AVG(Table3[[#This Row],[Score 2 ]],Table3[[Score 2 ]],1)</f>
        <v>39</v>
      </c>
    </row>
    <row r="41" spans="1:26" x14ac:dyDescent="0.3">
      <c r="A41" t="s">
        <v>403</v>
      </c>
      <c r="B41">
        <f>COUNTIFS(Table2[Sub-Sector],Table3[[#This Row],[Sub-Sector]])</f>
        <v>6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0.33333333333333331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0.33333333333333331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1</v>
      </c>
      <c r="I41" s="1">
        <f>COUNTIFS(Table2[Sub-Sector],Table3[[#This Row],[Sub-Sector]],Table2[Relative Volume],"&gt;=1")/Table3[[#This Row],[Count]]</f>
        <v>0.33333333333333331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0.83333333333333337</v>
      </c>
      <c r="P41" s="1">
        <f>COUNTIFS(Table2[Sub-Sector],Table3[[#This Row],[Sub-Sector]],Table2[% Away From 52W High],"&lt;=10")/Table3[[#This Row],[Count]]</f>
        <v>0.5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0.83333333333333337</v>
      </c>
      <c r="S41" s="1">
        <f>COUNTIFS(Table2[Sub-Sector],Table3[[#This Row],[Sub-Sector]],Table2[% Price above 50 EMA],"&gt;=0")/Table3[[#This Row],[Count]]</f>
        <v>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0.83333333333333337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41">
        <f>_xlfn.RANK.AVG(Table3[[#This Row],[Score]],Table3[Score],1)</f>
        <v>59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1">
        <f>_xlfn.RANK.AVG(Table3[[#This Row],[Score 2 ]],Table3[[Score 2 ]],1)</f>
        <v>40</v>
      </c>
    </row>
    <row r="42" spans="1:26" x14ac:dyDescent="0.3">
      <c r="A42" t="s">
        <v>548</v>
      </c>
      <c r="B42">
        <f>COUNTIFS(Table2[Sub-Sector],Table3[[#This Row],[Sub-Sector]])</f>
        <v>5</v>
      </c>
      <c r="C42" s="1">
        <f>COUNTIFS(Table2[Sub-Sector],Table3[[#This Row],[Sub-Sector]],Table2[Uptrend],"Uptrend")/Table3[[#This Row],[Count]]</f>
        <v>0.8</v>
      </c>
      <c r="D42" s="1">
        <f>COUNTIFS(Table2[Sub-Sector],Table3[[#This Row],[Sub-Sector]],Table2[1W Return vs Nifty],"&gt;=5")/Table3[[#This Row],[Count]]</f>
        <v>0.2</v>
      </c>
      <c r="E42" s="1">
        <f>COUNTIFS(Table2[Sub-Sector],Table3[[#This Row],[Sub-Sector]],Table2[1M Return vs Nifty],"&gt;=5")/Table3[[#This Row],[Count]]</f>
        <v>0.4</v>
      </c>
      <c r="F42" s="1">
        <f>COUNTIFS(Table2[Sub-Sector],Table3[[#This Row],[Sub-Sector]],Table2[6M Return vs Nifty],"&gt;=10")/Table3[[#This Row],[Count]]</f>
        <v>0.6</v>
      </c>
      <c r="G42" s="1">
        <f>COUNTIFS(Table2[Sub-Sector],Table3[[#This Row],[Sub-Sector]],Table2[1Y Return vs Nifty],"&gt;=10")/Table3[[#This Row],[Count]]</f>
        <v>0.6</v>
      </c>
      <c r="H42" s="1">
        <f>COUNTIFS(Table2[Sub-Sector],Table3[[#This Row],[Sub-Sector]],Table2[RSI Exponential â€“ 14D],"&gt;=50")/Table3[[#This Row],[Count]]</f>
        <v>0.6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0.2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0.2</v>
      </c>
      <c r="O42" s="1">
        <f>COUNTIFS(Table2[Sub-Sector],Table3[[#This Row],[Sub-Sector]],Table2[% Away From Current Month High],"&lt;=0.05")/Table3[[#This Row],[Count]]</f>
        <v>0.8</v>
      </c>
      <c r="P42" s="1">
        <f>COUNTIFS(Table2[Sub-Sector],Table3[[#This Row],[Sub-Sector]],Table2[% Away From 52W High],"&lt;=10")/Table3[[#This Row],[Count]]</f>
        <v>0.2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0.8</v>
      </c>
      <c r="S42" s="1">
        <f>COUNTIFS(Table2[Sub-Sector],Table3[[#This Row],[Sub-Sector]],Table2[% Price above 50 EMA],"&gt;=0")/Table3[[#This Row],[Count]]</f>
        <v>0.8</v>
      </c>
      <c r="T42" s="1">
        <f>COUNTIFS(Table2[Sub-Sector],Table3[[#This Row],[Sub-Sector]],Table2[% Price above 200 EMA],"&gt;=0")/Table3[[#This Row],[Count]]</f>
        <v>0.8</v>
      </c>
      <c r="U42" s="1">
        <f>COUNTIFS(Table2[Sub-Sector],Table3[[#This Row],[Sub-Sector]],Table2[Rate of Change - Zone],"Positive")/Table3[[#This Row],[Count]]</f>
        <v>0.8</v>
      </c>
      <c r="V42" s="1">
        <f>COUNTIFS(Table2[Sub-Sector],Table3[[#This Row],[Sub-Sector]],Table2[Sharpe Ratio],"&gt;=0.10")/Table3[[#This Row],[Count]]</f>
        <v>0.4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42">
        <f>_xlfn.RANK.AVG(Table3[[#This Row],[Score]],Table3[Score],1)</f>
        <v>31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2">
        <f>_xlfn.RANK.AVG(Table3[[#This Row],[Score 2 ]],Table3[[Score 2 ]],1)</f>
        <v>41</v>
      </c>
    </row>
    <row r="43" spans="1:26" x14ac:dyDescent="0.3">
      <c r="A43" t="s">
        <v>553</v>
      </c>
      <c r="B43">
        <f>COUNTIFS(Table2[Sub-Sector],Table3[[#This Row],[Sub-Sector]])</f>
        <v>7</v>
      </c>
      <c r="C43" s="1">
        <f>COUNTIFS(Table2[Sub-Sector],Table3[[#This Row],[Sub-Sector]],Table2[Uptrend],"Uptrend")/Table3[[#This Row],[Count]]</f>
        <v>0.5714285714285714</v>
      </c>
      <c r="D43" s="1">
        <f>COUNTIFS(Table2[Sub-Sector],Table3[[#This Row],[Sub-Sector]],Table2[1W Return vs Nifty],"&gt;=5")/Table3[[#This Row],[Count]]</f>
        <v>0.2857142857142857</v>
      </c>
      <c r="E43" s="1">
        <f>COUNTIFS(Table2[Sub-Sector],Table3[[#This Row],[Sub-Sector]],Table2[1M Return vs Nifty],"&gt;=5")/Table3[[#This Row],[Count]]</f>
        <v>0.2857142857142857</v>
      </c>
      <c r="F43" s="1">
        <f>COUNTIFS(Table2[Sub-Sector],Table3[[#This Row],[Sub-Sector]],Table2[6M Return vs Nifty],"&gt;=10")/Table3[[#This Row],[Count]]</f>
        <v>0.42857142857142855</v>
      </c>
      <c r="G43" s="1">
        <f>COUNTIFS(Table2[Sub-Sector],Table3[[#This Row],[Sub-Sector]],Table2[1Y Return vs Nifty],"&gt;=10")/Table3[[#This Row],[Count]]</f>
        <v>0.2857142857142857</v>
      </c>
      <c r="H43" s="1">
        <f>COUNTIFS(Table2[Sub-Sector],Table3[[#This Row],[Sub-Sector]],Table2[RSI Exponential â€“ 14D],"&gt;=50")/Table3[[#This Row],[Count]]</f>
        <v>0.42857142857142855</v>
      </c>
      <c r="I43" s="1">
        <f>COUNTIFS(Table2[Sub-Sector],Table3[[#This Row],[Sub-Sector]],Table2[Relative Volume],"&gt;=1")/Table3[[#This Row],[Count]]</f>
        <v>0.42857142857142855</v>
      </c>
      <c r="J43" s="1">
        <f>COUNTIFS(Table2[Sub-Sector],Table3[[#This Row],[Sub-Sector]],Table2[% Away From Day Low],"&gt;=0.05")/Table3[[#This Row],[Count]]</f>
        <v>0.14285714285714285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0.14285714285714285</v>
      </c>
      <c r="M43" s="1">
        <f>COUNTIFS(Table2[Sub-Sector],Table3[[#This Row],[Sub-Sector]],Table2[% Away From Current Week High],"&lt;=0.05")/Table3[[#This Row],[Count]]</f>
        <v>0.8571428571428571</v>
      </c>
      <c r="N43" s="1">
        <f>COUNTIFS(Table2[Sub-Sector],Table3[[#This Row],[Sub-Sector]],Table2[% Away From Current Month Low],"&gt;=0.05")/Table3[[#This Row],[Count]]</f>
        <v>0.14285714285714285</v>
      </c>
      <c r="O43" s="1">
        <f>COUNTIFS(Table2[Sub-Sector],Table3[[#This Row],[Sub-Sector]],Table2[% Away From Current Month High],"&lt;=0.05")/Table3[[#This Row],[Count]]</f>
        <v>0.42857142857142855</v>
      </c>
      <c r="P43" s="1">
        <f>COUNTIFS(Table2[Sub-Sector],Table3[[#This Row],[Sub-Sector]],Table2[% Away From 52W High],"&lt;=10")/Table3[[#This Row],[Count]]</f>
        <v>0.42857142857142855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0.7142857142857143</v>
      </c>
      <c r="S43" s="1">
        <f>COUNTIFS(Table2[Sub-Sector],Table3[[#This Row],[Sub-Sector]],Table2[% Price above 50 EMA],"&gt;=0")/Table3[[#This Row],[Count]]</f>
        <v>0.7142857142857143</v>
      </c>
      <c r="T43" s="1">
        <f>COUNTIFS(Table2[Sub-Sector],Table3[[#This Row],[Sub-Sector]],Table2[% Price above 200 EMA],"&gt;=0")/Table3[[#This Row],[Count]]</f>
        <v>0.8571428571428571</v>
      </c>
      <c r="U43" s="1">
        <f>COUNTIFS(Table2[Sub-Sector],Table3[[#This Row],[Sub-Sector]],Table2[Rate of Change - Zone],"Positive")/Table3[[#This Row],[Count]]</f>
        <v>0.8571428571428571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43">
        <f>_xlfn.RANK.AVG(Table3[[#This Row],[Score]],Table3[Score],1)</f>
        <v>45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3">
        <f>_xlfn.RANK.AVG(Table3[[#This Row],[Score 2 ]],Table3[[Score 2 ]],1)</f>
        <v>42</v>
      </c>
    </row>
    <row r="44" spans="1:26" x14ac:dyDescent="0.3">
      <c r="A44" t="s">
        <v>501</v>
      </c>
      <c r="B44">
        <f>COUNTIFS(Table2[Sub-Sector],Table3[[#This Row],[Sub-Sector]])</f>
        <v>17</v>
      </c>
      <c r="C44" s="1">
        <f>COUNTIFS(Table2[Sub-Sector],Table3[[#This Row],[Sub-Sector]],Table2[Uptrend],"Uptrend")/Table3[[#This Row],[Count]]</f>
        <v>0.6470588235294118</v>
      </c>
      <c r="D44" s="1">
        <f>COUNTIFS(Table2[Sub-Sector],Table3[[#This Row],[Sub-Sector]],Table2[1W Return vs Nifty],"&gt;=5")/Table3[[#This Row],[Count]]</f>
        <v>0.58823529411764708</v>
      </c>
      <c r="E44" s="1">
        <f>COUNTIFS(Table2[Sub-Sector],Table3[[#This Row],[Sub-Sector]],Table2[1M Return vs Nifty],"&gt;=5")/Table3[[#This Row],[Count]]</f>
        <v>0.29411764705882354</v>
      </c>
      <c r="F44" s="1">
        <f>COUNTIFS(Table2[Sub-Sector],Table3[[#This Row],[Sub-Sector]],Table2[6M Return vs Nifty],"&gt;=10")/Table3[[#This Row],[Count]]</f>
        <v>0.47058823529411764</v>
      </c>
      <c r="G44" s="1">
        <f>COUNTIFS(Table2[Sub-Sector],Table3[[#This Row],[Sub-Sector]],Table2[1Y Return vs Nifty],"&gt;=10")/Table3[[#This Row],[Count]]</f>
        <v>0.17647058823529413</v>
      </c>
      <c r="H44" s="1">
        <f>COUNTIFS(Table2[Sub-Sector],Table3[[#This Row],[Sub-Sector]],Table2[RSI Exponential â€“ 14D],"&gt;=50")/Table3[[#This Row],[Count]]</f>
        <v>0.82352941176470584</v>
      </c>
      <c r="I44" s="1">
        <f>COUNTIFS(Table2[Sub-Sector],Table3[[#This Row],[Sub-Sector]],Table2[Relative Volume],"&gt;=1")/Table3[[#This Row],[Count]]</f>
        <v>0.52941176470588236</v>
      </c>
      <c r="J44" s="1">
        <f>COUNTIFS(Table2[Sub-Sector],Table3[[#This Row],[Sub-Sector]],Table2[% Away From Day Low],"&gt;=0.05")/Table3[[#This Row],[Count]]</f>
        <v>0.11764705882352941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0.35294117647058826</v>
      </c>
      <c r="M44" s="1">
        <f>COUNTIFS(Table2[Sub-Sector],Table3[[#This Row],[Sub-Sector]],Table2[% Away From Current Week High],"&lt;=0.05")/Table3[[#This Row],[Count]]</f>
        <v>0.88235294117647056</v>
      </c>
      <c r="N44" s="1">
        <f>COUNTIFS(Table2[Sub-Sector],Table3[[#This Row],[Sub-Sector]],Table2[% Away From Current Month Low],"&gt;=0.05")/Table3[[#This Row],[Count]]</f>
        <v>0.58823529411764708</v>
      </c>
      <c r="O44" s="1">
        <f>COUNTIFS(Table2[Sub-Sector],Table3[[#This Row],[Sub-Sector]],Table2[% Away From Current Month High],"&lt;=0.05")/Table3[[#This Row],[Count]]</f>
        <v>0.82352941176470584</v>
      </c>
      <c r="P44" s="1">
        <f>COUNTIFS(Table2[Sub-Sector],Table3[[#This Row],[Sub-Sector]],Table2[% Away From 52W High],"&lt;=10")/Table3[[#This Row],[Count]]</f>
        <v>0.52941176470588236</v>
      </c>
      <c r="Q44" s="1">
        <f>COUNTIFS(Table2[Sub-Sector],Table3[[#This Row],[Sub-Sector]],Table2[% Away From 52W Low],"&gt;=10")/Table3[[#This Row],[Count]]</f>
        <v>0.94117647058823528</v>
      </c>
      <c r="R44" s="1">
        <f>COUNTIFS(Table2[Sub-Sector],Table3[[#This Row],[Sub-Sector]],Table2[% Price above 20 EMA],"&gt;=0")/Table3[[#This Row],[Count]]</f>
        <v>0.70588235294117652</v>
      </c>
      <c r="S44" s="1">
        <f>COUNTIFS(Table2[Sub-Sector],Table3[[#This Row],[Sub-Sector]],Table2[% Price above 50 EMA],"&gt;=0")/Table3[[#This Row],[Count]]</f>
        <v>0.76470588235294112</v>
      </c>
      <c r="T44" s="1">
        <f>COUNTIFS(Table2[Sub-Sector],Table3[[#This Row],[Sub-Sector]],Table2[% Price above 200 EMA],"&gt;=0")/Table3[[#This Row],[Count]]</f>
        <v>0.76470588235294112</v>
      </c>
      <c r="U44" s="1">
        <f>COUNTIFS(Table2[Sub-Sector],Table3[[#This Row],[Sub-Sector]],Table2[Rate of Change - Zone],"Positive")/Table3[[#This Row],[Count]]</f>
        <v>0.6470588235294118</v>
      </c>
      <c r="V44" s="1">
        <f>COUNTIFS(Table2[Sub-Sector],Table3[[#This Row],[Sub-Sector]],Table2[Sharpe Ratio],"&gt;=0.10")/Table3[[#This Row],[Count]]</f>
        <v>0.11764705882352941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44">
        <f>_xlfn.RANK.AVG(Table3[[#This Row],[Score]],Table3[Score],1)</f>
        <v>36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4">
        <f>_xlfn.RANK.AVG(Table3[[#This Row],[Score 2 ]],Table3[[Score 2 ]],1)</f>
        <v>43</v>
      </c>
    </row>
    <row r="45" spans="1:26" x14ac:dyDescent="0.3">
      <c r="A45" t="s">
        <v>977</v>
      </c>
      <c r="B45">
        <f>COUNTIFS(Table2[Sub-Sector],Table3[[#This Row],[Sub-Sector]])</f>
        <v>2</v>
      </c>
      <c r="C45" s="1">
        <f>COUNTIFS(Table2[Sub-Sector],Table3[[#This Row],[Sub-Sector]],Table2[Uptrend],"Uptrend")/Table3[[#This Row],[Count]]</f>
        <v>1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1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0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0.5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0.5</v>
      </c>
      <c r="O45" s="1">
        <f>COUNTIFS(Table2[Sub-Sector],Table3[[#This Row],[Sub-Sector]],Table2[% Away From Current Month High],"&lt;=0.05")/Table3[[#This Row],[Count]]</f>
        <v>0.5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0.5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0.5</v>
      </c>
      <c r="V45" s="1">
        <f>COUNTIFS(Table2[Sub-Sector],Table3[[#This Row],[Sub-Sector]],Table2[Sharpe Ratio],"&gt;=0.10")/Table3[[#This Row],[Count]]</f>
        <v>1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45">
        <f>_xlfn.RANK.AVG(Table3[[#This Row],[Score]],Table3[Score],1)</f>
        <v>62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45">
        <f>_xlfn.RANK.AVG(Table3[[#This Row],[Score 2 ]],Table3[[Score 2 ]],1)</f>
        <v>44</v>
      </c>
    </row>
    <row r="46" spans="1:26" x14ac:dyDescent="0.3">
      <c r="A46" t="s">
        <v>1476</v>
      </c>
      <c r="B46">
        <f>COUNTIFS(Table2[Sub-Sector],Table3[[#This Row],[Sub-Sector]])</f>
        <v>3</v>
      </c>
      <c r="C46" s="1">
        <f>COUNTIFS(Table2[Sub-Sector],Table3[[#This Row],[Sub-Sector]],Table2[Uptrend],"Uptrend")/Table3[[#This Row],[Count]]</f>
        <v>0.33333333333333331</v>
      </c>
      <c r="D46" s="1">
        <f>COUNTIFS(Table2[Sub-Sector],Table3[[#This Row],[Sub-Sector]],Table2[1W Return vs Nifty],"&gt;=5")/Table3[[#This Row],[Count]]</f>
        <v>0.33333333333333331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0.33333333333333331</v>
      </c>
      <c r="G46" s="1">
        <f>COUNTIFS(Table2[Sub-Sector],Table3[[#This Row],[Sub-Sector]],Table2[1Y Return vs Nifty],"&gt;=10")/Table3[[#This Row],[Count]]</f>
        <v>0.33333333333333331</v>
      </c>
      <c r="H46" s="1">
        <f>COUNTIFS(Table2[Sub-Sector],Table3[[#This Row],[Sub-Sector]],Table2[RSI Exponential â€“ 14D],"&gt;=50")/Table3[[#This Row],[Count]]</f>
        <v>0.66666666666666663</v>
      </c>
      <c r="I46" s="1">
        <f>COUNTIFS(Table2[Sub-Sector],Table3[[#This Row],[Sub-Sector]],Table2[Relative Volume],"&gt;=1")/Table3[[#This Row],[Count]]</f>
        <v>0.33333333333333331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0.33333333333333331</v>
      </c>
      <c r="M46" s="1">
        <f>COUNTIFS(Table2[Sub-Sector],Table3[[#This Row],[Sub-Sector]],Table2[% Away From Current Week High],"&lt;=0.05")/Table3[[#This Row],[Count]]</f>
        <v>0.66666666666666663</v>
      </c>
      <c r="N46" s="1">
        <f>COUNTIFS(Table2[Sub-Sector],Table3[[#This Row],[Sub-Sector]],Table2[% Away From Current Month Low],"&gt;=0.05")/Table3[[#This Row],[Count]]</f>
        <v>0.66666666666666663</v>
      </c>
      <c r="O46" s="1">
        <f>COUNTIFS(Table2[Sub-Sector],Table3[[#This Row],[Sub-Sector]],Table2[% Away From Current Month High],"&lt;=0.05")/Table3[[#This Row],[Count]]</f>
        <v>0.66666666666666663</v>
      </c>
      <c r="P46" s="1">
        <f>COUNTIFS(Table2[Sub-Sector],Table3[[#This Row],[Sub-Sector]],Table2[% Away From 52W High],"&lt;=10")/Table3[[#This Row],[Count]]</f>
        <v>0.33333333333333331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0.66666666666666663</v>
      </c>
      <c r="S46" s="1">
        <f>COUNTIFS(Table2[Sub-Sector],Table3[[#This Row],[Sub-Sector]],Table2[% Price above 50 EMA],"&gt;=0")/Table3[[#This Row],[Count]]</f>
        <v>0.66666666666666663</v>
      </c>
      <c r="T46" s="1">
        <f>COUNTIFS(Table2[Sub-Sector],Table3[[#This Row],[Sub-Sector]],Table2[% Price above 200 EMA],"&gt;=0")/Table3[[#This Row],[Count]]</f>
        <v>0.66666666666666663</v>
      </c>
      <c r="U46" s="1">
        <f>COUNTIFS(Table2[Sub-Sector],Table3[[#This Row],[Sub-Sector]],Table2[Rate of Change - Zone],"Positive")/Table3[[#This Row],[Count]]</f>
        <v>1</v>
      </c>
      <c r="V46" s="1">
        <f>COUNTIFS(Table2[Sub-Sector],Table3[[#This Row],[Sub-Sector]],Table2[Sharpe Ratio],"&gt;=0.10")/Table3[[#This Row],[Count]]</f>
        <v>0.33333333333333331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46">
        <f>_xlfn.RANK.AVG(Table3[[#This Row],[Score]],Table3[Score],1)</f>
        <v>73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46">
        <f>_xlfn.RANK.AVG(Table3[[#This Row],[Score 2 ]],Table3[[Score 2 ]],1)</f>
        <v>45.5</v>
      </c>
    </row>
    <row r="47" spans="1:26" x14ac:dyDescent="0.3">
      <c r="A47" t="s">
        <v>40</v>
      </c>
      <c r="B47">
        <f>COUNTIFS(Table2[Sub-Sector],Table3[[#This Row],[Sub-Sector]])</f>
        <v>10</v>
      </c>
      <c r="C47" s="1">
        <f>COUNTIFS(Table2[Sub-Sector],Table3[[#This Row],[Sub-Sector]],Table2[Uptrend],"Uptrend")/Table3[[#This Row],[Count]]</f>
        <v>0.8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0.3</v>
      </c>
      <c r="F47" s="1">
        <f>COUNTIFS(Table2[Sub-Sector],Table3[[#This Row],[Sub-Sector]],Table2[6M Return vs Nifty],"&gt;=10")/Table3[[#This Row],[Count]]</f>
        <v>0.2</v>
      </c>
      <c r="G47" s="1">
        <f>COUNTIFS(Table2[Sub-Sector],Table3[[#This Row],[Sub-Sector]],Table2[1Y Return vs Nifty],"&gt;=10")/Table3[[#This Row],[Count]]</f>
        <v>0.5</v>
      </c>
      <c r="H47" s="1">
        <f>COUNTIFS(Table2[Sub-Sector],Table3[[#This Row],[Sub-Sector]],Table2[RSI Exponential â€“ 14D],"&gt;=50")/Table3[[#This Row],[Count]]</f>
        <v>0.3</v>
      </c>
      <c r="I47" s="1">
        <f>COUNTIFS(Table2[Sub-Sector],Table3[[#This Row],[Sub-Sector]],Table2[Relative Volume],"&gt;=1")/Table3[[#This Row],[Count]]</f>
        <v>0.5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0.6</v>
      </c>
      <c r="N47" s="1">
        <f>COUNTIFS(Table2[Sub-Sector],Table3[[#This Row],[Sub-Sector]],Table2[% Away From Current Month Low],"&gt;=0.05")/Table3[[#This Row],[Count]]</f>
        <v>0.1</v>
      </c>
      <c r="O47" s="1">
        <f>COUNTIFS(Table2[Sub-Sector],Table3[[#This Row],[Sub-Sector]],Table2[% Away From Current Month High],"&lt;=0.05")/Table3[[#This Row],[Count]]</f>
        <v>0.5</v>
      </c>
      <c r="P47" s="1">
        <f>COUNTIFS(Table2[Sub-Sector],Table3[[#This Row],[Sub-Sector]],Table2[% Away From 52W High],"&lt;=10")/Table3[[#This Row],[Count]]</f>
        <v>0.7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0.5</v>
      </c>
      <c r="S47" s="1">
        <f>COUNTIFS(Table2[Sub-Sector],Table3[[#This Row],[Sub-Sector]],Table2[% Price above 50 EMA],"&gt;=0")/Table3[[#This Row],[Count]]</f>
        <v>0.7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0.6</v>
      </c>
      <c r="V47" s="1">
        <f>COUNTIFS(Table2[Sub-Sector],Table3[[#This Row],[Sub-Sector]],Table2[Sharpe Ratio],"&gt;=0.10")/Table3[[#This Row],[Count]]</f>
        <v>0.1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47">
        <f>_xlfn.RANK.AVG(Table3[[#This Row],[Score]],Table3[Score],1)</f>
        <v>57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47">
        <f>_xlfn.RANK.AVG(Table3[[#This Row],[Score 2 ]],Table3[[Score 2 ]],1)</f>
        <v>45.5</v>
      </c>
    </row>
    <row r="48" spans="1:26" x14ac:dyDescent="0.3">
      <c r="A48" t="s">
        <v>776</v>
      </c>
      <c r="B48">
        <f>COUNTIFS(Table2[Sub-Sector],Table3[[#This Row],[Sub-Sector]])</f>
        <v>5</v>
      </c>
      <c r="C48" s="1">
        <f>COUNTIFS(Table2[Sub-Sector],Table3[[#This Row],[Sub-Sector]],Table2[Uptrend],"Uptrend")/Table3[[#This Row],[Count]]</f>
        <v>0.2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0.8</v>
      </c>
      <c r="H48" s="1">
        <f>COUNTIFS(Table2[Sub-Sector],Table3[[#This Row],[Sub-Sector]],Table2[RSI Exponential â€“ 14D],"&gt;=50")/Table3[[#This Row],[Count]]</f>
        <v>0.2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0.2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0.2</v>
      </c>
      <c r="O48" s="1">
        <f>COUNTIFS(Table2[Sub-Sector],Table3[[#This Row],[Sub-Sector]],Table2[% Away From Current Month High],"&lt;=0.05")/Table3[[#This Row],[Count]]</f>
        <v>0.2</v>
      </c>
      <c r="P48" s="1">
        <f>COUNTIFS(Table2[Sub-Sector],Table3[[#This Row],[Sub-Sector]],Table2[% Away From 52W High],"&lt;=10")/Table3[[#This Row],[Count]]</f>
        <v>0.2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0.2</v>
      </c>
      <c r="S48" s="1">
        <f>COUNTIFS(Table2[Sub-Sector],Table3[[#This Row],[Sub-Sector]],Table2[% Price above 50 EMA],"&gt;=0")/Table3[[#This Row],[Count]]</f>
        <v>0.2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0.2</v>
      </c>
      <c r="V48" s="1">
        <f>COUNTIFS(Table2[Sub-Sector],Table3[[#This Row],[Sub-Sector]],Table2[Sharpe Ratio],"&gt;=0.10")/Table3[[#This Row],[Count]]</f>
        <v>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48">
        <f>_xlfn.RANK.AVG(Table3[[#This Row],[Score]],Table3[Score],1)</f>
        <v>94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48">
        <f>_xlfn.RANK.AVG(Table3[[#This Row],[Score 2 ]],Table3[[Score 2 ]],1)</f>
        <v>47</v>
      </c>
    </row>
    <row r="49" spans="1:26" x14ac:dyDescent="0.3">
      <c r="A49" t="s">
        <v>367</v>
      </c>
      <c r="B49">
        <f>COUNTIFS(Table2[Sub-Sector],Table3[[#This Row],[Sub-Sector]])</f>
        <v>2</v>
      </c>
      <c r="C49" s="1">
        <f>COUNTIFS(Table2[Sub-Sector],Table3[[#This Row],[Sub-Sector]],Table2[Uptrend],"Uptrend")/Table3[[#This Row],[Count]]</f>
        <v>0.5</v>
      </c>
      <c r="D49" s="1">
        <f>COUNTIFS(Table2[Sub-Sector],Table3[[#This Row],[Sub-Sector]],Table2[1W Return vs Nifty],"&gt;=5")/Table3[[#This Row],[Count]]</f>
        <v>0.5</v>
      </c>
      <c r="E49" s="1">
        <f>COUNTIFS(Table2[Sub-Sector],Table3[[#This Row],[Sub-Sector]],Table2[1M Return vs Nifty],"&gt;=5")/Table3[[#This Row],[Count]]</f>
        <v>0.5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0.5</v>
      </c>
      <c r="H49" s="1">
        <f>COUNTIFS(Table2[Sub-Sector],Table3[[#This Row],[Sub-Sector]],Table2[RSI Exponential â€“ 14D],"&gt;=50")/Table3[[#This Row],[Count]]</f>
        <v>1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0.5</v>
      </c>
      <c r="P49" s="1">
        <f>COUNTIFS(Table2[Sub-Sector],Table3[[#This Row],[Sub-Sector]],Table2[% Away From 52W High],"&lt;=10")/Table3[[#This Row],[Count]]</f>
        <v>0.5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0.5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0.5</v>
      </c>
      <c r="V49" s="1">
        <f>COUNTIFS(Table2[Sub-Sector],Table3[[#This Row],[Sub-Sector]],Table2[Sharpe Ratio],"&gt;=0.10")/Table3[[#This Row],[Count]]</f>
        <v>0.5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49">
        <f>_xlfn.RANK.AVG(Table3[[#This Row],[Score]],Table3[Score],1)</f>
        <v>34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49">
        <f>_xlfn.RANK.AVG(Table3[[#This Row],[Score 2 ]],Table3[[Score 2 ]],1)</f>
        <v>50</v>
      </c>
    </row>
    <row r="50" spans="1:26" x14ac:dyDescent="0.3">
      <c r="A50" t="s">
        <v>390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1</v>
      </c>
      <c r="E50" s="1">
        <f>COUNTIFS(Table2[Sub-Sector],Table3[[#This Row],[Sub-Sector]],Table2[1M Return vs Nifty],"&gt;=5")/Table3[[#This Row],[Count]]</f>
        <v>1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1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1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1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</v>
      </c>
      <c r="X50">
        <f>_xlfn.RANK.AVG(Table3[[#This Row],[Score]],Table3[Score],1)</f>
        <v>17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0">
        <f>_xlfn.RANK.AVG(Table3[[#This Row],[Score 2 ]],Table3[[Score 2 ]],1)</f>
        <v>50</v>
      </c>
    </row>
    <row r="51" spans="1:26" x14ac:dyDescent="0.3">
      <c r="A51" t="s">
        <v>1400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0.5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0.5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537.5</v>
      </c>
      <c r="X51">
        <f>_xlfn.RANK.AVG(Table3[[#This Row],[Score]],Table3[Score],1)</f>
        <v>96.5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1">
        <f>_xlfn.RANK.AVG(Table3[[#This Row],[Score 2 ]],Table3[[Score 2 ]],1)</f>
        <v>50</v>
      </c>
    </row>
    <row r="52" spans="1:26" x14ac:dyDescent="0.3">
      <c r="A52" t="s">
        <v>274</v>
      </c>
      <c r="B52">
        <f>COUNTIFS(Table2[Sub-Sector],Table3[[#This Row],[Sub-Sector]])</f>
        <v>6</v>
      </c>
      <c r="C52" s="1">
        <f>COUNTIFS(Table2[Sub-Sector],Table3[[#This Row],[Sub-Sector]],Table2[Uptrend],"Uptrend")/Table3[[#This Row],[Count]]</f>
        <v>0.5</v>
      </c>
      <c r="D52" s="1">
        <f>COUNTIFS(Table2[Sub-Sector],Table3[[#This Row],[Sub-Sector]],Table2[1W Return vs Nifty],"&gt;=5")/Table3[[#This Row],[Count]]</f>
        <v>0.33333333333333331</v>
      </c>
      <c r="E52" s="1">
        <f>COUNTIFS(Table2[Sub-Sector],Table3[[#This Row],[Sub-Sector]],Table2[1M Return vs Nifty],"&gt;=5")/Table3[[#This Row],[Count]]</f>
        <v>0.5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0.66666666666666663</v>
      </c>
      <c r="H52" s="1">
        <f>COUNTIFS(Table2[Sub-Sector],Table3[[#This Row],[Sub-Sector]],Table2[RSI Exponential â€“ 14D],"&gt;=50")/Table3[[#This Row],[Count]]</f>
        <v>0.83333333333333337</v>
      </c>
      <c r="I52" s="1">
        <f>COUNTIFS(Table2[Sub-Sector],Table3[[#This Row],[Sub-Sector]],Table2[Relative Volume],"&gt;=1")/Table3[[#This Row],[Count]]</f>
        <v>0.33333333333333331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0.16666666666666666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0.33333333333333331</v>
      </c>
      <c r="O52" s="1">
        <f>COUNTIFS(Table2[Sub-Sector],Table3[[#This Row],[Sub-Sector]],Table2[% Away From Current Month High],"&lt;=0.05")/Table3[[#This Row],[Count]]</f>
        <v>0.66666666666666663</v>
      </c>
      <c r="P52" s="1">
        <f>COUNTIFS(Table2[Sub-Sector],Table3[[#This Row],[Sub-Sector]],Table2[% Away From 52W High],"&lt;=10")/Table3[[#This Row],[Count]]</f>
        <v>0.33333333333333331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0.66666666666666663</v>
      </c>
      <c r="S52" s="1">
        <f>COUNTIFS(Table2[Sub-Sector],Table3[[#This Row],[Sub-Sector]],Table2[% Price above 50 EMA],"&gt;=0")/Table3[[#This Row],[Count]]</f>
        <v>0.66666666666666663</v>
      </c>
      <c r="T52" s="1">
        <f>COUNTIFS(Table2[Sub-Sector],Table3[[#This Row],[Sub-Sector]],Table2[% Price above 200 EMA],"&gt;=0")/Table3[[#This Row],[Count]]</f>
        <v>0.83333333333333337</v>
      </c>
      <c r="U52" s="1">
        <f>COUNTIFS(Table2[Sub-Sector],Table3[[#This Row],[Sub-Sector]],Table2[Rate of Change - Zone],"Positive")/Table3[[#This Row],[Count]]</f>
        <v>0.66666666666666663</v>
      </c>
      <c r="V52" s="1">
        <f>COUNTIFS(Table2[Sub-Sector],Table3[[#This Row],[Sub-Sector]],Table2[Sharpe Ratio],"&gt;=0.10")/Table3[[#This Row],[Count]]</f>
        <v>0.66666666666666663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52">
        <f>_xlfn.RANK.AVG(Table3[[#This Row],[Score]],Table3[Score],1)</f>
        <v>40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2">
        <f>_xlfn.RANK.AVG(Table3[[#This Row],[Score 2 ]],Table3[[Score 2 ]],1)</f>
        <v>50</v>
      </c>
    </row>
    <row r="53" spans="1:26" x14ac:dyDescent="0.3">
      <c r="A53" t="s">
        <v>237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53">
        <f>_xlfn.RANK.AVG(Table3[[#This Row],[Score]],Table3[Score],1)</f>
        <v>64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3">
        <f>_xlfn.RANK.AVG(Table3[[#This Row],[Score 2 ]],Table3[[Score 2 ]],1)</f>
        <v>50</v>
      </c>
    </row>
    <row r="54" spans="1:26" x14ac:dyDescent="0.3">
      <c r="A54" t="s">
        <v>141</v>
      </c>
      <c r="B54">
        <f>COUNTIFS(Table2[Sub-Sector],Table3[[#This Row],[Sub-Sector]])</f>
        <v>20</v>
      </c>
      <c r="C54" s="1">
        <f>COUNTIFS(Table2[Sub-Sector],Table3[[#This Row],[Sub-Sector]],Table2[Uptrend],"Uptrend")/Table3[[#This Row],[Count]]</f>
        <v>0.5</v>
      </c>
      <c r="D54" s="1">
        <f>COUNTIFS(Table2[Sub-Sector],Table3[[#This Row],[Sub-Sector]],Table2[1W Return vs Nifty],"&gt;=5")/Table3[[#This Row],[Count]]</f>
        <v>0.2</v>
      </c>
      <c r="E54" s="1">
        <f>COUNTIFS(Table2[Sub-Sector],Table3[[#This Row],[Sub-Sector]],Table2[1M Return vs Nifty],"&gt;=5")/Table3[[#This Row],[Count]]</f>
        <v>0.2</v>
      </c>
      <c r="F54" s="1">
        <f>COUNTIFS(Table2[Sub-Sector],Table3[[#This Row],[Sub-Sector]],Table2[6M Return vs Nifty],"&gt;=10")/Table3[[#This Row],[Count]]</f>
        <v>0.45</v>
      </c>
      <c r="G54" s="1">
        <f>COUNTIFS(Table2[Sub-Sector],Table3[[#This Row],[Sub-Sector]],Table2[1Y Return vs Nifty],"&gt;=10")/Table3[[#This Row],[Count]]</f>
        <v>0.85</v>
      </c>
      <c r="H54" s="1">
        <f>COUNTIFS(Table2[Sub-Sector],Table3[[#This Row],[Sub-Sector]],Table2[RSI Exponential â€“ 14D],"&gt;=50")/Table3[[#This Row],[Count]]</f>
        <v>0.45</v>
      </c>
      <c r="I54" s="1">
        <f>COUNTIFS(Table2[Sub-Sector],Table3[[#This Row],[Sub-Sector]],Table2[Relative Volume],"&gt;=1")/Table3[[#This Row],[Count]]</f>
        <v>0.2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0.95</v>
      </c>
      <c r="L54" s="1">
        <f>COUNTIFS(Table2[Sub-Sector],Table3[[#This Row],[Sub-Sector]],Table2[% Away From Current Week Low],"&gt;=0.05")/Table3[[#This Row],[Count]]</f>
        <v>0.05</v>
      </c>
      <c r="M54" s="1">
        <f>COUNTIFS(Table2[Sub-Sector],Table3[[#This Row],[Sub-Sector]],Table2[% Away From Current Week High],"&lt;=0.05")/Table3[[#This Row],[Count]]</f>
        <v>0.85</v>
      </c>
      <c r="N54" s="1">
        <f>COUNTIFS(Table2[Sub-Sector],Table3[[#This Row],[Sub-Sector]],Table2[% Away From Current Month Low],"&gt;=0.05")/Table3[[#This Row],[Count]]</f>
        <v>0.2</v>
      </c>
      <c r="O54" s="1">
        <f>COUNTIFS(Table2[Sub-Sector],Table3[[#This Row],[Sub-Sector]],Table2[% Away From Current Month High],"&lt;=0.05")/Table3[[#This Row],[Count]]</f>
        <v>0.45</v>
      </c>
      <c r="P54" s="1">
        <f>COUNTIFS(Table2[Sub-Sector],Table3[[#This Row],[Sub-Sector]],Table2[% Away From 52W High],"&lt;=10")/Table3[[#This Row],[Count]]</f>
        <v>0.2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0.3</v>
      </c>
      <c r="S54" s="1">
        <f>COUNTIFS(Table2[Sub-Sector],Table3[[#This Row],[Sub-Sector]],Table2[% Price above 50 EMA],"&gt;=0")/Table3[[#This Row],[Count]]</f>
        <v>0.4</v>
      </c>
      <c r="T54" s="1">
        <f>COUNTIFS(Table2[Sub-Sector],Table3[[#This Row],[Sub-Sector]],Table2[% Price above 200 EMA],"&gt;=0")/Table3[[#This Row],[Count]]</f>
        <v>0.85</v>
      </c>
      <c r="U54" s="1">
        <f>COUNTIFS(Table2[Sub-Sector],Table3[[#This Row],[Sub-Sector]],Table2[Rate of Change - Zone],"Positive")/Table3[[#This Row],[Count]]</f>
        <v>0.35</v>
      </c>
      <c r="V54" s="1">
        <f>COUNTIFS(Table2[Sub-Sector],Table3[[#This Row],[Sub-Sector]],Table2[Sharpe Ratio],"&gt;=0.10")/Table3[[#This Row],[Count]]</f>
        <v>0.5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54">
        <f>_xlfn.RANK.AVG(Table3[[#This Row],[Score]],Table3[Score],1)</f>
        <v>58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4">
        <f>_xlfn.RANK.AVG(Table3[[#This Row],[Score 2 ]],Table3[[Score 2 ]],1)</f>
        <v>53</v>
      </c>
    </row>
    <row r="55" spans="1:26" x14ac:dyDescent="0.3">
      <c r="A55" t="s">
        <v>144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0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1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55">
        <f>_xlfn.RANK.AVG(Table3[[#This Row],[Score]],Table3[Score],1)</f>
        <v>67.5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5">
        <f>_xlfn.RANK.AVG(Table3[[#This Row],[Score 2 ]],Table3[[Score 2 ]],1)</f>
        <v>54.5</v>
      </c>
    </row>
    <row r="56" spans="1:26" x14ac:dyDescent="0.3">
      <c r="A56" t="s">
        <v>101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56">
        <f>_xlfn.RANK.AVG(Table3[[#This Row],[Score]],Table3[Score],1)</f>
        <v>67.5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6">
        <f>_xlfn.RANK.AVG(Table3[[#This Row],[Score 2 ]],Table3[[Score 2 ]],1)</f>
        <v>54.5</v>
      </c>
    </row>
    <row r="57" spans="1:26" x14ac:dyDescent="0.3">
      <c r="A57" t="s">
        <v>1514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1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57">
        <f>_xlfn.RANK.AVG(Table3[[#This Row],[Score]],Table3[Score],1)</f>
        <v>32.5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7">
        <f>_xlfn.RANK.AVG(Table3[[#This Row],[Score 2 ]],Table3[[Score 2 ]],1)</f>
        <v>56.5</v>
      </c>
    </row>
    <row r="58" spans="1:26" x14ac:dyDescent="0.3">
      <c r="A58" t="s">
        <v>340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1</v>
      </c>
      <c r="E58" s="1">
        <f>COUNTIFS(Table2[Sub-Sector],Table3[[#This Row],[Sub-Sector]],Table2[1M Return vs Nifty],"&gt;=5")/Table3[[#This Row],[Count]]</f>
        <v>1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0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1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1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</v>
      </c>
      <c r="X58">
        <f>_xlfn.RANK.AVG(Table3[[#This Row],[Score]],Table3[Score],1)</f>
        <v>37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8">
        <f>_xlfn.RANK.AVG(Table3[[#This Row],[Score 2 ]],Table3[[Score 2 ]],1)</f>
        <v>56.5</v>
      </c>
    </row>
    <row r="59" spans="1:26" x14ac:dyDescent="0.3">
      <c r="A59" t="s">
        <v>419</v>
      </c>
      <c r="B59">
        <f>COUNTIFS(Table2[Sub-Sector],Table3[[#This Row],[Sub-Sector]])</f>
        <v>11</v>
      </c>
      <c r="C59" s="1">
        <f>COUNTIFS(Table2[Sub-Sector],Table3[[#This Row],[Sub-Sector]],Table2[Uptrend],"Uptrend")/Table3[[#This Row],[Count]]</f>
        <v>0.63636363636363635</v>
      </c>
      <c r="D59" s="1">
        <f>COUNTIFS(Table2[Sub-Sector],Table3[[#This Row],[Sub-Sector]],Table2[1W Return vs Nifty],"&gt;=5")/Table3[[#This Row],[Count]]</f>
        <v>0.18181818181818182</v>
      </c>
      <c r="E59" s="1">
        <f>COUNTIFS(Table2[Sub-Sector],Table3[[#This Row],[Sub-Sector]],Table2[1M Return vs Nifty],"&gt;=5")/Table3[[#This Row],[Count]]</f>
        <v>0.45454545454545453</v>
      </c>
      <c r="F59" s="1">
        <f>COUNTIFS(Table2[Sub-Sector],Table3[[#This Row],[Sub-Sector]],Table2[6M Return vs Nifty],"&gt;=10")/Table3[[#This Row],[Count]]</f>
        <v>0.54545454545454541</v>
      </c>
      <c r="G59" s="1">
        <f>COUNTIFS(Table2[Sub-Sector],Table3[[#This Row],[Sub-Sector]],Table2[1Y Return vs Nifty],"&gt;=10")/Table3[[#This Row],[Count]]</f>
        <v>0.54545454545454541</v>
      </c>
      <c r="H59" s="1">
        <f>COUNTIFS(Table2[Sub-Sector],Table3[[#This Row],[Sub-Sector]],Table2[RSI Exponential â€“ 14D],"&gt;=50")/Table3[[#This Row],[Count]]</f>
        <v>0.54545454545454541</v>
      </c>
      <c r="I59" s="1">
        <f>COUNTIFS(Table2[Sub-Sector],Table3[[#This Row],[Sub-Sector]],Table2[Relative Volume],"&gt;=1")/Table3[[#This Row],[Count]]</f>
        <v>0.27272727272727271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9.0909090909090912E-2</v>
      </c>
      <c r="M59" s="1">
        <f>COUNTIFS(Table2[Sub-Sector],Table3[[#This Row],[Sub-Sector]],Table2[% Away From Current Week High],"&lt;=0.05")/Table3[[#This Row],[Count]]</f>
        <v>0.81818181818181823</v>
      </c>
      <c r="N59" s="1">
        <f>COUNTIFS(Table2[Sub-Sector],Table3[[#This Row],[Sub-Sector]],Table2[% Away From Current Month Low],"&gt;=0.05")/Table3[[#This Row],[Count]]</f>
        <v>0.45454545454545453</v>
      </c>
      <c r="O59" s="1">
        <f>COUNTIFS(Table2[Sub-Sector],Table3[[#This Row],[Sub-Sector]],Table2[% Away From Current Month High],"&lt;=0.05")/Table3[[#This Row],[Count]]</f>
        <v>0.36363636363636365</v>
      </c>
      <c r="P59" s="1">
        <f>COUNTIFS(Table2[Sub-Sector],Table3[[#This Row],[Sub-Sector]],Table2[% Away From 52W High],"&lt;=10")/Table3[[#This Row],[Count]]</f>
        <v>0.36363636363636365</v>
      </c>
      <c r="Q59" s="1">
        <f>COUNTIFS(Table2[Sub-Sector],Table3[[#This Row],[Sub-Sector]],Table2[% Away From 52W Low],"&gt;=10")/Table3[[#This Row],[Count]]</f>
        <v>0.72727272727272729</v>
      </c>
      <c r="R59" s="1">
        <f>COUNTIFS(Table2[Sub-Sector],Table3[[#This Row],[Sub-Sector]],Table2[% Price above 20 EMA],"&gt;=0")/Table3[[#This Row],[Count]]</f>
        <v>0.63636363636363635</v>
      </c>
      <c r="S59" s="1">
        <f>COUNTIFS(Table2[Sub-Sector],Table3[[#This Row],[Sub-Sector]],Table2[% Price above 50 EMA],"&gt;=0")/Table3[[#This Row],[Count]]</f>
        <v>0.63636363636363635</v>
      </c>
      <c r="T59" s="1">
        <f>COUNTIFS(Table2[Sub-Sector],Table3[[#This Row],[Sub-Sector]],Table2[% Price above 200 EMA],"&gt;=0")/Table3[[#This Row],[Count]]</f>
        <v>0.72727272727272729</v>
      </c>
      <c r="U59" s="1">
        <f>COUNTIFS(Table2[Sub-Sector],Table3[[#This Row],[Sub-Sector]],Table2[Rate of Change - Zone],"Positive")/Table3[[#This Row],[Count]]</f>
        <v>0.36363636363636365</v>
      </c>
      <c r="V59" s="1">
        <f>COUNTIFS(Table2[Sub-Sector],Table3[[#This Row],[Sub-Sector]],Table2[Sharpe Ratio],"&gt;=0.10")/Table3[[#This Row],[Count]]</f>
        <v>0.36363636363636365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59">
        <f>_xlfn.RANK.AVG(Table3[[#This Row],[Score]],Table3[Score],1)</f>
        <v>43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9">
        <f>_xlfn.RANK.AVG(Table3[[#This Row],[Score 2 ]],Table3[[Score 2 ]],1)</f>
        <v>58</v>
      </c>
    </row>
    <row r="60" spans="1:26" x14ac:dyDescent="0.3">
      <c r="A60" t="s">
        <v>204</v>
      </c>
      <c r="B60">
        <f>COUNTIFS(Table2[Sub-Sector],Table3[[#This Row],[Sub-Sector]])</f>
        <v>26</v>
      </c>
      <c r="C60" s="1">
        <f>COUNTIFS(Table2[Sub-Sector],Table3[[#This Row],[Sub-Sector]],Table2[Uptrend],"Uptrend")/Table3[[#This Row],[Count]]</f>
        <v>0.73076923076923073</v>
      </c>
      <c r="D60" s="1">
        <f>COUNTIFS(Table2[Sub-Sector],Table3[[#This Row],[Sub-Sector]],Table2[1W Return vs Nifty],"&gt;=5")/Table3[[#This Row],[Count]]</f>
        <v>0.15384615384615385</v>
      </c>
      <c r="E60" s="1">
        <f>COUNTIFS(Table2[Sub-Sector],Table3[[#This Row],[Sub-Sector]],Table2[1M Return vs Nifty],"&gt;=5")/Table3[[#This Row],[Count]]</f>
        <v>0.15384615384615385</v>
      </c>
      <c r="F60" s="1">
        <f>COUNTIFS(Table2[Sub-Sector],Table3[[#This Row],[Sub-Sector]],Table2[6M Return vs Nifty],"&gt;=10")/Table3[[#This Row],[Count]]</f>
        <v>0.65384615384615385</v>
      </c>
      <c r="G60" s="1">
        <f>COUNTIFS(Table2[Sub-Sector],Table3[[#This Row],[Sub-Sector]],Table2[1Y Return vs Nifty],"&gt;=10")/Table3[[#This Row],[Count]]</f>
        <v>0.53846153846153844</v>
      </c>
      <c r="H60" s="1">
        <f>COUNTIFS(Table2[Sub-Sector],Table3[[#This Row],[Sub-Sector]],Table2[RSI Exponential â€“ 14D],"&gt;=50")/Table3[[#This Row],[Count]]</f>
        <v>0.53846153846153844</v>
      </c>
      <c r="I60" s="1">
        <f>COUNTIFS(Table2[Sub-Sector],Table3[[#This Row],[Sub-Sector]],Table2[Relative Volume],"&gt;=1")/Table3[[#This Row],[Count]]</f>
        <v>0.19230769230769232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0.96153846153846156</v>
      </c>
      <c r="L60" s="1">
        <f>COUNTIFS(Table2[Sub-Sector],Table3[[#This Row],[Sub-Sector]],Table2[% Away From Current Week Low],"&gt;=0.05")/Table3[[#This Row],[Count]]</f>
        <v>0.15384615384615385</v>
      </c>
      <c r="M60" s="1">
        <f>COUNTIFS(Table2[Sub-Sector],Table3[[#This Row],[Sub-Sector]],Table2[% Away From Current Week High],"&lt;=0.05")/Table3[[#This Row],[Count]]</f>
        <v>0.88461538461538458</v>
      </c>
      <c r="N60" s="1">
        <f>COUNTIFS(Table2[Sub-Sector],Table3[[#This Row],[Sub-Sector]],Table2[% Away From Current Month Low],"&gt;=0.05")/Table3[[#This Row],[Count]]</f>
        <v>0.26923076923076922</v>
      </c>
      <c r="O60" s="1">
        <f>COUNTIFS(Table2[Sub-Sector],Table3[[#This Row],[Sub-Sector]],Table2[% Away From Current Month High],"&lt;=0.05")/Table3[[#This Row],[Count]]</f>
        <v>0.61538461538461542</v>
      </c>
      <c r="P60" s="1">
        <f>COUNTIFS(Table2[Sub-Sector],Table3[[#This Row],[Sub-Sector]],Table2[% Away From 52W High],"&lt;=10")/Table3[[#This Row],[Count]]</f>
        <v>0.34615384615384615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0.42307692307692307</v>
      </c>
      <c r="S60" s="1">
        <f>COUNTIFS(Table2[Sub-Sector],Table3[[#This Row],[Sub-Sector]],Table2[% Price above 50 EMA],"&gt;=0")/Table3[[#This Row],[Count]]</f>
        <v>0.53846153846153844</v>
      </c>
      <c r="T60" s="1">
        <f>COUNTIFS(Table2[Sub-Sector],Table3[[#This Row],[Sub-Sector]],Table2[% Price above 200 EMA],"&gt;=0")/Table3[[#This Row],[Count]]</f>
        <v>0.88461538461538458</v>
      </c>
      <c r="U60" s="1">
        <f>COUNTIFS(Table2[Sub-Sector],Table3[[#This Row],[Sub-Sector]],Table2[Rate of Change - Zone],"Positive")/Table3[[#This Row],[Count]]</f>
        <v>0.38461538461538464</v>
      </c>
      <c r="V60" s="1">
        <f>COUNTIFS(Table2[Sub-Sector],Table3[[#This Row],[Sub-Sector]],Table2[Sharpe Ratio],"&gt;=0.10")/Table3[[#This Row],[Count]]</f>
        <v>0.42307692307692307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60">
        <f>_xlfn.RANK.AVG(Table3[[#This Row],[Score]],Table3[Score],1)</f>
        <v>54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0">
        <f>_xlfn.RANK.AVG(Table3[[#This Row],[Score 2 ]],Table3[[Score 2 ]],1)</f>
        <v>59</v>
      </c>
    </row>
    <row r="61" spans="1:26" x14ac:dyDescent="0.3">
      <c r="A61" t="s">
        <v>163</v>
      </c>
      <c r="B61">
        <f>COUNTIFS(Table2[Sub-Sector],Table3[[#This Row],[Sub-Sector]])</f>
        <v>9</v>
      </c>
      <c r="C61" s="1">
        <f>COUNTIFS(Table2[Sub-Sector],Table3[[#This Row],[Sub-Sector]],Table2[Uptrend],"Uptrend")/Table3[[#This Row],[Count]]</f>
        <v>0.88888888888888884</v>
      </c>
      <c r="D61" s="1">
        <f>COUNTIFS(Table2[Sub-Sector],Table3[[#This Row],[Sub-Sector]],Table2[1W Return vs Nifty],"&gt;=5")/Table3[[#This Row],[Count]]</f>
        <v>0.1111111111111111</v>
      </c>
      <c r="E61" s="1">
        <f>COUNTIFS(Table2[Sub-Sector],Table3[[#This Row],[Sub-Sector]],Table2[1M Return vs Nifty],"&gt;=5")/Table3[[#This Row],[Count]]</f>
        <v>0.1111111111111111</v>
      </c>
      <c r="F61" s="1">
        <f>COUNTIFS(Table2[Sub-Sector],Table3[[#This Row],[Sub-Sector]],Table2[6M Return vs Nifty],"&gt;=10")/Table3[[#This Row],[Count]]</f>
        <v>0.55555555555555558</v>
      </c>
      <c r="G61" s="1">
        <f>COUNTIFS(Table2[Sub-Sector],Table3[[#This Row],[Sub-Sector]],Table2[1Y Return vs Nifty],"&gt;=10")/Table3[[#This Row],[Count]]</f>
        <v>0.33333333333333331</v>
      </c>
      <c r="H61" s="1">
        <f>COUNTIFS(Table2[Sub-Sector],Table3[[#This Row],[Sub-Sector]],Table2[RSI Exponential â€“ 14D],"&gt;=50")/Table3[[#This Row],[Count]]</f>
        <v>0.66666666666666663</v>
      </c>
      <c r="I61" s="1">
        <f>COUNTIFS(Table2[Sub-Sector],Table3[[#This Row],[Sub-Sector]],Table2[Relative Volume],"&gt;=1")/Table3[[#This Row],[Count]]</f>
        <v>0.44444444444444442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0.88888888888888884</v>
      </c>
      <c r="N61" s="1">
        <f>COUNTIFS(Table2[Sub-Sector],Table3[[#This Row],[Sub-Sector]],Table2[% Away From Current Month Low],"&gt;=0.05")/Table3[[#This Row],[Count]]</f>
        <v>0.1111111111111111</v>
      </c>
      <c r="O61" s="1">
        <f>COUNTIFS(Table2[Sub-Sector],Table3[[#This Row],[Sub-Sector]],Table2[% Away From Current Month High],"&lt;=0.05")/Table3[[#This Row],[Count]]</f>
        <v>0.44444444444444442</v>
      </c>
      <c r="P61" s="1">
        <f>COUNTIFS(Table2[Sub-Sector],Table3[[#This Row],[Sub-Sector]],Table2[% Away From 52W High],"&lt;=10")/Table3[[#This Row],[Count]]</f>
        <v>0.55555555555555558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0.44444444444444442</v>
      </c>
      <c r="S61" s="1">
        <f>COUNTIFS(Table2[Sub-Sector],Table3[[#This Row],[Sub-Sector]],Table2[% Price above 50 EMA],"&gt;=0")/Table3[[#This Row],[Count]]</f>
        <v>0.77777777777777779</v>
      </c>
      <c r="T61" s="1">
        <f>COUNTIFS(Table2[Sub-Sector],Table3[[#This Row],[Sub-Sector]],Table2[% Price above 200 EMA],"&gt;=0")/Table3[[#This Row],[Count]]</f>
        <v>0.88888888888888884</v>
      </c>
      <c r="U61" s="1">
        <f>COUNTIFS(Table2[Sub-Sector],Table3[[#This Row],[Sub-Sector]],Table2[Rate of Change - Zone],"Positive")/Table3[[#This Row],[Count]]</f>
        <v>0.44444444444444442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61">
        <f>_xlfn.RANK.AVG(Table3[[#This Row],[Score]],Table3[Score],1)</f>
        <v>52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1">
        <f>_xlfn.RANK.AVG(Table3[[#This Row],[Score 2 ]],Table3[[Score 2 ]],1)</f>
        <v>60.5</v>
      </c>
    </row>
    <row r="62" spans="1:26" x14ac:dyDescent="0.3">
      <c r="A62" t="s">
        <v>46</v>
      </c>
      <c r="B62">
        <f>COUNTIFS(Table2[Sub-Sector],Table3[[#This Row],[Sub-Sector]])</f>
        <v>27</v>
      </c>
      <c r="C62" s="1">
        <f>COUNTIFS(Table2[Sub-Sector],Table3[[#This Row],[Sub-Sector]],Table2[Uptrend],"Uptrend")/Table3[[#This Row],[Count]]</f>
        <v>0.48148148148148145</v>
      </c>
      <c r="D62" s="1">
        <f>COUNTIFS(Table2[Sub-Sector],Table3[[#This Row],[Sub-Sector]],Table2[1W Return vs Nifty],"&gt;=5")/Table3[[#This Row],[Count]]</f>
        <v>0.14814814814814814</v>
      </c>
      <c r="E62" s="1">
        <f>COUNTIFS(Table2[Sub-Sector],Table3[[#This Row],[Sub-Sector]],Table2[1M Return vs Nifty],"&gt;=5")/Table3[[#This Row],[Count]]</f>
        <v>0.22222222222222221</v>
      </c>
      <c r="F62" s="1">
        <f>COUNTIFS(Table2[Sub-Sector],Table3[[#This Row],[Sub-Sector]],Table2[6M Return vs Nifty],"&gt;=10")/Table3[[#This Row],[Count]]</f>
        <v>0.59259259259259256</v>
      </c>
      <c r="G62" s="1">
        <f>COUNTIFS(Table2[Sub-Sector],Table3[[#This Row],[Sub-Sector]],Table2[1Y Return vs Nifty],"&gt;=10")/Table3[[#This Row],[Count]]</f>
        <v>0.59259259259259256</v>
      </c>
      <c r="H62" s="1">
        <f>COUNTIFS(Table2[Sub-Sector],Table3[[#This Row],[Sub-Sector]],Table2[RSI Exponential â€“ 14D],"&gt;=50")/Table3[[#This Row],[Count]]</f>
        <v>0.44444444444444442</v>
      </c>
      <c r="I62" s="1">
        <f>COUNTIFS(Table2[Sub-Sector],Table3[[#This Row],[Sub-Sector]],Table2[Relative Volume],"&gt;=1")/Table3[[#This Row],[Count]]</f>
        <v>0.29629629629629628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0.92592592592592593</v>
      </c>
      <c r="L62" s="1">
        <f>COUNTIFS(Table2[Sub-Sector],Table3[[#This Row],[Sub-Sector]],Table2[% Away From Current Week Low],"&gt;=0.05")/Table3[[#This Row],[Count]]</f>
        <v>7.407407407407407E-2</v>
      </c>
      <c r="M62" s="1">
        <f>COUNTIFS(Table2[Sub-Sector],Table3[[#This Row],[Sub-Sector]],Table2[% Away From Current Week High],"&lt;=0.05")/Table3[[#This Row],[Count]]</f>
        <v>0.81481481481481477</v>
      </c>
      <c r="N62" s="1">
        <f>COUNTIFS(Table2[Sub-Sector],Table3[[#This Row],[Sub-Sector]],Table2[% Away From Current Month Low],"&gt;=0.05")/Table3[[#This Row],[Count]]</f>
        <v>0.22222222222222221</v>
      </c>
      <c r="O62" s="1">
        <f>COUNTIFS(Table2[Sub-Sector],Table3[[#This Row],[Sub-Sector]],Table2[% Away From Current Month High],"&lt;=0.05")/Table3[[#This Row],[Count]]</f>
        <v>0.29629629629629628</v>
      </c>
      <c r="P62" s="1">
        <f>COUNTIFS(Table2[Sub-Sector],Table3[[#This Row],[Sub-Sector]],Table2[% Away From 52W High],"&lt;=10")/Table3[[#This Row],[Count]]</f>
        <v>0.14814814814814814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0.29629629629629628</v>
      </c>
      <c r="S62" s="1">
        <f>COUNTIFS(Table2[Sub-Sector],Table3[[#This Row],[Sub-Sector]],Table2[% Price above 50 EMA],"&gt;=0")/Table3[[#This Row],[Count]]</f>
        <v>0.37037037037037035</v>
      </c>
      <c r="T62" s="1">
        <f>COUNTIFS(Table2[Sub-Sector],Table3[[#This Row],[Sub-Sector]],Table2[% Price above 200 EMA],"&gt;=0")/Table3[[#This Row],[Count]]</f>
        <v>0.88888888888888884</v>
      </c>
      <c r="U62" s="1">
        <f>COUNTIFS(Table2[Sub-Sector],Table3[[#This Row],[Sub-Sector]],Table2[Rate of Change - Zone],"Positive")/Table3[[#This Row],[Count]]</f>
        <v>0.25925925925925924</v>
      </c>
      <c r="V62" s="1">
        <f>COUNTIFS(Table2[Sub-Sector],Table3[[#This Row],[Sub-Sector]],Table2[Sharpe Ratio],"&gt;=0.10")/Table3[[#This Row],[Count]]</f>
        <v>0.66666666666666663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62">
        <f>_xlfn.RANK.AVG(Table3[[#This Row],[Score]],Table3[Score],1)</f>
        <v>72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2">
        <f>_xlfn.RANK.AVG(Table3[[#This Row],[Score 2 ]],Table3[[Score 2 ]],1)</f>
        <v>60.5</v>
      </c>
    </row>
    <row r="63" spans="1:26" x14ac:dyDescent="0.3">
      <c r="A63" t="s">
        <v>86</v>
      </c>
      <c r="B63">
        <f>COUNTIFS(Table2[Sub-Sector],Table3[[#This Row],[Sub-Sector]])</f>
        <v>4</v>
      </c>
      <c r="C63" s="1">
        <f>COUNTIFS(Table2[Sub-Sector],Table3[[#This Row],[Sub-Sector]],Table2[Uptrend],"Uptrend")/Table3[[#This Row],[Count]]</f>
        <v>1</v>
      </c>
      <c r="D63" s="1">
        <f>COUNTIFS(Table2[Sub-Sector],Table3[[#This Row],[Sub-Sector]],Table2[1W Return vs Nifty],"&gt;=5")/Table3[[#This Row],[Count]]</f>
        <v>0.5</v>
      </c>
      <c r="E63" s="1">
        <f>COUNTIFS(Table2[Sub-Sector],Table3[[#This Row],[Sub-Sector]],Table2[1M Return vs Nifty],"&gt;=5")/Table3[[#This Row],[Count]]</f>
        <v>0.5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0</v>
      </c>
      <c r="H63" s="1">
        <f>COUNTIFS(Table2[Sub-Sector],Table3[[#This Row],[Sub-Sector]],Table2[RSI Exponential â€“ 14D],"&gt;=50")/Table3[[#This Row],[Count]]</f>
        <v>1</v>
      </c>
      <c r="I63" s="1">
        <f>COUNTIFS(Table2[Sub-Sector],Table3[[#This Row],[Sub-Sector]],Table2[Relative Volume],"&gt;=1")/Table3[[#This Row],[Count]]</f>
        <v>0.75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0.75</v>
      </c>
      <c r="O63" s="1">
        <f>COUNTIFS(Table2[Sub-Sector],Table3[[#This Row],[Sub-Sector]],Table2[% Away From Current Month High],"&lt;=0.05")/Table3[[#This Row],[Count]]</f>
        <v>0.75</v>
      </c>
      <c r="P63" s="1">
        <f>COUNTIFS(Table2[Sub-Sector],Table3[[#This Row],[Sub-Sector]],Table2[% Away From 52W High],"&lt;=10")/Table3[[#This Row],[Count]]</f>
        <v>0.75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1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63">
        <f>_xlfn.RANK.AVG(Table3[[#This Row],[Score]],Table3[Score],1)</f>
        <v>25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3">
        <f>_xlfn.RANK.AVG(Table3[[#This Row],[Score 2 ]],Table3[[Score 2 ]],1)</f>
        <v>62.5</v>
      </c>
    </row>
    <row r="64" spans="1:26" x14ac:dyDescent="0.3">
      <c r="A64" t="s">
        <v>611</v>
      </c>
      <c r="B64">
        <f>COUNTIFS(Table2[Sub-Sector],Table3[[#This Row],[Sub-Sector]])</f>
        <v>3</v>
      </c>
      <c r="C64" s="1">
        <f>COUNTIFS(Table2[Sub-Sector],Table3[[#This Row],[Sub-Sector]],Table2[Uptrend],"Uptrend")/Table3[[#This Row],[Count]]</f>
        <v>0.66666666666666663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0.33333333333333331</v>
      </c>
      <c r="G64" s="1">
        <f>COUNTIFS(Table2[Sub-Sector],Table3[[#This Row],[Sub-Sector]],Table2[1Y Return vs Nifty],"&gt;=10")/Table3[[#This Row],[Count]]</f>
        <v>0</v>
      </c>
      <c r="H64" s="1">
        <f>COUNTIFS(Table2[Sub-Sector],Table3[[#This Row],[Sub-Sector]],Table2[RSI Exponential â€“ 14D],"&gt;=50")/Table3[[#This Row],[Count]]</f>
        <v>0.66666666666666663</v>
      </c>
      <c r="I64" s="1">
        <f>COUNTIFS(Table2[Sub-Sector],Table3[[#This Row],[Sub-Sector]],Table2[Relative Volume],"&gt;=1")/Table3[[#This Row],[Count]]</f>
        <v>0.66666666666666663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0.33333333333333331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0.66666666666666663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0.66666666666666663</v>
      </c>
      <c r="T64" s="1">
        <f>COUNTIFS(Table2[Sub-Sector],Table3[[#This Row],[Sub-Sector]],Table2[% Price above 200 EMA],"&gt;=0")/Table3[[#This Row],[Count]]</f>
        <v>0.66666666666666663</v>
      </c>
      <c r="U64" s="1">
        <f>COUNTIFS(Table2[Sub-Sector],Table3[[#This Row],[Sub-Sector]],Table2[Rate of Change - Zone],"Positive")/Table3[[#This Row],[Count]]</f>
        <v>0.66666666666666663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64">
        <f>_xlfn.RANK.AVG(Table3[[#This Row],[Score]],Table3[Score],1)</f>
        <v>83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4">
        <f>_xlfn.RANK.AVG(Table3[[#This Row],[Score 2 ]],Table3[[Score 2 ]],1)</f>
        <v>62.5</v>
      </c>
    </row>
    <row r="65" spans="1:26" x14ac:dyDescent="0.3">
      <c r="A65" t="s">
        <v>57</v>
      </c>
      <c r="B65">
        <f>COUNTIFS(Table2[Sub-Sector],Table3[[#This Row],[Sub-Sector]])</f>
        <v>3</v>
      </c>
      <c r="C65" s="1">
        <f>COUNTIFS(Table2[Sub-Sector],Table3[[#This Row],[Sub-Sector]],Table2[Uptrend],"Uptrend")/Table3[[#This Row],[Count]]</f>
        <v>0.66666666666666663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0.33333333333333331</v>
      </c>
      <c r="G65" s="1">
        <f>COUNTIFS(Table2[Sub-Sector],Table3[[#This Row],[Sub-Sector]],Table2[1Y Return vs Nifty],"&gt;=10")/Table3[[#This Row],[Count]]</f>
        <v>0.66666666666666663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0.66666666666666663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0.66666666666666663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0.33333333333333331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0.66666666666666663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65">
        <f>_xlfn.RANK.AVG(Table3[[#This Row],[Score]],Table3[Score],1)</f>
        <v>87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5">
        <f>_xlfn.RANK.AVG(Table3[[#This Row],[Score 2 ]],Table3[[Score 2 ]],1)</f>
        <v>64</v>
      </c>
    </row>
    <row r="66" spans="1:26" x14ac:dyDescent="0.3">
      <c r="A66" t="s">
        <v>521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1</v>
      </c>
      <c r="G66" s="1">
        <f>COUNTIFS(Table2[Sub-Sector],Table3[[#This Row],[Sub-Sector]],Table2[1Y Return vs Nifty],"&gt;=10")/Table3[[#This Row],[Count]]</f>
        <v>0.75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0.75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0.25</v>
      </c>
      <c r="T66" s="1">
        <f>COUNTIFS(Table2[Sub-Sector],Table3[[#This Row],[Sub-Sector]],Table2[% Price above 200 EMA],"&gt;=0")/Table3[[#This Row],[Count]]</f>
        <v>1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66">
        <f>_xlfn.RANK.AVG(Table3[[#This Row],[Score]],Table3[Score],1)</f>
        <v>90.5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6">
        <f>_xlfn.RANK.AVG(Table3[[#This Row],[Score 2 ]],Table3[[Score 2 ]],1)</f>
        <v>65.5</v>
      </c>
    </row>
    <row r="67" spans="1:26" x14ac:dyDescent="0.3">
      <c r="A67" t="s">
        <v>1214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0.66666666666666663</v>
      </c>
      <c r="D67" s="1">
        <f>COUNTIFS(Table2[Sub-Sector],Table3[[#This Row],[Sub-Sector]],Table2[1W Return vs Nifty],"&gt;=5")/Table3[[#This Row],[Count]]</f>
        <v>0.33333333333333331</v>
      </c>
      <c r="E67" s="1">
        <f>COUNTIFS(Table2[Sub-Sector],Table3[[#This Row],[Sub-Sector]],Table2[1M Return vs Nifty],"&gt;=5")/Table3[[#This Row],[Count]]</f>
        <v>0.33333333333333331</v>
      </c>
      <c r="F67" s="1">
        <f>COUNTIFS(Table2[Sub-Sector],Table3[[#This Row],[Sub-Sector]],Table2[6M Return vs Nifty],"&gt;=10")/Table3[[#This Row],[Count]]</f>
        <v>0.66666666666666663</v>
      </c>
      <c r="G67" s="1">
        <f>COUNTIFS(Table2[Sub-Sector],Table3[[#This Row],[Sub-Sector]],Table2[1Y Return vs Nifty],"&gt;=10")/Table3[[#This Row],[Count]]</f>
        <v>0.33333333333333331</v>
      </c>
      <c r="H67" s="1">
        <f>COUNTIFS(Table2[Sub-Sector],Table3[[#This Row],[Sub-Sector]],Table2[RSI Exponential â€“ 14D],"&gt;=50")/Table3[[#This Row],[Count]]</f>
        <v>0.33333333333333331</v>
      </c>
      <c r="I67" s="1">
        <f>COUNTIFS(Table2[Sub-Sector],Table3[[#This Row],[Sub-Sector]],Table2[Relative Volume],"&gt;=1")/Table3[[#This Row],[Count]]</f>
        <v>0.33333333333333331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0.66666666666666663</v>
      </c>
      <c r="L67" s="1">
        <f>COUNTIFS(Table2[Sub-Sector],Table3[[#This Row],[Sub-Sector]],Table2[% Away From Current Week Low],"&gt;=0.05")/Table3[[#This Row],[Count]]</f>
        <v>0.33333333333333331</v>
      </c>
      <c r="M67" s="1">
        <f>COUNTIFS(Table2[Sub-Sector],Table3[[#This Row],[Sub-Sector]],Table2[% Away From Current Week High],"&lt;=0.05")/Table3[[#This Row],[Count]]</f>
        <v>0.66666666666666663</v>
      </c>
      <c r="N67" s="1">
        <f>COUNTIFS(Table2[Sub-Sector],Table3[[#This Row],[Sub-Sector]],Table2[% Away From Current Month Low],"&gt;=0.05")/Table3[[#This Row],[Count]]</f>
        <v>0.33333333333333331</v>
      </c>
      <c r="O67" s="1">
        <f>COUNTIFS(Table2[Sub-Sector],Table3[[#This Row],[Sub-Sector]],Table2[% Away From Current Month High],"&lt;=0.05")/Table3[[#This Row],[Count]]</f>
        <v>0.33333333333333331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0.33333333333333331</v>
      </c>
      <c r="S67" s="1">
        <f>COUNTIFS(Table2[Sub-Sector],Table3[[#This Row],[Sub-Sector]],Table2[% Price above 50 EMA],"&gt;=0")/Table3[[#This Row],[Count]]</f>
        <v>0.66666666666666663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0.33333333333333331</v>
      </c>
      <c r="V67" s="1">
        <f>COUNTIFS(Table2[Sub-Sector],Table3[[#This Row],[Sub-Sector]],Table2[Sharpe Ratio],"&gt;=0.10")/Table3[[#This Row],[Count]]</f>
        <v>0.33333333333333331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67">
        <f>_xlfn.RANK.AVG(Table3[[#This Row],[Score]],Table3[Score],1)</f>
        <v>46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7">
        <f>_xlfn.RANK.AVG(Table3[[#This Row],[Score 2 ]],Table3[[Score 2 ]],1)</f>
        <v>65.5</v>
      </c>
    </row>
    <row r="68" spans="1:26" x14ac:dyDescent="0.3">
      <c r="A68" t="s">
        <v>37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0.66666666666666663</v>
      </c>
      <c r="D68" s="1">
        <f>COUNTIFS(Table2[Sub-Sector],Table3[[#This Row],[Sub-Sector]],Table2[1W Return vs Nifty],"&gt;=5")/Table3[[#This Row],[Count]]</f>
        <v>0.33333333333333331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0.33333333333333331</v>
      </c>
      <c r="H68" s="1">
        <f>COUNTIFS(Table2[Sub-Sector],Table3[[#This Row],[Sub-Sector]],Table2[RSI Exponential â€“ 14D],"&gt;=50")/Table3[[#This Row],[Count]]</f>
        <v>1</v>
      </c>
      <c r="I68" s="1">
        <f>COUNTIFS(Table2[Sub-Sector],Table3[[#This Row],[Sub-Sector]],Table2[Relative Volume],"&gt;=1")/Table3[[#This Row],[Count]]</f>
        <v>0.33333333333333331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0.33333333333333331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0.33333333333333331</v>
      </c>
      <c r="O68" s="1">
        <f>COUNTIFS(Table2[Sub-Sector],Table3[[#This Row],[Sub-Sector]],Table2[% Away From Current Month High],"&lt;=0.05")/Table3[[#This Row],[Count]]</f>
        <v>1</v>
      </c>
      <c r="P68" s="1">
        <f>COUNTIFS(Table2[Sub-Sector],Table3[[#This Row],[Sub-Sector]],Table2[% Away From 52W High],"&lt;=10")/Table3[[#This Row],[Count]]</f>
        <v>0.66666666666666663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0.66666666666666663</v>
      </c>
      <c r="S68" s="1">
        <f>COUNTIFS(Table2[Sub-Sector],Table3[[#This Row],[Sub-Sector]],Table2[% Price above 50 EMA],"&gt;=0")/Table3[[#This Row],[Count]]</f>
        <v>0.66666666666666663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0.66666666666666663</v>
      </c>
      <c r="V68" s="1">
        <f>COUNTIFS(Table2[Sub-Sector],Table3[[#This Row],[Sub-Sector]],Table2[Sharpe Ratio],"&gt;=0.10")/Table3[[#This Row],[Count]]</f>
        <v>0.33333333333333331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68">
        <f>_xlfn.RANK.AVG(Table3[[#This Row],[Score]],Table3[Score],1)</f>
        <v>65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8">
        <f>_xlfn.RANK.AVG(Table3[[#This Row],[Score 2 ]],Table3[[Score 2 ]],1)</f>
        <v>67</v>
      </c>
    </row>
    <row r="69" spans="1:26" x14ac:dyDescent="0.3">
      <c r="A69" t="s">
        <v>286</v>
      </c>
      <c r="B69">
        <f>COUNTIFS(Table2[Sub-Sector],Table3[[#This Row],[Sub-Sector]])</f>
        <v>14</v>
      </c>
      <c r="C69" s="1">
        <f>COUNTIFS(Table2[Sub-Sector],Table3[[#This Row],[Sub-Sector]],Table2[Uptrend],"Uptrend")/Table3[[#This Row],[Count]]</f>
        <v>0.5714285714285714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0.35714285714285715</v>
      </c>
      <c r="F69" s="1">
        <f>COUNTIFS(Table2[Sub-Sector],Table3[[#This Row],[Sub-Sector]],Table2[6M Return vs Nifty],"&gt;=10")/Table3[[#This Row],[Count]]</f>
        <v>0.35714285714285715</v>
      </c>
      <c r="G69" s="1">
        <f>COUNTIFS(Table2[Sub-Sector],Table3[[#This Row],[Sub-Sector]],Table2[1Y Return vs Nifty],"&gt;=10")/Table3[[#This Row],[Count]]</f>
        <v>0.42857142857142855</v>
      </c>
      <c r="H69" s="1">
        <f>COUNTIFS(Table2[Sub-Sector],Table3[[#This Row],[Sub-Sector]],Table2[RSI Exponential â€“ 14D],"&gt;=50")/Table3[[#This Row],[Count]]</f>
        <v>0.7142857142857143</v>
      </c>
      <c r="I69" s="1">
        <f>COUNTIFS(Table2[Sub-Sector],Table3[[#This Row],[Sub-Sector]],Table2[Relative Volume],"&gt;=1")/Table3[[#This Row],[Count]]</f>
        <v>0.2857142857142857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0.21428571428571427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0.21428571428571427</v>
      </c>
      <c r="O69" s="1">
        <f>COUNTIFS(Table2[Sub-Sector],Table3[[#This Row],[Sub-Sector]],Table2[% Away From Current Month High],"&lt;=0.05")/Table3[[#This Row],[Count]]</f>
        <v>0.7142857142857143</v>
      </c>
      <c r="P69" s="1">
        <f>COUNTIFS(Table2[Sub-Sector],Table3[[#This Row],[Sub-Sector]],Table2[% Away From 52W High],"&lt;=10")/Table3[[#This Row],[Count]]</f>
        <v>0.42857142857142855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0.6428571428571429</v>
      </c>
      <c r="S69" s="1">
        <f>COUNTIFS(Table2[Sub-Sector],Table3[[#This Row],[Sub-Sector]],Table2[% Price above 50 EMA],"&gt;=0")/Table3[[#This Row],[Count]]</f>
        <v>0.7142857142857143</v>
      </c>
      <c r="T69" s="1">
        <f>COUNTIFS(Table2[Sub-Sector],Table3[[#This Row],[Sub-Sector]],Table2[% Price above 200 EMA],"&gt;=0")/Table3[[#This Row],[Count]]</f>
        <v>0.9285714285714286</v>
      </c>
      <c r="U69" s="1">
        <f>COUNTIFS(Table2[Sub-Sector],Table3[[#This Row],[Sub-Sector]],Table2[Rate of Change - Zone],"Positive")/Table3[[#This Row],[Count]]</f>
        <v>0.5714285714285714</v>
      </c>
      <c r="V69" s="1">
        <f>COUNTIFS(Table2[Sub-Sector],Table3[[#This Row],[Sub-Sector]],Table2[Sharpe Ratio],"&gt;=0.10")/Table3[[#This Row],[Count]]</f>
        <v>0.2857142857142857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69">
        <f>_xlfn.RANK.AVG(Table3[[#This Row],[Score]],Table3[Score],1)</f>
        <v>74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9">
        <f>_xlfn.RANK.AVG(Table3[[#This Row],[Score 2 ]],Table3[[Score 2 ]],1)</f>
        <v>68</v>
      </c>
    </row>
    <row r="70" spans="1:26" x14ac:dyDescent="0.3">
      <c r="A70" t="s">
        <v>135</v>
      </c>
      <c r="B70">
        <f>COUNTIFS(Table2[Sub-Sector],Table3[[#This Row],[Sub-Sector]])</f>
        <v>6</v>
      </c>
      <c r="C70" s="1">
        <f>COUNTIFS(Table2[Sub-Sector],Table3[[#This Row],[Sub-Sector]],Table2[Uptrend],"Uptrend")/Table3[[#This Row],[Count]]</f>
        <v>0.5</v>
      </c>
      <c r="D70" s="1">
        <f>COUNTIFS(Table2[Sub-Sector],Table3[[#This Row],[Sub-Sector]],Table2[1W Return vs Nifty],"&gt;=5")/Table3[[#This Row],[Count]]</f>
        <v>0.16666666666666666</v>
      </c>
      <c r="E70" s="1">
        <f>COUNTIFS(Table2[Sub-Sector],Table3[[#This Row],[Sub-Sector]],Table2[1M Return vs Nifty],"&gt;=5")/Table3[[#This Row],[Count]]</f>
        <v>0.33333333333333331</v>
      </c>
      <c r="F70" s="1">
        <f>COUNTIFS(Table2[Sub-Sector],Table3[[#This Row],[Sub-Sector]],Table2[6M Return vs Nifty],"&gt;=10")/Table3[[#This Row],[Count]]</f>
        <v>0.66666666666666663</v>
      </c>
      <c r="G70" s="1">
        <f>COUNTIFS(Table2[Sub-Sector],Table3[[#This Row],[Sub-Sector]],Table2[1Y Return vs Nifty],"&gt;=10")/Table3[[#This Row],[Count]]</f>
        <v>0.5</v>
      </c>
      <c r="H70" s="1">
        <f>COUNTIFS(Table2[Sub-Sector],Table3[[#This Row],[Sub-Sector]],Table2[RSI Exponential â€“ 14D],"&gt;=50")/Table3[[#This Row],[Count]]</f>
        <v>0.33333333333333331</v>
      </c>
      <c r="I70" s="1">
        <f>COUNTIFS(Table2[Sub-Sector],Table3[[#This Row],[Sub-Sector]],Table2[Relative Volume],"&gt;=1")/Table3[[#This Row],[Count]]</f>
        <v>0.16666666666666666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0.83333333333333337</v>
      </c>
      <c r="L70" s="1">
        <f>COUNTIFS(Table2[Sub-Sector],Table3[[#This Row],[Sub-Sector]],Table2[% Away From Current Week Low],"&gt;=0.05")/Table3[[#This Row],[Count]]</f>
        <v>0.16666666666666666</v>
      </c>
      <c r="M70" s="1">
        <f>COUNTIFS(Table2[Sub-Sector],Table3[[#This Row],[Sub-Sector]],Table2[% Away From Current Week High],"&lt;=0.05")/Table3[[#This Row],[Count]]</f>
        <v>0.83333333333333337</v>
      </c>
      <c r="N70" s="1">
        <f>COUNTIFS(Table2[Sub-Sector],Table3[[#This Row],[Sub-Sector]],Table2[% Away From Current Month Low],"&gt;=0.05")/Table3[[#This Row],[Count]]</f>
        <v>0.33333333333333331</v>
      </c>
      <c r="O70" s="1">
        <f>COUNTIFS(Table2[Sub-Sector],Table3[[#This Row],[Sub-Sector]],Table2[% Away From Current Month High],"&lt;=0.05")/Table3[[#This Row],[Count]]</f>
        <v>0.5</v>
      </c>
      <c r="P70" s="1">
        <f>COUNTIFS(Table2[Sub-Sector],Table3[[#This Row],[Sub-Sector]],Table2[% Away From 52W High],"&lt;=10")/Table3[[#This Row],[Count]]</f>
        <v>0.16666666666666666</v>
      </c>
      <c r="Q70" s="1">
        <f>COUNTIFS(Table2[Sub-Sector],Table3[[#This Row],[Sub-Sector]],Table2[% Away From 52W Low],"&gt;=10")/Table3[[#This Row],[Count]]</f>
        <v>0.83333333333333337</v>
      </c>
      <c r="R70" s="1">
        <f>COUNTIFS(Table2[Sub-Sector],Table3[[#This Row],[Sub-Sector]],Table2[% Price above 20 EMA],"&gt;=0")/Table3[[#This Row],[Count]]</f>
        <v>0.5</v>
      </c>
      <c r="S70" s="1">
        <f>COUNTIFS(Table2[Sub-Sector],Table3[[#This Row],[Sub-Sector]],Table2[% Price above 50 EMA],"&gt;=0")/Table3[[#This Row],[Count]]</f>
        <v>0.5</v>
      </c>
      <c r="T70" s="1">
        <f>COUNTIFS(Table2[Sub-Sector],Table3[[#This Row],[Sub-Sector]],Table2[% Price above 200 EMA],"&gt;=0")/Table3[[#This Row],[Count]]</f>
        <v>0.83333333333333337</v>
      </c>
      <c r="U70" s="1">
        <f>COUNTIFS(Table2[Sub-Sector],Table3[[#This Row],[Sub-Sector]],Table2[Rate of Change - Zone],"Positive")/Table3[[#This Row],[Count]]</f>
        <v>0.33333333333333331</v>
      </c>
      <c r="V70" s="1">
        <f>COUNTIFS(Table2[Sub-Sector],Table3[[#This Row],[Sub-Sector]],Table2[Sharpe Ratio],"&gt;=0.10")/Table3[[#This Row],[Count]]</f>
        <v>0.5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70">
        <f>_xlfn.RANK.AVG(Table3[[#This Row],[Score]],Table3[Score],1)</f>
        <v>61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0">
        <f>_xlfn.RANK.AVG(Table3[[#This Row],[Score 2 ]],Table3[[Score 2 ]],1)</f>
        <v>69</v>
      </c>
    </row>
    <row r="71" spans="1:26" x14ac:dyDescent="0.3">
      <c r="A71" t="s">
        <v>51</v>
      </c>
      <c r="B71">
        <f>COUNTIFS(Table2[Sub-Sector],Table3[[#This Row],[Sub-Sector]])</f>
        <v>17</v>
      </c>
      <c r="C71" s="1">
        <f>COUNTIFS(Table2[Sub-Sector],Table3[[#This Row],[Sub-Sector]],Table2[Uptrend],"Uptrend")/Table3[[#This Row],[Count]]</f>
        <v>0.41176470588235292</v>
      </c>
      <c r="D71" s="1">
        <f>COUNTIFS(Table2[Sub-Sector],Table3[[#This Row],[Sub-Sector]],Table2[1W Return vs Nifty],"&gt;=5")/Table3[[#This Row],[Count]]</f>
        <v>5.8823529411764705E-2</v>
      </c>
      <c r="E71" s="1">
        <f>COUNTIFS(Table2[Sub-Sector],Table3[[#This Row],[Sub-Sector]],Table2[1M Return vs Nifty],"&gt;=5")/Table3[[#This Row],[Count]]</f>
        <v>0.41176470588235292</v>
      </c>
      <c r="F71" s="1">
        <f>COUNTIFS(Table2[Sub-Sector],Table3[[#This Row],[Sub-Sector]],Table2[6M Return vs Nifty],"&gt;=10")/Table3[[#This Row],[Count]]</f>
        <v>0.23529411764705882</v>
      </c>
      <c r="G71" s="1">
        <f>COUNTIFS(Table2[Sub-Sector],Table3[[#This Row],[Sub-Sector]],Table2[1Y Return vs Nifty],"&gt;=10")/Table3[[#This Row],[Count]]</f>
        <v>0.35294117647058826</v>
      </c>
      <c r="H71" s="1">
        <f>COUNTIFS(Table2[Sub-Sector],Table3[[#This Row],[Sub-Sector]],Table2[RSI Exponential â€“ 14D],"&gt;=50")/Table3[[#This Row],[Count]]</f>
        <v>0.82352941176470584</v>
      </c>
      <c r="I71" s="1">
        <f>COUNTIFS(Table2[Sub-Sector],Table3[[#This Row],[Sub-Sector]],Table2[Relative Volume],"&gt;=1")/Table3[[#This Row],[Count]]</f>
        <v>0.47058823529411764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0.94117647058823528</v>
      </c>
      <c r="L71" s="1">
        <f>COUNTIFS(Table2[Sub-Sector],Table3[[#This Row],[Sub-Sector]],Table2[% Away From Current Week Low],"&gt;=0.05")/Table3[[#This Row],[Count]]</f>
        <v>5.8823529411764705E-2</v>
      </c>
      <c r="M71" s="1">
        <f>COUNTIFS(Table2[Sub-Sector],Table3[[#This Row],[Sub-Sector]],Table2[% Away From Current Week High],"&lt;=0.05")/Table3[[#This Row],[Count]]</f>
        <v>0.88235294117647056</v>
      </c>
      <c r="N71" s="1">
        <f>COUNTIFS(Table2[Sub-Sector],Table3[[#This Row],[Sub-Sector]],Table2[% Away From Current Month Low],"&gt;=0.05")/Table3[[#This Row],[Count]]</f>
        <v>0.17647058823529413</v>
      </c>
      <c r="O71" s="1">
        <f>COUNTIFS(Table2[Sub-Sector],Table3[[#This Row],[Sub-Sector]],Table2[% Away From Current Month High],"&lt;=0.05")/Table3[[#This Row],[Count]]</f>
        <v>0.82352941176470584</v>
      </c>
      <c r="P71" s="1">
        <f>COUNTIFS(Table2[Sub-Sector],Table3[[#This Row],[Sub-Sector]],Table2[% Away From 52W High],"&lt;=10")/Table3[[#This Row],[Count]]</f>
        <v>0.23529411764705882</v>
      </c>
      <c r="Q71" s="1">
        <f>COUNTIFS(Table2[Sub-Sector],Table3[[#This Row],[Sub-Sector]],Table2[% Away From 52W Low],"&gt;=10")/Table3[[#This Row],[Count]]</f>
        <v>0.88235294117647056</v>
      </c>
      <c r="R71" s="1">
        <f>COUNTIFS(Table2[Sub-Sector],Table3[[#This Row],[Sub-Sector]],Table2[% Price above 20 EMA],"&gt;=0")/Table3[[#This Row],[Count]]</f>
        <v>0.58823529411764708</v>
      </c>
      <c r="S71" s="1">
        <f>COUNTIFS(Table2[Sub-Sector],Table3[[#This Row],[Sub-Sector]],Table2[% Price above 50 EMA],"&gt;=0")/Table3[[#This Row],[Count]]</f>
        <v>0.47058823529411764</v>
      </c>
      <c r="T71" s="1">
        <f>COUNTIFS(Table2[Sub-Sector],Table3[[#This Row],[Sub-Sector]],Table2[% Price above 200 EMA],"&gt;=0")/Table3[[#This Row],[Count]]</f>
        <v>0.6470588235294118</v>
      </c>
      <c r="U71" s="1">
        <f>COUNTIFS(Table2[Sub-Sector],Table3[[#This Row],[Sub-Sector]],Table2[Rate of Change - Zone],"Positive")/Table3[[#This Row],[Count]]</f>
        <v>0.52941176470588236</v>
      </c>
      <c r="V71" s="1">
        <f>COUNTIFS(Table2[Sub-Sector],Table3[[#This Row],[Sub-Sector]],Table2[Sharpe Ratio],"&gt;=0.10")/Table3[[#This Row],[Count]]</f>
        <v>0.11764705882352941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71">
        <f>_xlfn.RANK.AVG(Table3[[#This Row],[Score]],Table3[Score],1)</f>
        <v>70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71">
        <f>_xlfn.RANK.AVG(Table3[[#This Row],[Score 2 ]],Table3[[Score 2 ]],1)</f>
        <v>70</v>
      </c>
    </row>
    <row r="72" spans="1:26" x14ac:dyDescent="0.3">
      <c r="A72" t="s">
        <v>218</v>
      </c>
      <c r="B72">
        <f>COUNTIFS(Table2[Sub-Sector],Table3[[#This Row],[Sub-Sector]])</f>
        <v>9</v>
      </c>
      <c r="C72" s="1">
        <f>COUNTIFS(Table2[Sub-Sector],Table3[[#This Row],[Sub-Sector]],Table2[Uptrend],"Uptrend")/Table3[[#This Row],[Count]]</f>
        <v>0.55555555555555558</v>
      </c>
      <c r="D72" s="1">
        <f>COUNTIFS(Table2[Sub-Sector],Table3[[#This Row],[Sub-Sector]],Table2[1W Return vs Nifty],"&gt;=5")/Table3[[#This Row],[Count]]</f>
        <v>0.1111111111111111</v>
      </c>
      <c r="E72" s="1">
        <f>COUNTIFS(Table2[Sub-Sector],Table3[[#This Row],[Sub-Sector]],Table2[1M Return vs Nifty],"&gt;=5")/Table3[[#This Row],[Count]]</f>
        <v>0.33333333333333331</v>
      </c>
      <c r="F72" s="1">
        <f>COUNTIFS(Table2[Sub-Sector],Table3[[#This Row],[Sub-Sector]],Table2[6M Return vs Nifty],"&gt;=10")/Table3[[#This Row],[Count]]</f>
        <v>0.55555555555555558</v>
      </c>
      <c r="G72" s="1">
        <f>COUNTIFS(Table2[Sub-Sector],Table3[[#This Row],[Sub-Sector]],Table2[1Y Return vs Nifty],"&gt;=10")/Table3[[#This Row],[Count]]</f>
        <v>0.44444444444444442</v>
      </c>
      <c r="H72" s="1">
        <f>COUNTIFS(Table2[Sub-Sector],Table3[[#This Row],[Sub-Sector]],Table2[RSI Exponential â€“ 14D],"&gt;=50")/Table3[[#This Row],[Count]]</f>
        <v>0.55555555555555558</v>
      </c>
      <c r="I72" s="1">
        <f>COUNTIFS(Table2[Sub-Sector],Table3[[#This Row],[Sub-Sector]],Table2[Relative Volume],"&gt;=1")/Table3[[#This Row],[Count]]</f>
        <v>0.22222222222222221</v>
      </c>
      <c r="J72" s="1">
        <f>COUNTIFS(Table2[Sub-Sector],Table3[[#This Row],[Sub-Sector]],Table2[% Away From Day Low],"&gt;=0.05")/Table3[[#This Row],[Count]]</f>
        <v>0.1111111111111111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0.44444444444444442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0.55555555555555558</v>
      </c>
      <c r="O72" s="1">
        <f>COUNTIFS(Table2[Sub-Sector],Table3[[#This Row],[Sub-Sector]],Table2[% Away From Current Month High],"&lt;=0.05")/Table3[[#This Row],[Count]]</f>
        <v>0.88888888888888884</v>
      </c>
      <c r="P72" s="1">
        <f>COUNTIFS(Table2[Sub-Sector],Table3[[#This Row],[Sub-Sector]],Table2[% Away From 52W High],"&lt;=10")/Table3[[#This Row],[Count]]</f>
        <v>0.33333333333333331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0.55555555555555558</v>
      </c>
      <c r="S72" s="1">
        <f>COUNTIFS(Table2[Sub-Sector],Table3[[#This Row],[Sub-Sector]],Table2[% Price above 50 EMA],"&gt;=0")/Table3[[#This Row],[Count]]</f>
        <v>0.55555555555555558</v>
      </c>
      <c r="T72" s="1">
        <f>COUNTIFS(Table2[Sub-Sector],Table3[[#This Row],[Sub-Sector]],Table2[% Price above 200 EMA],"&gt;=0")/Table3[[#This Row],[Count]]</f>
        <v>0.77777777777777779</v>
      </c>
      <c r="U72" s="1">
        <f>COUNTIFS(Table2[Sub-Sector],Table3[[#This Row],[Sub-Sector]],Table2[Rate of Change - Zone],"Positive")/Table3[[#This Row],[Count]]</f>
        <v>0.44444444444444442</v>
      </c>
      <c r="V72" s="1">
        <f>COUNTIFS(Table2[Sub-Sector],Table3[[#This Row],[Sub-Sector]],Table2[Sharpe Ratio],"&gt;=0.10")/Table3[[#This Row],[Count]]</f>
        <v>0.33333333333333331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72">
        <f>_xlfn.RANK.AVG(Table3[[#This Row],[Score]],Table3[Score],1)</f>
        <v>63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2">
        <f>_xlfn.RANK.AVG(Table3[[#This Row],[Score 2 ]],Table3[[Score 2 ]],1)</f>
        <v>71</v>
      </c>
    </row>
    <row r="73" spans="1:26" x14ac:dyDescent="0.3">
      <c r="A73" t="s">
        <v>1538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0.5</v>
      </c>
      <c r="E73" s="1">
        <f>COUNTIFS(Table2[Sub-Sector],Table3[[#This Row],[Sub-Sector]],Table2[1M Return vs Nifty],"&gt;=5")/Table3[[#This Row],[Count]]</f>
        <v>0.5</v>
      </c>
      <c r="F73" s="1">
        <f>COUNTIFS(Table2[Sub-Sector],Table3[[#This Row],[Sub-Sector]],Table2[6M Return vs Nifty],"&gt;=10")/Table3[[#This Row],[Count]]</f>
        <v>0</v>
      </c>
      <c r="G73" s="1">
        <f>COUNTIFS(Table2[Sub-Sector],Table3[[#This Row],[Sub-Sector]],Table2[1Y Return vs Nifty],"&gt;=10")/Table3[[#This Row],[Count]]</f>
        <v>0</v>
      </c>
      <c r="H73" s="1">
        <f>COUNTIFS(Table2[Sub-Sector],Table3[[#This Row],[Sub-Sector]],Table2[RSI Exponential â€“ 14D],"&gt;=50")/Table3[[#This Row],[Count]]</f>
        <v>0.5</v>
      </c>
      <c r="I73" s="1">
        <f>COUNTIFS(Table2[Sub-Sector],Table3[[#This Row],[Sub-Sector]],Table2[Relative Volume],"&gt;=1")/Table3[[#This Row],[Count]]</f>
        <v>0.5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1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1</v>
      </c>
      <c r="O73" s="1">
        <f>COUNTIFS(Table2[Sub-Sector],Table3[[#This Row],[Sub-Sector]],Table2[% Away From Current Month High],"&lt;=0.05")/Table3[[#This Row],[Count]]</f>
        <v>1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1</v>
      </c>
      <c r="S73" s="1">
        <f>COUNTIFS(Table2[Sub-Sector],Table3[[#This Row],[Sub-Sector]],Table2[% Price above 50 EMA],"&gt;=0")/Table3[[#This Row],[Count]]</f>
        <v>1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1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416.5</v>
      </c>
      <c r="X73">
        <f>_xlfn.RANK.AVG(Table3[[#This Row],[Score]],Table3[Score],1)</f>
        <v>55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3">
        <f>_xlfn.RANK.AVG(Table3[[#This Row],[Score 2 ]],Table3[[Score 2 ]],1)</f>
        <v>72</v>
      </c>
    </row>
    <row r="74" spans="1:26" x14ac:dyDescent="0.3">
      <c r="A74" t="s">
        <v>376</v>
      </c>
      <c r="B74">
        <f>COUNTIFS(Table2[Sub-Sector],Table3[[#This Row],[Sub-Sector]])</f>
        <v>14</v>
      </c>
      <c r="C74" s="1">
        <f>COUNTIFS(Table2[Sub-Sector],Table3[[#This Row],[Sub-Sector]],Table2[Uptrend],"Uptrend")/Table3[[#This Row],[Count]]</f>
        <v>0.7857142857142857</v>
      </c>
      <c r="D74" s="1">
        <f>COUNTIFS(Table2[Sub-Sector],Table3[[#This Row],[Sub-Sector]],Table2[1W Return vs Nifty],"&gt;=5")/Table3[[#This Row],[Count]]</f>
        <v>7.1428571428571425E-2</v>
      </c>
      <c r="E74" s="1">
        <f>COUNTIFS(Table2[Sub-Sector],Table3[[#This Row],[Sub-Sector]],Table2[1M Return vs Nifty],"&gt;=5")/Table3[[#This Row],[Count]]</f>
        <v>0.14285714285714285</v>
      </c>
      <c r="F74" s="1">
        <f>COUNTIFS(Table2[Sub-Sector],Table3[[#This Row],[Sub-Sector]],Table2[6M Return vs Nifty],"&gt;=10")/Table3[[#This Row],[Count]]</f>
        <v>0.5714285714285714</v>
      </c>
      <c r="G74" s="1">
        <f>COUNTIFS(Table2[Sub-Sector],Table3[[#This Row],[Sub-Sector]],Table2[1Y Return vs Nifty],"&gt;=10")/Table3[[#This Row],[Count]]</f>
        <v>0.5714285714285714</v>
      </c>
      <c r="H74" s="1">
        <f>COUNTIFS(Table2[Sub-Sector],Table3[[#This Row],[Sub-Sector]],Table2[RSI Exponential â€“ 14D],"&gt;=50")/Table3[[#This Row],[Count]]</f>
        <v>0.42857142857142855</v>
      </c>
      <c r="I74" s="1">
        <f>COUNTIFS(Table2[Sub-Sector],Table3[[#This Row],[Sub-Sector]],Table2[Relative Volume],"&gt;=1")/Table3[[#This Row],[Count]]</f>
        <v>0.14285714285714285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0.9285714285714286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0.7857142857142857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0.2857142857142857</v>
      </c>
      <c r="P74" s="1">
        <f>COUNTIFS(Table2[Sub-Sector],Table3[[#This Row],[Sub-Sector]],Table2[% Away From 52W High],"&lt;=10")/Table3[[#This Row],[Count]]</f>
        <v>0.21428571428571427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0.14285714285714285</v>
      </c>
      <c r="S74" s="1">
        <f>COUNTIFS(Table2[Sub-Sector],Table3[[#This Row],[Sub-Sector]],Table2[% Price above 50 EMA],"&gt;=0")/Table3[[#This Row],[Count]]</f>
        <v>0.5</v>
      </c>
      <c r="T74" s="1">
        <f>COUNTIFS(Table2[Sub-Sector],Table3[[#This Row],[Sub-Sector]],Table2[% Price above 200 EMA],"&gt;=0")/Table3[[#This Row],[Count]]</f>
        <v>0.7857142857142857</v>
      </c>
      <c r="U74" s="1">
        <f>COUNTIFS(Table2[Sub-Sector],Table3[[#This Row],[Sub-Sector]],Table2[Rate of Change - Zone],"Positive")/Table3[[#This Row],[Count]]</f>
        <v>0.2857142857142857</v>
      </c>
      <c r="V74" s="1">
        <f>COUNTIFS(Table2[Sub-Sector],Table3[[#This Row],[Sub-Sector]],Table2[Sharpe Ratio],"&gt;=0.10")/Table3[[#This Row],[Count]]</f>
        <v>0.14285714285714285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74">
        <f>_xlfn.RANK.AVG(Table3[[#This Row],[Score]],Table3[Score],1)</f>
        <v>66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4">
        <f>_xlfn.RANK.AVG(Table3[[#This Row],[Score 2 ]],Table3[[Score 2 ]],1)</f>
        <v>73</v>
      </c>
    </row>
    <row r="75" spans="1:26" x14ac:dyDescent="0.3">
      <c r="A75" t="s">
        <v>258</v>
      </c>
      <c r="B75">
        <f>COUNTIFS(Table2[Sub-Sector],Table3[[#This Row],[Sub-Sector]])</f>
        <v>23</v>
      </c>
      <c r="C75" s="1">
        <f>COUNTIFS(Table2[Sub-Sector],Table3[[#This Row],[Sub-Sector]],Table2[Uptrend],"Uptrend")/Table3[[#This Row],[Count]]</f>
        <v>0.39130434782608697</v>
      </c>
      <c r="D75" s="1">
        <f>COUNTIFS(Table2[Sub-Sector],Table3[[#This Row],[Sub-Sector]],Table2[1W Return vs Nifty],"&gt;=5")/Table3[[#This Row],[Count]]</f>
        <v>0.13043478260869565</v>
      </c>
      <c r="E75" s="1">
        <f>COUNTIFS(Table2[Sub-Sector],Table3[[#This Row],[Sub-Sector]],Table2[1M Return vs Nifty],"&gt;=5")/Table3[[#This Row],[Count]]</f>
        <v>0.13043478260869565</v>
      </c>
      <c r="F75" s="1">
        <f>COUNTIFS(Table2[Sub-Sector],Table3[[#This Row],[Sub-Sector]],Table2[6M Return vs Nifty],"&gt;=10")/Table3[[#This Row],[Count]]</f>
        <v>0.60869565217391308</v>
      </c>
      <c r="G75" s="1">
        <f>COUNTIFS(Table2[Sub-Sector],Table3[[#This Row],[Sub-Sector]],Table2[1Y Return vs Nifty],"&gt;=10")/Table3[[#This Row],[Count]]</f>
        <v>0.39130434782608697</v>
      </c>
      <c r="H75" s="1">
        <f>COUNTIFS(Table2[Sub-Sector],Table3[[#This Row],[Sub-Sector]],Table2[RSI Exponential â€“ 14D],"&gt;=50")/Table3[[#This Row],[Count]]</f>
        <v>0.56521739130434778</v>
      </c>
      <c r="I75" s="1">
        <f>COUNTIFS(Table2[Sub-Sector],Table3[[#This Row],[Sub-Sector]],Table2[Relative Volume],"&gt;=1")/Table3[[#This Row],[Count]]</f>
        <v>0.17391304347826086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0.17391304347826086</v>
      </c>
      <c r="M75" s="1">
        <f>COUNTIFS(Table2[Sub-Sector],Table3[[#This Row],[Sub-Sector]],Table2[% Away From Current Week High],"&lt;=0.05")/Table3[[#This Row],[Count]]</f>
        <v>0.91304347826086951</v>
      </c>
      <c r="N75" s="1">
        <f>COUNTIFS(Table2[Sub-Sector],Table3[[#This Row],[Sub-Sector]],Table2[% Away From Current Month Low],"&gt;=0.05")/Table3[[#This Row],[Count]]</f>
        <v>0.21739130434782608</v>
      </c>
      <c r="O75" s="1">
        <f>COUNTIFS(Table2[Sub-Sector],Table3[[#This Row],[Sub-Sector]],Table2[% Away From Current Month High],"&lt;=0.05")/Table3[[#This Row],[Count]]</f>
        <v>0.60869565217391308</v>
      </c>
      <c r="P75" s="1">
        <f>COUNTIFS(Table2[Sub-Sector],Table3[[#This Row],[Sub-Sector]],Table2[% Away From 52W High],"&lt;=10")/Table3[[#This Row],[Count]]</f>
        <v>0.13043478260869565</v>
      </c>
      <c r="Q75" s="1">
        <f>COUNTIFS(Table2[Sub-Sector],Table3[[#This Row],[Sub-Sector]],Table2[% Away From 52W Low],"&gt;=10")/Table3[[#This Row],[Count]]</f>
        <v>0.91304347826086951</v>
      </c>
      <c r="R75" s="1">
        <f>COUNTIFS(Table2[Sub-Sector],Table3[[#This Row],[Sub-Sector]],Table2[% Price above 20 EMA],"&gt;=0")/Table3[[#This Row],[Count]]</f>
        <v>0.47826086956521741</v>
      </c>
      <c r="S75" s="1">
        <f>COUNTIFS(Table2[Sub-Sector],Table3[[#This Row],[Sub-Sector]],Table2[% Price above 50 EMA],"&gt;=0")/Table3[[#This Row],[Count]]</f>
        <v>0.43478260869565216</v>
      </c>
      <c r="T75" s="1">
        <f>COUNTIFS(Table2[Sub-Sector],Table3[[#This Row],[Sub-Sector]],Table2[% Price above 200 EMA],"&gt;=0")/Table3[[#This Row],[Count]]</f>
        <v>0.82608695652173914</v>
      </c>
      <c r="U75" s="1">
        <f>COUNTIFS(Table2[Sub-Sector],Table3[[#This Row],[Sub-Sector]],Table2[Rate of Change - Zone],"Positive")/Table3[[#This Row],[Count]]</f>
        <v>0.39130434782608697</v>
      </c>
      <c r="V75" s="1">
        <f>COUNTIFS(Table2[Sub-Sector],Table3[[#This Row],[Sub-Sector]],Table2[Sharpe Ratio],"&gt;=0.10")/Table3[[#This Row],[Count]]</f>
        <v>0.47826086956521741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75">
        <f>_xlfn.RANK.AVG(Table3[[#This Row],[Score]],Table3[Score],1)</f>
        <v>84.5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5">
        <f>_xlfn.RANK.AVG(Table3[[#This Row],[Score 2 ]],Table3[[Score 2 ]],1)</f>
        <v>74</v>
      </c>
    </row>
    <row r="76" spans="1:26" x14ac:dyDescent="0.3">
      <c r="A76" t="s">
        <v>21</v>
      </c>
      <c r="B76">
        <f>COUNTIFS(Table2[Sub-Sector],Table3[[#This Row],[Sub-Sector]])</f>
        <v>20</v>
      </c>
      <c r="C76" s="1">
        <f>COUNTIFS(Table2[Sub-Sector],Table3[[#This Row],[Sub-Sector]],Table2[Uptrend],"Uptrend")/Table3[[#This Row],[Count]]</f>
        <v>0.75</v>
      </c>
      <c r="D76" s="1">
        <f>COUNTIFS(Table2[Sub-Sector],Table3[[#This Row],[Sub-Sector]],Table2[1W Return vs Nifty],"&gt;=5")/Table3[[#This Row],[Count]]</f>
        <v>0.15</v>
      </c>
      <c r="E76" s="1">
        <f>COUNTIFS(Table2[Sub-Sector],Table3[[#This Row],[Sub-Sector]],Table2[1M Return vs Nifty],"&gt;=5")/Table3[[#This Row],[Count]]</f>
        <v>0.45</v>
      </c>
      <c r="F76" s="1">
        <f>COUNTIFS(Table2[Sub-Sector],Table3[[#This Row],[Sub-Sector]],Table2[6M Return vs Nifty],"&gt;=10")/Table3[[#This Row],[Count]]</f>
        <v>0.3</v>
      </c>
      <c r="G76" s="1">
        <f>COUNTIFS(Table2[Sub-Sector],Table3[[#This Row],[Sub-Sector]],Table2[1Y Return vs Nifty],"&gt;=10")/Table3[[#This Row],[Count]]</f>
        <v>0.3</v>
      </c>
      <c r="H76" s="1">
        <f>COUNTIFS(Table2[Sub-Sector],Table3[[#This Row],[Sub-Sector]],Table2[RSI Exponential â€“ 14D],"&gt;=50")/Table3[[#This Row],[Count]]</f>
        <v>0.7</v>
      </c>
      <c r="I76" s="1">
        <f>COUNTIFS(Table2[Sub-Sector],Table3[[#This Row],[Sub-Sector]],Table2[Relative Volume],"&gt;=1")/Table3[[#This Row],[Count]]</f>
        <v>0.35</v>
      </c>
      <c r="J76" s="1">
        <f>COUNTIFS(Table2[Sub-Sector],Table3[[#This Row],[Sub-Sector]],Table2[% Away From Day Low],"&gt;=0.05")/Table3[[#This Row],[Count]]</f>
        <v>0.05</v>
      </c>
      <c r="K76" s="1">
        <f>COUNTIFS(Table2[Sub-Sector],Table3[[#This Row],[Sub-Sector]],Table2[% Away From Day High],"&lt;=0.05")/Table3[[#This Row],[Count]]</f>
        <v>0.95</v>
      </c>
      <c r="L76" s="1">
        <f>COUNTIFS(Table2[Sub-Sector],Table3[[#This Row],[Sub-Sector]],Table2[% Away From Current Week Low],"&gt;=0.05")/Table3[[#This Row],[Count]]</f>
        <v>0.3</v>
      </c>
      <c r="M76" s="1">
        <f>COUNTIFS(Table2[Sub-Sector],Table3[[#This Row],[Sub-Sector]],Table2[% Away From Current Week High],"&lt;=0.05")/Table3[[#This Row],[Count]]</f>
        <v>0.85</v>
      </c>
      <c r="N76" s="1">
        <f>COUNTIFS(Table2[Sub-Sector],Table3[[#This Row],[Sub-Sector]],Table2[% Away From Current Month Low],"&gt;=0.05")/Table3[[#This Row],[Count]]</f>
        <v>0.35</v>
      </c>
      <c r="O76" s="1">
        <f>COUNTIFS(Table2[Sub-Sector],Table3[[#This Row],[Sub-Sector]],Table2[% Away From Current Month High],"&lt;=0.05")/Table3[[#This Row],[Count]]</f>
        <v>0.6</v>
      </c>
      <c r="P76" s="1">
        <f>COUNTIFS(Table2[Sub-Sector],Table3[[#This Row],[Sub-Sector]],Table2[% Away From 52W High],"&lt;=10")/Table3[[#This Row],[Count]]</f>
        <v>0.55000000000000004</v>
      </c>
      <c r="Q76" s="1">
        <f>COUNTIFS(Table2[Sub-Sector],Table3[[#This Row],[Sub-Sector]],Table2[% Away From 52W Low],"&gt;=10")/Table3[[#This Row],[Count]]</f>
        <v>0.95</v>
      </c>
      <c r="R76" s="1">
        <f>COUNTIFS(Table2[Sub-Sector],Table3[[#This Row],[Sub-Sector]],Table2[% Price above 20 EMA],"&gt;=0")/Table3[[#This Row],[Count]]</f>
        <v>0.65</v>
      </c>
      <c r="S76" s="1">
        <f>COUNTIFS(Table2[Sub-Sector],Table3[[#This Row],[Sub-Sector]],Table2[% Price above 50 EMA],"&gt;=0")/Table3[[#This Row],[Count]]</f>
        <v>0.75</v>
      </c>
      <c r="T76" s="1">
        <f>COUNTIFS(Table2[Sub-Sector],Table3[[#This Row],[Sub-Sector]],Table2[% Price above 200 EMA],"&gt;=0")/Table3[[#This Row],[Count]]</f>
        <v>0.9</v>
      </c>
      <c r="U76" s="1">
        <f>COUNTIFS(Table2[Sub-Sector],Table3[[#This Row],[Sub-Sector]],Table2[Rate of Change - Zone],"Positive")/Table3[[#This Row],[Count]]</f>
        <v>0.55000000000000004</v>
      </c>
      <c r="V76" s="1">
        <f>COUNTIFS(Table2[Sub-Sector],Table3[[#This Row],[Sub-Sector]],Table2[Sharpe Ratio],"&gt;=0.10")/Table3[[#This Row],[Count]]</f>
        <v>0.1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76">
        <f>_xlfn.RANK.AVG(Table3[[#This Row],[Score]],Table3[Score],1)</f>
        <v>50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6">
        <f>_xlfn.RANK.AVG(Table3[[#This Row],[Score 2 ]],Table3[[Score 2 ]],1)</f>
        <v>75.5</v>
      </c>
    </row>
    <row r="77" spans="1:26" x14ac:dyDescent="0.3">
      <c r="A77" t="s">
        <v>27</v>
      </c>
      <c r="B77">
        <f>COUNTIFS(Table2[Sub-Sector],Table3[[#This Row],[Sub-Sector]])</f>
        <v>4</v>
      </c>
      <c r="C77" s="1">
        <f>COUNTIFS(Table2[Sub-Sector],Table3[[#This Row],[Sub-Sector]],Table2[Uptrend],"Uptrend")/Table3[[#This Row],[Count]]</f>
        <v>0.75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0.25</v>
      </c>
      <c r="F77" s="1">
        <f>COUNTIFS(Table2[Sub-Sector],Table3[[#This Row],[Sub-Sector]],Table2[6M Return vs Nifty],"&gt;=10")/Table3[[#This Row],[Count]]</f>
        <v>0.25</v>
      </c>
      <c r="G77" s="1">
        <f>COUNTIFS(Table2[Sub-Sector],Table3[[#This Row],[Sub-Sector]],Table2[1Y Return vs Nifty],"&gt;=10")/Table3[[#This Row],[Count]]</f>
        <v>0.25</v>
      </c>
      <c r="H77" s="1">
        <f>COUNTIFS(Table2[Sub-Sector],Table3[[#This Row],[Sub-Sector]],Table2[RSI Exponential â€“ 14D],"&gt;=50")/Table3[[#This Row],[Count]]</f>
        <v>0.5</v>
      </c>
      <c r="I77" s="1">
        <f>COUNTIFS(Table2[Sub-Sector],Table3[[#This Row],[Sub-Sector]],Table2[Relative Volume],"&gt;=1")/Table3[[#This Row],[Count]]</f>
        <v>0.5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0.5</v>
      </c>
      <c r="P77" s="1">
        <f>COUNTIFS(Table2[Sub-Sector],Table3[[#This Row],[Sub-Sector]],Table2[% Away From 52W High],"&lt;=10")/Table3[[#This Row],[Count]]</f>
        <v>0.5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0.5</v>
      </c>
      <c r="S77" s="1">
        <f>COUNTIFS(Table2[Sub-Sector],Table3[[#This Row],[Sub-Sector]],Table2[% Price above 50 EMA],"&gt;=0")/Table3[[#This Row],[Count]]</f>
        <v>0.5</v>
      </c>
      <c r="T77" s="1">
        <f>COUNTIFS(Table2[Sub-Sector],Table3[[#This Row],[Sub-Sector]],Table2[% Price above 200 EMA],"&gt;=0")/Table3[[#This Row],[Count]]</f>
        <v>0.75</v>
      </c>
      <c r="U77" s="1">
        <f>COUNTIFS(Table2[Sub-Sector],Table3[[#This Row],[Sub-Sector]],Table2[Rate of Change - Zone],"Positive")/Table3[[#This Row],[Count]]</f>
        <v>0.5</v>
      </c>
      <c r="V77" s="1">
        <f>COUNTIFS(Table2[Sub-Sector],Table3[[#This Row],[Sub-Sector]],Table2[Sharpe Ratio],"&gt;=0.10")/Table3[[#This Row],[Count]]</f>
        <v>0.25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77">
        <f>_xlfn.RANK.AVG(Table3[[#This Row],[Score]],Table3[Score],1)</f>
        <v>77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7">
        <f>_xlfn.RANK.AVG(Table3[[#This Row],[Score 2 ]],Table3[[Score 2 ]],1)</f>
        <v>75.5</v>
      </c>
    </row>
    <row r="78" spans="1:26" x14ac:dyDescent="0.3">
      <c r="A78" t="s">
        <v>514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0.5</v>
      </c>
      <c r="D78" s="1">
        <f>COUNTIFS(Table2[Sub-Sector],Table3[[#This Row],[Sub-Sector]],Table2[1W Return vs Nifty],"&gt;=5")/Table3[[#This Row],[Count]]</f>
        <v>0.5</v>
      </c>
      <c r="E78" s="1">
        <f>COUNTIFS(Table2[Sub-Sector],Table3[[#This Row],[Sub-Sector]],Table2[1M Return vs Nifty],"&gt;=5")/Table3[[#This Row],[Count]]</f>
        <v>0.25</v>
      </c>
      <c r="F78" s="1">
        <f>COUNTIFS(Table2[Sub-Sector],Table3[[#This Row],[Sub-Sector]],Table2[6M Return vs Nifty],"&gt;=10")/Table3[[#This Row],[Count]]</f>
        <v>0.5</v>
      </c>
      <c r="G78" s="1">
        <f>COUNTIFS(Table2[Sub-Sector],Table3[[#This Row],[Sub-Sector]],Table2[1Y Return vs Nifty],"&gt;=10")/Table3[[#This Row],[Count]]</f>
        <v>0.25</v>
      </c>
      <c r="H78" s="1">
        <f>COUNTIFS(Table2[Sub-Sector],Table3[[#This Row],[Sub-Sector]],Table2[RSI Exponential â€“ 14D],"&gt;=50")/Table3[[#This Row],[Count]]</f>
        <v>0.5</v>
      </c>
      <c r="I78" s="1">
        <f>COUNTIFS(Table2[Sub-Sector],Table3[[#This Row],[Sub-Sector]],Table2[Relative Volume],"&gt;=1")/Table3[[#This Row],[Count]]</f>
        <v>0.25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0.25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0.5</v>
      </c>
      <c r="O78" s="1">
        <f>COUNTIFS(Table2[Sub-Sector],Table3[[#This Row],[Sub-Sector]],Table2[% Away From Current Month High],"&lt;=0.05")/Table3[[#This Row],[Count]]</f>
        <v>0.5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0.5</v>
      </c>
      <c r="S78" s="1">
        <f>COUNTIFS(Table2[Sub-Sector],Table3[[#This Row],[Sub-Sector]],Table2[% Price above 50 EMA],"&gt;=0")/Table3[[#This Row],[Count]]</f>
        <v>0.75</v>
      </c>
      <c r="T78" s="1">
        <f>COUNTIFS(Table2[Sub-Sector],Table3[[#This Row],[Sub-Sector]],Table2[% Price above 200 EMA],"&gt;=0")/Table3[[#This Row],[Count]]</f>
        <v>0.75</v>
      </c>
      <c r="U78" s="1">
        <f>COUNTIFS(Table2[Sub-Sector],Table3[[#This Row],[Sub-Sector]],Table2[Rate of Change - Zone],"Positive")/Table3[[#This Row],[Count]]</f>
        <v>0.5</v>
      </c>
      <c r="V78" s="1">
        <f>COUNTIFS(Table2[Sub-Sector],Table3[[#This Row],[Sub-Sector]],Table2[Sharpe Ratio],"&gt;=0.10")/Table3[[#This Row],[Count]]</f>
        <v>0.25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78">
        <f>_xlfn.RANK.AVG(Table3[[#This Row],[Score]],Table3[Score],1)</f>
        <v>60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8">
        <f>_xlfn.RANK.AVG(Table3[[#This Row],[Score 2 ]],Table3[[Score 2 ]],1)</f>
        <v>77</v>
      </c>
    </row>
    <row r="79" spans="1:26" x14ac:dyDescent="0.3">
      <c r="A79" t="s">
        <v>89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0.66666666666666663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0.33333333333333331</v>
      </c>
      <c r="G79" s="1">
        <f>COUNTIFS(Table2[Sub-Sector],Table3[[#This Row],[Sub-Sector]],Table2[1Y Return vs Nifty],"&gt;=10")/Table3[[#This Row],[Count]]</f>
        <v>1</v>
      </c>
      <c r="H79" s="1">
        <f>COUNTIFS(Table2[Sub-Sector],Table3[[#This Row],[Sub-Sector]],Table2[RSI Exponential â€“ 14D],"&gt;=50")/Table3[[#This Row],[Count]]</f>
        <v>0.33333333333333331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0.33333333333333331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0.33333333333333331</v>
      </c>
      <c r="O79" s="1">
        <f>COUNTIFS(Table2[Sub-Sector],Table3[[#This Row],[Sub-Sector]],Table2[% Away From Current Month High],"&lt;=0.05")/Table3[[#This Row],[Count]]</f>
        <v>1</v>
      </c>
      <c r="P79" s="1">
        <f>COUNTIFS(Table2[Sub-Sector],Table3[[#This Row],[Sub-Sector]],Table2[% Away From 52W High],"&lt;=10")/Table3[[#This Row],[Count]]</f>
        <v>0.66666666666666663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0.66666666666666663</v>
      </c>
      <c r="S79" s="1">
        <f>COUNTIFS(Table2[Sub-Sector],Table3[[#This Row],[Sub-Sector]],Table2[% Price above 50 EMA],"&gt;=0")/Table3[[#This Row],[Count]]</f>
        <v>0.66666666666666663</v>
      </c>
      <c r="T79" s="1">
        <f>COUNTIFS(Table2[Sub-Sector],Table3[[#This Row],[Sub-Sector]],Table2[% Price above 200 EMA],"&gt;=0")/Table3[[#This Row],[Count]]</f>
        <v>1</v>
      </c>
      <c r="U79" s="1">
        <f>COUNTIFS(Table2[Sub-Sector],Table3[[#This Row],[Sub-Sector]],Table2[Rate of Change - Zone],"Positive")/Table3[[#This Row],[Count]]</f>
        <v>0.33333333333333331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79">
        <f>_xlfn.RANK.AVG(Table3[[#This Row],[Score]],Table3[Score],1)</f>
        <v>93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9">
        <f>_xlfn.RANK.AVG(Table3[[#This Row],[Score 2 ]],Table3[[Score 2 ]],1)</f>
        <v>78</v>
      </c>
    </row>
    <row r="80" spans="1:26" x14ac:dyDescent="0.3">
      <c r="A80" t="s">
        <v>524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0.5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1</v>
      </c>
      <c r="G80" s="1">
        <f>COUNTIFS(Table2[Sub-Sector],Table3[[#This Row],[Sub-Sector]],Table2[1Y Return vs Nifty],"&gt;=10")/Table3[[#This Row],[Count]]</f>
        <v>0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0.5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0.5</v>
      </c>
      <c r="S80" s="1">
        <f>COUNTIFS(Table2[Sub-Sector],Table3[[#This Row],[Sub-Sector]],Table2[% Price above 50 EMA],"&gt;=0")/Table3[[#This Row],[Count]]</f>
        <v>0.5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0.5</v>
      </c>
      <c r="V80" s="1">
        <f>COUNTIFS(Table2[Sub-Sector],Table3[[#This Row],[Sub-Sector]],Table2[Sharpe Ratio],"&gt;=0.10")/Table3[[#This Row],[Count]]</f>
        <v>0.5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80">
        <f>_xlfn.RANK.AVG(Table3[[#This Row],[Score]],Table3[Score],1)</f>
        <v>98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0">
        <f>_xlfn.RANK.AVG(Table3[[#This Row],[Score 2 ]],Table3[[Score 2 ]],1)</f>
        <v>79</v>
      </c>
    </row>
    <row r="81" spans="1:26" x14ac:dyDescent="0.3">
      <c r="A81" t="s">
        <v>662</v>
      </c>
      <c r="B81">
        <f>COUNTIFS(Table2[Sub-Sector],Table3[[#This Row],[Sub-Sector]])</f>
        <v>4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0.5</v>
      </c>
      <c r="F81" s="1">
        <f>COUNTIFS(Table2[Sub-Sector],Table3[[#This Row],[Sub-Sector]],Table2[6M Return vs Nifty],"&gt;=10")/Table3[[#This Row],[Count]]</f>
        <v>0.5</v>
      </c>
      <c r="G81" s="1">
        <f>COUNTIFS(Table2[Sub-Sector],Table3[[#This Row],[Sub-Sector]],Table2[1Y Return vs Nifty],"&gt;=10")/Table3[[#This Row],[Count]]</f>
        <v>0.75</v>
      </c>
      <c r="H81" s="1">
        <f>COUNTIFS(Table2[Sub-Sector],Table3[[#This Row],[Sub-Sector]],Table2[RSI Exponential â€“ 14D],"&gt;=50")/Table3[[#This Row],[Count]]</f>
        <v>0.5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0.75</v>
      </c>
      <c r="L81" s="1">
        <f>COUNTIFS(Table2[Sub-Sector],Table3[[#This Row],[Sub-Sector]],Table2[% Away From Current Week Low],"&gt;=0.05")/Table3[[#This Row],[Count]]</f>
        <v>0.25</v>
      </c>
      <c r="M81" s="1">
        <f>COUNTIFS(Table2[Sub-Sector],Table3[[#This Row],[Sub-Sector]],Table2[% Away From Current Week High],"&lt;=0.05")/Table3[[#This Row],[Count]]</f>
        <v>0.5</v>
      </c>
      <c r="N81" s="1">
        <f>COUNTIFS(Table2[Sub-Sector],Table3[[#This Row],[Sub-Sector]],Table2[% Away From Current Month Low],"&gt;=0.05")/Table3[[#This Row],[Count]]</f>
        <v>0.25</v>
      </c>
      <c r="O81" s="1">
        <f>COUNTIFS(Table2[Sub-Sector],Table3[[#This Row],[Sub-Sector]],Table2[% Away From Current Month High],"&lt;=0.05")/Table3[[#This Row],[Count]]</f>
        <v>0.25</v>
      </c>
      <c r="P81" s="1">
        <f>COUNTIFS(Table2[Sub-Sector],Table3[[#This Row],[Sub-Sector]],Table2[% Away From 52W High],"&lt;=10")/Table3[[#This Row],[Count]]</f>
        <v>0.25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0.25</v>
      </c>
      <c r="S81" s="1">
        <f>COUNTIFS(Table2[Sub-Sector],Table3[[#This Row],[Sub-Sector]],Table2[% Price above 50 EMA],"&gt;=0")/Table3[[#This Row],[Count]]</f>
        <v>0.25</v>
      </c>
      <c r="T81" s="1">
        <f>COUNTIFS(Table2[Sub-Sector],Table3[[#This Row],[Sub-Sector]],Table2[% Price above 200 EMA],"&gt;=0")/Table3[[#This Row],[Count]]</f>
        <v>0.75</v>
      </c>
      <c r="U81" s="1">
        <f>COUNTIFS(Table2[Sub-Sector],Table3[[#This Row],[Sub-Sector]],Table2[Rate of Change - Zone],"Positive")/Table3[[#This Row],[Count]]</f>
        <v>0.25</v>
      </c>
      <c r="V81" s="1">
        <f>COUNTIFS(Table2[Sub-Sector],Table3[[#This Row],[Sub-Sector]],Table2[Sharpe Ratio],"&gt;=0.10")/Table3[[#This Row],[Count]]</f>
        <v>0.25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81">
        <f>_xlfn.RANK.AVG(Table3[[#This Row],[Score]],Table3[Score],1)</f>
        <v>81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1">
        <f>_xlfn.RANK.AVG(Table3[[#This Row],[Score 2 ]],Table3[[Score 2 ]],1)</f>
        <v>80</v>
      </c>
    </row>
    <row r="82" spans="1:26" x14ac:dyDescent="0.3">
      <c r="A82" t="s">
        <v>18</v>
      </c>
      <c r="B82">
        <f>COUNTIFS(Table2[Sub-Sector],Table3[[#This Row],[Sub-Sector]])</f>
        <v>6</v>
      </c>
      <c r="C82" s="1">
        <f>COUNTIFS(Table2[Sub-Sector],Table3[[#This Row],[Sub-Sector]],Table2[Uptrend],"Uptrend")/Table3[[#This Row],[Count]]</f>
        <v>0.5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0.16666666666666666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0.83333333333333337</v>
      </c>
      <c r="H82" s="1">
        <f>COUNTIFS(Table2[Sub-Sector],Table3[[#This Row],[Sub-Sector]],Table2[RSI Exponential â€“ 14D],"&gt;=50")/Table3[[#This Row],[Count]]</f>
        <v>0.16666666666666666</v>
      </c>
      <c r="I82" s="1">
        <f>COUNTIFS(Table2[Sub-Sector],Table3[[#This Row],[Sub-Sector]],Table2[Relative Volume],"&gt;=1")/Table3[[#This Row],[Count]]</f>
        <v>0.33333333333333331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0.83333333333333337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0.5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0.16666666666666666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0.33333333333333331</v>
      </c>
      <c r="T82" s="1">
        <f>COUNTIFS(Table2[Sub-Sector],Table3[[#This Row],[Sub-Sector]],Table2[% Price above 200 EMA],"&gt;=0")/Table3[[#This Row],[Count]]</f>
        <v>0.83333333333333337</v>
      </c>
      <c r="U82" s="1">
        <f>COUNTIFS(Table2[Sub-Sector],Table3[[#This Row],[Sub-Sector]],Table2[Rate of Change - Zone],"Positive")/Table3[[#This Row],[Count]]</f>
        <v>0.16666666666666666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82">
        <f>_xlfn.RANK.AVG(Table3[[#This Row],[Score]],Table3[Score],1)</f>
        <v>89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2">
        <f>_xlfn.RANK.AVG(Table3[[#This Row],[Score 2 ]],Table3[[Score 2 ]],1)</f>
        <v>81.5</v>
      </c>
    </row>
    <row r="83" spans="1:26" x14ac:dyDescent="0.3">
      <c r="A83" t="s">
        <v>624</v>
      </c>
      <c r="B83">
        <f>COUNTIFS(Table2[Sub-Sector],Table3[[#This Row],[Sub-Sector]])</f>
        <v>14</v>
      </c>
      <c r="C83" s="1">
        <f>COUNTIFS(Table2[Sub-Sector],Table3[[#This Row],[Sub-Sector]],Table2[Uptrend],"Uptrend")/Table3[[#This Row],[Count]]</f>
        <v>0.6428571428571429</v>
      </c>
      <c r="D83" s="1">
        <f>COUNTIFS(Table2[Sub-Sector],Table3[[#This Row],[Sub-Sector]],Table2[1W Return vs Nifty],"&gt;=5")/Table3[[#This Row],[Count]]</f>
        <v>0.14285714285714285</v>
      </c>
      <c r="E83" s="1">
        <f>COUNTIFS(Table2[Sub-Sector],Table3[[#This Row],[Sub-Sector]],Table2[1M Return vs Nifty],"&gt;=5")/Table3[[#This Row],[Count]]</f>
        <v>0.21428571428571427</v>
      </c>
      <c r="F83" s="1">
        <f>COUNTIFS(Table2[Sub-Sector],Table3[[#This Row],[Sub-Sector]],Table2[6M Return vs Nifty],"&gt;=10")/Table3[[#This Row],[Count]]</f>
        <v>0.35714285714285715</v>
      </c>
      <c r="G83" s="1">
        <f>COUNTIFS(Table2[Sub-Sector],Table3[[#This Row],[Sub-Sector]],Table2[1Y Return vs Nifty],"&gt;=10")/Table3[[#This Row],[Count]]</f>
        <v>0.42857142857142855</v>
      </c>
      <c r="H83" s="1">
        <f>COUNTIFS(Table2[Sub-Sector],Table3[[#This Row],[Sub-Sector]],Table2[RSI Exponential â€“ 14D],"&gt;=50")/Table3[[#This Row],[Count]]</f>
        <v>0.21428571428571427</v>
      </c>
      <c r="I83" s="1">
        <f>COUNTIFS(Table2[Sub-Sector],Table3[[#This Row],[Sub-Sector]],Table2[Relative Volume],"&gt;=1")/Table3[[#This Row],[Count]]</f>
        <v>0.35714285714285715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0.9285714285714286</v>
      </c>
      <c r="L83" s="1">
        <f>COUNTIFS(Table2[Sub-Sector],Table3[[#This Row],[Sub-Sector]],Table2[% Away From Current Week Low],"&gt;=0.05")/Table3[[#This Row],[Count]]</f>
        <v>7.1428571428571425E-2</v>
      </c>
      <c r="M83" s="1">
        <f>COUNTIFS(Table2[Sub-Sector],Table3[[#This Row],[Sub-Sector]],Table2[% Away From Current Week High],"&lt;=0.05")/Table3[[#This Row],[Count]]</f>
        <v>0.7857142857142857</v>
      </c>
      <c r="N83" s="1">
        <f>COUNTIFS(Table2[Sub-Sector],Table3[[#This Row],[Sub-Sector]],Table2[% Away From Current Month Low],"&gt;=0.05")/Table3[[#This Row],[Count]]</f>
        <v>7.1428571428571425E-2</v>
      </c>
      <c r="O83" s="1">
        <f>COUNTIFS(Table2[Sub-Sector],Table3[[#This Row],[Sub-Sector]],Table2[% Away From Current Month High],"&lt;=0.05")/Table3[[#This Row],[Count]]</f>
        <v>0.5</v>
      </c>
      <c r="P83" s="1">
        <f>COUNTIFS(Table2[Sub-Sector],Table3[[#This Row],[Sub-Sector]],Table2[% Away From 52W High],"&lt;=10")/Table3[[#This Row],[Count]]</f>
        <v>7.1428571428571425E-2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0.21428571428571427</v>
      </c>
      <c r="S83" s="1">
        <f>COUNTIFS(Table2[Sub-Sector],Table3[[#This Row],[Sub-Sector]],Table2[% Price above 50 EMA],"&gt;=0")/Table3[[#This Row],[Count]]</f>
        <v>0.21428571428571427</v>
      </c>
      <c r="T83" s="1">
        <f>COUNTIFS(Table2[Sub-Sector],Table3[[#This Row],[Sub-Sector]],Table2[% Price above 200 EMA],"&gt;=0")/Table3[[#This Row],[Count]]</f>
        <v>0.8571428571428571</v>
      </c>
      <c r="U83" s="1">
        <f>COUNTIFS(Table2[Sub-Sector],Table3[[#This Row],[Sub-Sector]],Table2[Rate of Change - Zone],"Positive")/Table3[[#This Row],[Count]]</f>
        <v>0.21428571428571427</v>
      </c>
      <c r="V83" s="1">
        <f>COUNTIFS(Table2[Sub-Sector],Table3[[#This Row],[Sub-Sector]],Table2[Sharpe Ratio],"&gt;=0.10")/Table3[[#This Row],[Count]]</f>
        <v>0.21428571428571427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83">
        <f>_xlfn.RANK.AVG(Table3[[#This Row],[Score]],Table3[Score],1)</f>
        <v>75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3">
        <f>_xlfn.RANK.AVG(Table3[[#This Row],[Score 2 ]],Table3[[Score 2 ]],1)</f>
        <v>81.5</v>
      </c>
    </row>
    <row r="84" spans="1:26" x14ac:dyDescent="0.3">
      <c r="A84" t="s">
        <v>132</v>
      </c>
      <c r="B84">
        <f>COUNTIFS(Table2[Sub-Sector],Table3[[#This Row],[Sub-Sector]])</f>
        <v>7</v>
      </c>
      <c r="C84" s="1">
        <f>COUNTIFS(Table2[Sub-Sector],Table3[[#This Row],[Sub-Sector]],Table2[Uptrend],"Uptrend")/Table3[[#This Row],[Count]]</f>
        <v>0.5714285714285714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0.14285714285714285</v>
      </c>
      <c r="F84" s="1">
        <f>COUNTIFS(Table2[Sub-Sector],Table3[[#This Row],[Sub-Sector]],Table2[6M Return vs Nifty],"&gt;=10")/Table3[[#This Row],[Count]]</f>
        <v>0.42857142857142855</v>
      </c>
      <c r="G84" s="1">
        <f>COUNTIFS(Table2[Sub-Sector],Table3[[#This Row],[Sub-Sector]],Table2[1Y Return vs Nifty],"&gt;=10")/Table3[[#This Row],[Count]]</f>
        <v>0.8571428571428571</v>
      </c>
      <c r="H84" s="1">
        <f>COUNTIFS(Table2[Sub-Sector],Table3[[#This Row],[Sub-Sector]],Table2[RSI Exponential â€“ 14D],"&gt;=50")/Table3[[#This Row],[Count]]</f>
        <v>0.14285714285714285</v>
      </c>
      <c r="I84" s="1">
        <f>COUNTIFS(Table2[Sub-Sector],Table3[[#This Row],[Sub-Sector]],Table2[Relative Volume],"&gt;=1")/Table3[[#This Row],[Count]]</f>
        <v>0.14285714285714285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0.5714285714285714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0.14285714285714285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0.2857142857142857</v>
      </c>
      <c r="T84" s="1">
        <f>COUNTIFS(Table2[Sub-Sector],Table3[[#This Row],[Sub-Sector]],Table2[% Price above 200 EMA],"&gt;=0")/Table3[[#This Row],[Count]]</f>
        <v>0.8571428571428571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0.8571428571428571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84">
        <f>_xlfn.RANK.AVG(Table3[[#This Row],[Score]],Table3[Score],1)</f>
        <v>88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4">
        <f>_xlfn.RANK.AVG(Table3[[#This Row],[Score 2 ]],Table3[[Score 2 ]],1)</f>
        <v>83</v>
      </c>
    </row>
    <row r="85" spans="1:26" x14ac:dyDescent="0.3">
      <c r="A85" t="s">
        <v>1589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0.5</v>
      </c>
      <c r="D85" s="1">
        <f>COUNTIFS(Table2[Sub-Sector],Table3[[#This Row],[Sub-Sector]],Table2[1W Return vs Nifty],"&gt;=5")/Table3[[#This Row],[Count]]</f>
        <v>0.5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0.5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0.5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0.5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1</v>
      </c>
      <c r="U85" s="1">
        <f>COUNTIFS(Table2[Sub-Sector],Table3[[#This Row],[Sub-Sector]],Table2[Rate of Change - Zone],"Positive")/Table3[[#This Row],[Count]]</f>
        <v>0.5</v>
      </c>
      <c r="V85" s="1">
        <f>COUNTIFS(Table2[Sub-Sector],Table3[[#This Row],[Sub-Sector]],Table2[Sharpe Ratio],"&gt;=0.10")/Table3[[#This Row],[Count]]</f>
        <v>0.5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85">
        <f>_xlfn.RANK.AVG(Table3[[#This Row],[Score]],Table3[Score],1)</f>
        <v>78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5">
        <f>_xlfn.RANK.AVG(Table3[[#This Row],[Score 2 ]],Table3[[Score 2 ]],1)</f>
        <v>84.5</v>
      </c>
    </row>
    <row r="86" spans="1:26" x14ac:dyDescent="0.3">
      <c r="A86" t="s">
        <v>992</v>
      </c>
      <c r="B86">
        <f>COUNTIFS(Table2[Sub-Sector],Table3[[#This Row],[Sub-Sector]])</f>
        <v>2</v>
      </c>
      <c r="C86" s="1">
        <f>COUNTIFS(Table2[Sub-Sector],Table3[[#This Row],[Sub-Sector]],Table2[Uptrend],"Uptrend")/Table3[[#This Row],[Count]]</f>
        <v>0.5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0.5</v>
      </c>
      <c r="G86" s="1">
        <f>COUNTIFS(Table2[Sub-Sector],Table3[[#This Row],[Sub-Sector]],Table2[1Y Return vs Nifty],"&gt;=10")/Table3[[#This Row],[Count]]</f>
        <v>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1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0.5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</v>
      </c>
      <c r="X86">
        <f>_xlfn.RANK.AVG(Table3[[#This Row],[Score]],Table3[Score],1)</f>
        <v>100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6">
        <f>_xlfn.RANK.AVG(Table3[[#This Row],[Score 2 ]],Table3[[Score 2 ]],1)</f>
        <v>84.5</v>
      </c>
    </row>
    <row r="87" spans="1:26" x14ac:dyDescent="0.3">
      <c r="A87" t="s">
        <v>536</v>
      </c>
      <c r="B87">
        <f>COUNTIFS(Table2[Sub-Sector],Table3[[#This Row],[Sub-Sector]])</f>
        <v>5</v>
      </c>
      <c r="C87" s="1">
        <f>COUNTIFS(Table2[Sub-Sector],Table3[[#This Row],[Sub-Sector]],Table2[Uptrend],"Uptrend")/Table3[[#This Row],[Count]]</f>
        <v>0.2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0.6</v>
      </c>
      <c r="G87" s="1">
        <f>COUNTIFS(Table2[Sub-Sector],Table3[[#This Row],[Sub-Sector]],Table2[1Y Return vs Nifty],"&gt;=10")/Table3[[#This Row],[Count]]</f>
        <v>0.4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0.2</v>
      </c>
      <c r="J87" s="1">
        <f>COUNTIFS(Table2[Sub-Sector],Table3[[#This Row],[Sub-Sector]],Table2[% Away From Day Low],"&gt;=0.05")/Table3[[#This Row],[Count]]</f>
        <v>0.2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0.2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0.2</v>
      </c>
      <c r="O87" s="1">
        <f>COUNTIFS(Table2[Sub-Sector],Table3[[#This Row],[Sub-Sector]],Table2[% Away From Current Month High],"&lt;=0.05")/Table3[[#This Row],[Count]]</f>
        <v>0.4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0.2</v>
      </c>
      <c r="S87" s="1">
        <f>COUNTIFS(Table2[Sub-Sector],Table3[[#This Row],[Sub-Sector]],Table2[% Price above 50 EMA],"&gt;=0")/Table3[[#This Row],[Count]]</f>
        <v>0.2</v>
      </c>
      <c r="T87" s="1">
        <f>COUNTIFS(Table2[Sub-Sector],Table3[[#This Row],[Sub-Sector]],Table2[% Price above 200 EMA],"&gt;=0")/Table3[[#This Row],[Count]]</f>
        <v>0.8</v>
      </c>
      <c r="U87" s="1">
        <f>COUNTIFS(Table2[Sub-Sector],Table3[[#This Row],[Sub-Sector]],Table2[Rate of Change - Zone],"Positive")/Table3[[#This Row],[Count]]</f>
        <v>0.2</v>
      </c>
      <c r="V87" s="1">
        <f>COUNTIFS(Table2[Sub-Sector],Table3[[#This Row],[Sub-Sector]],Table2[Sharpe Ratio],"&gt;=0.10")/Table3[[#This Row],[Count]]</f>
        <v>0.4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576.5</v>
      </c>
      <c r="X87">
        <f>_xlfn.RANK.AVG(Table3[[#This Row],[Score]],Table3[Score],1)</f>
        <v>102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7">
        <f>_xlfn.RANK.AVG(Table3[[#This Row],[Score 2 ]],Table3[[Score 2 ]],1)</f>
        <v>86</v>
      </c>
    </row>
    <row r="88" spans="1:26" x14ac:dyDescent="0.3">
      <c r="A88" t="s">
        <v>436</v>
      </c>
      <c r="B88">
        <f>COUNTIFS(Table2[Sub-Sector],Table3[[#This Row],[Sub-Sector]])</f>
        <v>9</v>
      </c>
      <c r="C88" s="1">
        <f>COUNTIFS(Table2[Sub-Sector],Table3[[#This Row],[Sub-Sector]],Table2[Uptrend],"Uptrend")/Table3[[#This Row],[Count]]</f>
        <v>0.33333333333333331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0.33333333333333331</v>
      </c>
      <c r="F88" s="1">
        <f>COUNTIFS(Table2[Sub-Sector],Table3[[#This Row],[Sub-Sector]],Table2[6M Return vs Nifty],"&gt;=10")/Table3[[#This Row],[Count]]</f>
        <v>0.44444444444444442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0.77777777777777779</v>
      </c>
      <c r="I88" s="1">
        <f>COUNTIFS(Table2[Sub-Sector],Table3[[#This Row],[Sub-Sector]],Table2[Relative Volume],"&gt;=1")/Table3[[#This Row],[Count]]</f>
        <v>0.33333333333333331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0.1111111111111111</v>
      </c>
      <c r="M88" s="1">
        <f>COUNTIFS(Table2[Sub-Sector],Table3[[#This Row],[Sub-Sector]],Table2[% Away From Current Week High],"&lt;=0.05")/Table3[[#This Row],[Count]]</f>
        <v>0.88888888888888884</v>
      </c>
      <c r="N88" s="1">
        <f>COUNTIFS(Table2[Sub-Sector],Table3[[#This Row],[Sub-Sector]],Table2[% Away From Current Month Low],"&gt;=0.05")/Table3[[#This Row],[Count]]</f>
        <v>0.1111111111111111</v>
      </c>
      <c r="O88" s="1">
        <f>COUNTIFS(Table2[Sub-Sector],Table3[[#This Row],[Sub-Sector]],Table2[% Away From Current Month High],"&lt;=0.05")/Table3[[#This Row],[Count]]</f>
        <v>0.55555555555555558</v>
      </c>
      <c r="P88" s="1">
        <f>COUNTIFS(Table2[Sub-Sector],Table3[[#This Row],[Sub-Sector]],Table2[% Away From 52W High],"&lt;=10")/Table3[[#This Row],[Count]]</f>
        <v>0.33333333333333331</v>
      </c>
      <c r="Q88" s="1">
        <f>COUNTIFS(Table2[Sub-Sector],Table3[[#This Row],[Sub-Sector]],Table2[% Away From 52W Low],"&gt;=10")/Table3[[#This Row],[Count]]</f>
        <v>0.88888888888888884</v>
      </c>
      <c r="R88" s="1">
        <f>COUNTIFS(Table2[Sub-Sector],Table3[[#This Row],[Sub-Sector]],Table2[% Price above 20 EMA],"&gt;=0")/Table3[[#This Row],[Count]]</f>
        <v>0.44444444444444442</v>
      </c>
      <c r="S88" s="1">
        <f>COUNTIFS(Table2[Sub-Sector],Table3[[#This Row],[Sub-Sector]],Table2[% Price above 50 EMA],"&gt;=0")/Table3[[#This Row],[Count]]</f>
        <v>0.44444444444444442</v>
      </c>
      <c r="T88" s="1">
        <f>COUNTIFS(Table2[Sub-Sector],Table3[[#This Row],[Sub-Sector]],Table2[% Price above 200 EMA],"&gt;=0")/Table3[[#This Row],[Count]]</f>
        <v>0.44444444444444442</v>
      </c>
      <c r="U88" s="1">
        <f>COUNTIFS(Table2[Sub-Sector],Table3[[#This Row],[Sub-Sector]],Table2[Rate of Change - Zone],"Positive")/Table3[[#This Row],[Count]]</f>
        <v>0.33333333333333331</v>
      </c>
      <c r="V88" s="1">
        <f>COUNTIFS(Table2[Sub-Sector],Table3[[#This Row],[Sub-Sector]],Table2[Sharpe Ratio],"&gt;=0.10")/Table3[[#This Row],[Count]]</f>
        <v>0.44444444444444442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88">
        <f>_xlfn.RANK.AVG(Table3[[#This Row],[Score]],Table3[Score],1)</f>
        <v>92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8">
        <f>_xlfn.RANK.AVG(Table3[[#This Row],[Score 2 ]],Table3[[Score 2 ]],1)</f>
        <v>87</v>
      </c>
    </row>
    <row r="89" spans="1:26" x14ac:dyDescent="0.3">
      <c r="A89" t="s">
        <v>199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1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1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1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89">
        <f>_xlfn.RANK.AVG(Table3[[#This Row],[Score]],Table3[Score],1)</f>
        <v>84.5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9">
        <f>_xlfn.RANK.AVG(Table3[[#This Row],[Score 2 ]],Table3[[Score 2 ]],1)</f>
        <v>88</v>
      </c>
    </row>
    <row r="90" spans="1:26" x14ac:dyDescent="0.3">
      <c r="A90" t="s">
        <v>483</v>
      </c>
      <c r="B90">
        <f>COUNTIFS(Table2[Sub-Sector],Table3[[#This Row],[Sub-Sector]])</f>
        <v>10</v>
      </c>
      <c r="C90" s="1">
        <f>COUNTIFS(Table2[Sub-Sector],Table3[[#This Row],[Sub-Sector]],Table2[Uptrend],"Uptrend")/Table3[[#This Row],[Count]]</f>
        <v>0.7</v>
      </c>
      <c r="D90" s="1">
        <f>COUNTIFS(Table2[Sub-Sector],Table3[[#This Row],[Sub-Sector]],Table2[1W Return vs Nifty],"&gt;=5")/Table3[[#This Row],[Count]]</f>
        <v>0.4</v>
      </c>
      <c r="E90" s="1">
        <f>COUNTIFS(Table2[Sub-Sector],Table3[[#This Row],[Sub-Sector]],Table2[1M Return vs Nifty],"&gt;=5")/Table3[[#This Row],[Count]]</f>
        <v>0.3</v>
      </c>
      <c r="F90" s="1">
        <f>COUNTIFS(Table2[Sub-Sector],Table3[[#This Row],[Sub-Sector]],Table2[6M Return vs Nifty],"&gt;=10")/Table3[[#This Row],[Count]]</f>
        <v>0.5</v>
      </c>
      <c r="G90" s="1">
        <f>COUNTIFS(Table2[Sub-Sector],Table3[[#This Row],[Sub-Sector]],Table2[1Y Return vs Nifty],"&gt;=10")/Table3[[#This Row],[Count]]</f>
        <v>0.3</v>
      </c>
      <c r="H90" s="1">
        <f>COUNTIFS(Table2[Sub-Sector],Table3[[#This Row],[Sub-Sector]],Table2[RSI Exponential â€“ 14D],"&gt;=50")/Table3[[#This Row],[Count]]</f>
        <v>0.5</v>
      </c>
      <c r="I90" s="1">
        <f>COUNTIFS(Table2[Sub-Sector],Table3[[#This Row],[Sub-Sector]],Table2[Relative Volume],"&gt;=1")/Table3[[#This Row],[Count]]</f>
        <v>0.2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0.2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0.2</v>
      </c>
      <c r="O90" s="1">
        <f>COUNTIFS(Table2[Sub-Sector],Table3[[#This Row],[Sub-Sector]],Table2[% Away From Current Month High],"&lt;=0.05")/Table3[[#This Row],[Count]]</f>
        <v>0.5</v>
      </c>
      <c r="P90" s="1">
        <f>COUNTIFS(Table2[Sub-Sector],Table3[[#This Row],[Sub-Sector]],Table2[% Away From 52W High],"&lt;=10")/Table3[[#This Row],[Count]]</f>
        <v>0.5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0.5</v>
      </c>
      <c r="S90" s="1">
        <f>COUNTIFS(Table2[Sub-Sector],Table3[[#This Row],[Sub-Sector]],Table2[% Price above 50 EMA],"&gt;=0")/Table3[[#This Row],[Count]]</f>
        <v>0.8</v>
      </c>
      <c r="T90" s="1">
        <f>COUNTIFS(Table2[Sub-Sector],Table3[[#This Row],[Sub-Sector]],Table2[% Price above 200 EMA],"&gt;=0")/Table3[[#This Row],[Count]]</f>
        <v>0.8</v>
      </c>
      <c r="U90" s="1">
        <f>COUNTIFS(Table2[Sub-Sector],Table3[[#This Row],[Sub-Sector]],Table2[Rate of Change - Zone],"Positive")/Table3[[#This Row],[Count]]</f>
        <v>0.4</v>
      </c>
      <c r="V90" s="1">
        <f>COUNTIFS(Table2[Sub-Sector],Table3[[#This Row],[Sub-Sector]],Table2[Sharpe Ratio],"&gt;=0.10")/Table3[[#This Row],[Count]]</f>
        <v>0.4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418.5</v>
      </c>
      <c r="X90">
        <f>_xlfn.RANK.AVG(Table3[[#This Row],[Score]],Table3[Score],1)</f>
        <v>56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90">
        <f>_xlfn.RANK.AVG(Table3[[#This Row],[Score 2 ]],Table3[[Score 2 ]],1)</f>
        <v>89</v>
      </c>
    </row>
    <row r="91" spans="1:26" x14ac:dyDescent="0.3">
      <c r="A91" t="s">
        <v>414</v>
      </c>
      <c r="B91">
        <f>COUNTIFS(Table2[Sub-Sector],Table3[[#This Row],[Sub-Sector]])</f>
        <v>11</v>
      </c>
      <c r="C91" s="1">
        <f>COUNTIFS(Table2[Sub-Sector],Table3[[#This Row],[Sub-Sector]],Table2[Uptrend],"Uptrend")/Table3[[#This Row],[Count]]</f>
        <v>0.18181818181818182</v>
      </c>
      <c r="D91" s="1">
        <f>COUNTIFS(Table2[Sub-Sector],Table3[[#This Row],[Sub-Sector]],Table2[1W Return vs Nifty],"&gt;=5")/Table3[[#This Row],[Count]]</f>
        <v>0.36363636363636365</v>
      </c>
      <c r="E91" s="1">
        <f>COUNTIFS(Table2[Sub-Sector],Table3[[#This Row],[Sub-Sector]],Table2[1M Return vs Nifty],"&gt;=5")/Table3[[#This Row],[Count]]</f>
        <v>0.36363636363636365</v>
      </c>
      <c r="F91" s="1">
        <f>COUNTIFS(Table2[Sub-Sector],Table3[[#This Row],[Sub-Sector]],Table2[6M Return vs Nifty],"&gt;=10")/Table3[[#This Row],[Count]]</f>
        <v>0.18181818181818182</v>
      </c>
      <c r="G91" s="1">
        <f>COUNTIFS(Table2[Sub-Sector],Table3[[#This Row],[Sub-Sector]],Table2[1Y Return vs Nifty],"&gt;=10")/Table3[[#This Row],[Count]]</f>
        <v>9.0909090909090912E-2</v>
      </c>
      <c r="H91" s="1">
        <f>COUNTIFS(Table2[Sub-Sector],Table3[[#This Row],[Sub-Sector]],Table2[RSI Exponential â€“ 14D],"&gt;=50")/Table3[[#This Row],[Count]]</f>
        <v>0.54545454545454541</v>
      </c>
      <c r="I91" s="1">
        <f>COUNTIFS(Table2[Sub-Sector],Table3[[#This Row],[Sub-Sector]],Table2[Relative Volume],"&gt;=1")/Table3[[#This Row],[Count]]</f>
        <v>0.45454545454545453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0.27272727272727271</v>
      </c>
      <c r="M91" s="1">
        <f>COUNTIFS(Table2[Sub-Sector],Table3[[#This Row],[Sub-Sector]],Table2[% Away From Current Week High],"&lt;=0.05")/Table3[[#This Row],[Count]]</f>
        <v>0.81818181818181823</v>
      </c>
      <c r="N91" s="1">
        <f>COUNTIFS(Table2[Sub-Sector],Table3[[#This Row],[Sub-Sector]],Table2[% Away From Current Month Low],"&gt;=0.05")/Table3[[#This Row],[Count]]</f>
        <v>0.45454545454545453</v>
      </c>
      <c r="O91" s="1">
        <f>COUNTIFS(Table2[Sub-Sector],Table3[[#This Row],[Sub-Sector]],Table2[% Away From Current Month High],"&lt;=0.05")/Table3[[#This Row],[Count]]</f>
        <v>0.63636363636363635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0.54545454545454541</v>
      </c>
      <c r="S91" s="1">
        <f>COUNTIFS(Table2[Sub-Sector],Table3[[#This Row],[Sub-Sector]],Table2[% Price above 50 EMA],"&gt;=0")/Table3[[#This Row],[Count]]</f>
        <v>0.54545454545454541</v>
      </c>
      <c r="T91" s="1">
        <f>COUNTIFS(Table2[Sub-Sector],Table3[[#This Row],[Sub-Sector]],Table2[% Price above 200 EMA],"&gt;=0")/Table3[[#This Row],[Count]]</f>
        <v>0.63636363636363635</v>
      </c>
      <c r="U91" s="1">
        <f>COUNTIFS(Table2[Sub-Sector],Table3[[#This Row],[Sub-Sector]],Table2[Rate of Change - Zone],"Positive")/Table3[[#This Row],[Count]]</f>
        <v>0.45454545454545453</v>
      </c>
      <c r="V91" s="1">
        <f>COUNTIFS(Table2[Sub-Sector],Table3[[#This Row],[Sub-Sector]],Table2[Sharpe Ratio],"&gt;=0.10")/Table3[[#This Row],[Count]]</f>
        <v>9.0909090909090912E-2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91">
        <f>_xlfn.RANK.AVG(Table3[[#This Row],[Score]],Table3[Score],1)</f>
        <v>76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91">
        <f>_xlfn.RANK.AVG(Table3[[#This Row],[Score 2 ]],Table3[[Score 2 ]],1)</f>
        <v>90</v>
      </c>
    </row>
    <row r="92" spans="1:26" x14ac:dyDescent="0.3">
      <c r="A92" t="s">
        <v>127</v>
      </c>
      <c r="B92">
        <f>COUNTIFS(Table2[Sub-Sector],Table3[[#This Row],[Sub-Sector]])</f>
        <v>22</v>
      </c>
      <c r="C92" s="1">
        <f>COUNTIFS(Table2[Sub-Sector],Table3[[#This Row],[Sub-Sector]],Table2[Uptrend],"Uptrend")/Table3[[#This Row],[Count]]</f>
        <v>0.40909090909090912</v>
      </c>
      <c r="D92" s="1">
        <f>COUNTIFS(Table2[Sub-Sector],Table3[[#This Row],[Sub-Sector]],Table2[1W Return vs Nifty],"&gt;=5")/Table3[[#This Row],[Count]]</f>
        <v>0.22727272727272727</v>
      </c>
      <c r="E92" s="1">
        <f>COUNTIFS(Table2[Sub-Sector],Table3[[#This Row],[Sub-Sector]],Table2[1M Return vs Nifty],"&gt;=5")/Table3[[#This Row],[Count]]</f>
        <v>0.27272727272727271</v>
      </c>
      <c r="F92" s="1">
        <f>COUNTIFS(Table2[Sub-Sector],Table3[[#This Row],[Sub-Sector]],Table2[6M Return vs Nifty],"&gt;=10")/Table3[[#This Row],[Count]]</f>
        <v>0.36363636363636365</v>
      </c>
      <c r="G92" s="1">
        <f>COUNTIFS(Table2[Sub-Sector],Table3[[#This Row],[Sub-Sector]],Table2[1Y Return vs Nifty],"&gt;=10")/Table3[[#This Row],[Count]]</f>
        <v>0.5</v>
      </c>
      <c r="H92" s="1">
        <f>COUNTIFS(Table2[Sub-Sector],Table3[[#This Row],[Sub-Sector]],Table2[RSI Exponential â€“ 14D],"&gt;=50")/Table3[[#This Row],[Count]]</f>
        <v>0.36363636363636365</v>
      </c>
      <c r="I92" s="1">
        <f>COUNTIFS(Table2[Sub-Sector],Table3[[#This Row],[Sub-Sector]],Table2[Relative Volume],"&gt;=1")/Table3[[#This Row],[Count]]</f>
        <v>0.18181818181818182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4.5454545454545456E-2</v>
      </c>
      <c r="M92" s="1">
        <f>COUNTIFS(Table2[Sub-Sector],Table3[[#This Row],[Sub-Sector]],Table2[% Away From Current Week High],"&lt;=0.05")/Table3[[#This Row],[Count]]</f>
        <v>0.95454545454545459</v>
      </c>
      <c r="N92" s="1">
        <f>COUNTIFS(Table2[Sub-Sector],Table3[[#This Row],[Sub-Sector]],Table2[% Away From Current Month Low],"&gt;=0.05")/Table3[[#This Row],[Count]]</f>
        <v>0.27272727272727271</v>
      </c>
      <c r="O92" s="1">
        <f>COUNTIFS(Table2[Sub-Sector],Table3[[#This Row],[Sub-Sector]],Table2[% Away From Current Month High],"&lt;=0.05")/Table3[[#This Row],[Count]]</f>
        <v>0.45454545454545453</v>
      </c>
      <c r="P92" s="1">
        <f>COUNTIFS(Table2[Sub-Sector],Table3[[#This Row],[Sub-Sector]],Table2[% Away From 52W High],"&lt;=10")/Table3[[#This Row],[Count]]</f>
        <v>0.27272727272727271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0.36363636363636365</v>
      </c>
      <c r="S92" s="1">
        <f>COUNTIFS(Table2[Sub-Sector],Table3[[#This Row],[Sub-Sector]],Table2[% Price above 50 EMA],"&gt;=0")/Table3[[#This Row],[Count]]</f>
        <v>0.45454545454545453</v>
      </c>
      <c r="T92" s="1">
        <f>COUNTIFS(Table2[Sub-Sector],Table3[[#This Row],[Sub-Sector]],Table2[% Price above 200 EMA],"&gt;=0")/Table3[[#This Row],[Count]]</f>
        <v>0.68181818181818177</v>
      </c>
      <c r="U92" s="1">
        <f>COUNTIFS(Table2[Sub-Sector],Table3[[#This Row],[Sub-Sector]],Table2[Rate of Change - Zone],"Positive")/Table3[[#This Row],[Count]]</f>
        <v>0.22727272727272727</v>
      </c>
      <c r="V92" s="1">
        <f>COUNTIFS(Table2[Sub-Sector],Table3[[#This Row],[Sub-Sector]],Table2[Sharpe Ratio],"&gt;=0.10")/Table3[[#This Row],[Count]]</f>
        <v>0.40909090909090912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92">
        <f>_xlfn.RANK.AVG(Table3[[#This Row],[Score]],Table3[Score],1)</f>
        <v>82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92">
        <f>_xlfn.RANK.AVG(Table3[[#This Row],[Score 2 ]],Table3[[Score 2 ]],1)</f>
        <v>91</v>
      </c>
    </row>
    <row r="93" spans="1:26" x14ac:dyDescent="0.3">
      <c r="A93" t="s">
        <v>681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0.33333333333333331</v>
      </c>
      <c r="D93" s="1">
        <f>COUNTIFS(Table2[Sub-Sector],Table3[[#This Row],[Sub-Sector]],Table2[1W Return vs Nifty],"&gt;=5")/Table3[[#This Row],[Count]]</f>
        <v>0.33333333333333331</v>
      </c>
      <c r="E93" s="1">
        <f>COUNTIFS(Table2[Sub-Sector],Table3[[#This Row],[Sub-Sector]],Table2[1M Return vs Nifty],"&gt;=5")/Table3[[#This Row],[Count]]</f>
        <v>0.33333333333333331</v>
      </c>
      <c r="F93" s="1">
        <f>COUNTIFS(Table2[Sub-Sector],Table3[[#This Row],[Sub-Sector]],Table2[6M Return vs Nifty],"&gt;=10")/Table3[[#This Row],[Count]]</f>
        <v>0.33333333333333331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0.66666666666666663</v>
      </c>
      <c r="I93" s="1">
        <f>COUNTIFS(Table2[Sub-Sector],Table3[[#This Row],[Sub-Sector]],Table2[Relative Volume],"&gt;=1")/Table3[[#This Row],[Count]]</f>
        <v>0.33333333333333331</v>
      </c>
      <c r="J93" s="1">
        <f>COUNTIFS(Table2[Sub-Sector],Table3[[#This Row],[Sub-Sector]],Table2[% Away From Day Low],"&gt;=0.05")/Table3[[#This Row],[Count]]</f>
        <v>0.33333333333333331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0.33333333333333331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0.33333333333333331</v>
      </c>
      <c r="O93" s="1">
        <f>COUNTIFS(Table2[Sub-Sector],Table3[[#This Row],[Sub-Sector]],Table2[% Away From Current Month High],"&lt;=0.05")/Table3[[#This Row],[Count]]</f>
        <v>0.66666666666666663</v>
      </c>
      <c r="P93" s="1">
        <f>COUNTIFS(Table2[Sub-Sector],Table3[[#This Row],[Sub-Sector]],Table2[% Away From 52W High],"&lt;=10")/Table3[[#This Row],[Count]]</f>
        <v>0.33333333333333331</v>
      </c>
      <c r="Q93" s="1">
        <f>COUNTIFS(Table2[Sub-Sector],Table3[[#This Row],[Sub-Sector]],Table2[% Away From 52W Low],"&gt;=10")/Table3[[#This Row],[Count]]</f>
        <v>0.66666666666666663</v>
      </c>
      <c r="R93" s="1">
        <f>COUNTIFS(Table2[Sub-Sector],Table3[[#This Row],[Sub-Sector]],Table2[% Price above 20 EMA],"&gt;=0")/Table3[[#This Row],[Count]]</f>
        <v>0.33333333333333331</v>
      </c>
      <c r="S93" s="1">
        <f>COUNTIFS(Table2[Sub-Sector],Table3[[#This Row],[Sub-Sector]],Table2[% Price above 50 EMA],"&gt;=0")/Table3[[#This Row],[Count]]</f>
        <v>0.33333333333333331</v>
      </c>
      <c r="T93" s="1">
        <f>COUNTIFS(Table2[Sub-Sector],Table3[[#This Row],[Sub-Sector]],Table2[% Price above 200 EMA],"&gt;=0")/Table3[[#This Row],[Count]]</f>
        <v>0.66666666666666663</v>
      </c>
      <c r="U93" s="1">
        <f>COUNTIFS(Table2[Sub-Sector],Table3[[#This Row],[Sub-Sector]],Table2[Rate of Change - Zone],"Positive")/Table3[[#This Row],[Count]]</f>
        <v>0.33333333333333331</v>
      </c>
      <c r="V93" s="1">
        <f>COUNTIFS(Table2[Sub-Sector],Table3[[#This Row],[Sub-Sector]],Table2[Sharpe Ratio],"&gt;=0.10")/Table3[[#This Row],[Count]]</f>
        <v>0.66666666666666663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93">
        <f>_xlfn.RANK.AVG(Table3[[#This Row],[Score]],Table3[Score],1)</f>
        <v>79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93">
        <f>_xlfn.RANK.AVG(Table3[[#This Row],[Score 2 ]],Table3[[Score 2 ]],1)</f>
        <v>92</v>
      </c>
    </row>
    <row r="94" spans="1:26" x14ac:dyDescent="0.3">
      <c r="A94" t="s">
        <v>121</v>
      </c>
      <c r="B94">
        <f>COUNTIFS(Table2[Sub-Sector],Table3[[#This Row],[Sub-Sector]])</f>
        <v>3</v>
      </c>
      <c r="C94" s="1">
        <f>COUNTIFS(Table2[Sub-Sector],Table3[[#This Row],[Sub-Sector]],Table2[Uptrend],"Uptrend")/Table3[[#This Row],[Count]]</f>
        <v>0.33333333333333331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0.33333333333333331</v>
      </c>
      <c r="G94" s="1">
        <f>COUNTIFS(Table2[Sub-Sector],Table3[[#This Row],[Sub-Sector]],Table2[1Y Return vs Nifty],"&gt;=10")/Table3[[#This Row],[Count]]</f>
        <v>0.66666666666666663</v>
      </c>
      <c r="H94" s="1">
        <f>COUNTIFS(Table2[Sub-Sector],Table3[[#This Row],[Sub-Sector]],Table2[RSI Exponential â€“ 14D],"&gt;=50")/Table3[[#This Row],[Count]]</f>
        <v>0.33333333333333331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0.33333333333333331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0.33333333333333331</v>
      </c>
      <c r="S94" s="1">
        <f>COUNTIFS(Table2[Sub-Sector],Table3[[#This Row],[Sub-Sector]],Table2[% Price above 50 EMA],"&gt;=0")/Table3[[#This Row],[Count]]</f>
        <v>0.33333333333333331</v>
      </c>
      <c r="T94" s="1">
        <f>COUNTIFS(Table2[Sub-Sector],Table3[[#This Row],[Sub-Sector]],Table2[% Price above 200 EMA],"&gt;=0")/Table3[[#This Row],[Count]]</f>
        <v>0.66666666666666663</v>
      </c>
      <c r="U94" s="1">
        <f>COUNTIFS(Table2[Sub-Sector],Table3[[#This Row],[Sub-Sector]],Table2[Rate of Change - Zone],"Positive")/Table3[[#This Row],[Count]]</f>
        <v>0.33333333333333331</v>
      </c>
      <c r="V94" s="1">
        <f>COUNTIFS(Table2[Sub-Sector],Table3[[#This Row],[Sub-Sector]],Table2[Sharpe Ratio],"&gt;=0.10")/Table3[[#This Row],[Count]]</f>
        <v>0.33333333333333331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591.5</v>
      </c>
      <c r="X94">
        <f>_xlfn.RANK.AVG(Table3[[#This Row],[Score]],Table3[Score],1)</f>
        <v>105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4">
        <f>_xlfn.RANK.AVG(Table3[[#This Row],[Score 2 ]],Table3[[Score 2 ]],1)</f>
        <v>93</v>
      </c>
    </row>
    <row r="95" spans="1:26" x14ac:dyDescent="0.3">
      <c r="A95" t="s">
        <v>92</v>
      </c>
      <c r="B95">
        <f>COUNTIFS(Table2[Sub-Sector],Table3[[#This Row],[Sub-Sector]])</f>
        <v>5</v>
      </c>
      <c r="C95" s="1">
        <f>COUNTIFS(Table2[Sub-Sector],Table3[[#This Row],[Sub-Sector]],Table2[Uptrend],"Uptrend")/Table3[[#This Row],[Count]]</f>
        <v>0.2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0.6</v>
      </c>
      <c r="G95" s="1">
        <f>COUNTIFS(Table2[Sub-Sector],Table3[[#This Row],[Sub-Sector]],Table2[1Y Return vs Nifty],"&gt;=10")/Table3[[#This Row],[Count]]</f>
        <v>0.6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0.2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0.8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0.6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95">
        <f>_xlfn.RANK.AVG(Table3[[#This Row],[Score]],Table3[Score],1)</f>
        <v>106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5">
        <f>_xlfn.RANK.AVG(Table3[[#This Row],[Score 2 ]],Table3[[Score 2 ]],1)</f>
        <v>94</v>
      </c>
    </row>
    <row r="96" spans="1:26" x14ac:dyDescent="0.3">
      <c r="A96" t="s">
        <v>213</v>
      </c>
      <c r="B96">
        <f>COUNTIFS(Table2[Sub-Sector],Table3[[#This Row],[Sub-Sector]])</f>
        <v>3</v>
      </c>
      <c r="C96" s="1">
        <f>COUNTIFS(Table2[Sub-Sector],Table3[[#This Row],[Sub-Sector]],Table2[Uptrend],"Uptrend")/Table3[[#This Row],[Count]]</f>
        <v>0.66666666666666663</v>
      </c>
      <c r="D96" s="1">
        <f>COUNTIFS(Table2[Sub-Sector],Table3[[#This Row],[Sub-Sector]],Table2[1W Return vs Nifty],"&gt;=5")/Table3[[#This Row],[Count]]</f>
        <v>0.33333333333333331</v>
      </c>
      <c r="E96" s="1">
        <f>COUNTIFS(Table2[Sub-Sector],Table3[[#This Row],[Sub-Sector]],Table2[1M Return vs Nifty],"&gt;=5")/Table3[[#This Row],[Count]]</f>
        <v>0.33333333333333331</v>
      </c>
      <c r="F96" s="1">
        <f>COUNTIFS(Table2[Sub-Sector],Table3[[#This Row],[Sub-Sector]],Table2[6M Return vs Nifty],"&gt;=10")/Table3[[#This Row],[Count]]</f>
        <v>0.33333333333333331</v>
      </c>
      <c r="G96" s="1">
        <f>COUNTIFS(Table2[Sub-Sector],Table3[[#This Row],[Sub-Sector]],Table2[1Y Return vs Nifty],"&gt;=10")/Table3[[#This Row],[Count]]</f>
        <v>0.33333333333333331</v>
      </c>
      <c r="H96" s="1">
        <f>COUNTIFS(Table2[Sub-Sector],Table3[[#This Row],[Sub-Sector]],Table2[RSI Exponential â€“ 14D],"&gt;=50")/Table3[[#This Row],[Count]]</f>
        <v>0.66666666666666663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0.66666666666666663</v>
      </c>
      <c r="N96" s="1">
        <f>COUNTIFS(Table2[Sub-Sector],Table3[[#This Row],[Sub-Sector]],Table2[% Away From Current Month Low],"&gt;=0.05")/Table3[[#This Row],[Count]]</f>
        <v>0.33333333333333331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0.33333333333333331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0.33333333333333331</v>
      </c>
      <c r="S96" s="1">
        <f>COUNTIFS(Table2[Sub-Sector],Table3[[#This Row],[Sub-Sector]],Table2[% Price above 50 EMA],"&gt;=0")/Table3[[#This Row],[Count]]</f>
        <v>0.66666666666666663</v>
      </c>
      <c r="T96" s="1">
        <f>COUNTIFS(Table2[Sub-Sector],Table3[[#This Row],[Sub-Sector]],Table2[% Price above 200 EMA],"&gt;=0")/Table3[[#This Row],[Count]]</f>
        <v>0.66666666666666663</v>
      </c>
      <c r="U96" s="1">
        <f>COUNTIFS(Table2[Sub-Sector],Table3[[#This Row],[Sub-Sector]],Table2[Rate of Change - Zone],"Positive")/Table3[[#This Row],[Count]]</f>
        <v>0.66666666666666663</v>
      </c>
      <c r="V96" s="1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96">
        <f>_xlfn.RANK.AVG(Table3[[#This Row],[Score]],Table3[Score],1)</f>
        <v>69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96">
        <f>_xlfn.RANK.AVG(Table3[[#This Row],[Score 2 ]],Table3[[Score 2 ]],1)</f>
        <v>95</v>
      </c>
    </row>
    <row r="97" spans="1:26" x14ac:dyDescent="0.3">
      <c r="A97" t="s">
        <v>78</v>
      </c>
      <c r="B97">
        <f>COUNTIFS(Table2[Sub-Sector],Table3[[#This Row],[Sub-Sector]])</f>
        <v>19</v>
      </c>
      <c r="C97" s="1">
        <f>COUNTIFS(Table2[Sub-Sector],Table3[[#This Row],[Sub-Sector]],Table2[Uptrend],"Uptrend")/Table3[[#This Row],[Count]]</f>
        <v>0.47368421052631576</v>
      </c>
      <c r="D97" s="1">
        <f>COUNTIFS(Table2[Sub-Sector],Table3[[#This Row],[Sub-Sector]],Table2[1W Return vs Nifty],"&gt;=5")/Table3[[#This Row],[Count]]</f>
        <v>0.15789473684210525</v>
      </c>
      <c r="E97" s="1">
        <f>COUNTIFS(Table2[Sub-Sector],Table3[[#This Row],[Sub-Sector]],Table2[1M Return vs Nifty],"&gt;=5")/Table3[[#This Row],[Count]]</f>
        <v>0.26315789473684209</v>
      </c>
      <c r="F97" s="1">
        <f>COUNTIFS(Table2[Sub-Sector],Table3[[#This Row],[Sub-Sector]],Table2[6M Return vs Nifty],"&gt;=10")/Table3[[#This Row],[Count]]</f>
        <v>0.15789473684210525</v>
      </c>
      <c r="G97" s="1">
        <f>COUNTIFS(Table2[Sub-Sector],Table3[[#This Row],[Sub-Sector]],Table2[1Y Return vs Nifty],"&gt;=10")/Table3[[#This Row],[Count]]</f>
        <v>0.36842105263157893</v>
      </c>
      <c r="H97" s="1">
        <f>COUNTIFS(Table2[Sub-Sector],Table3[[#This Row],[Sub-Sector]],Table2[RSI Exponential â€“ 14D],"&gt;=50")/Table3[[#This Row],[Count]]</f>
        <v>0.68421052631578949</v>
      </c>
      <c r="I97" s="1">
        <f>COUNTIFS(Table2[Sub-Sector],Table3[[#This Row],[Sub-Sector]],Table2[Relative Volume],"&gt;=1")/Table3[[#This Row],[Count]]</f>
        <v>0.10526315789473684</v>
      </c>
      <c r="J97" s="1">
        <f>COUNTIFS(Table2[Sub-Sector],Table3[[#This Row],[Sub-Sector]],Table2[% Away From Day Low],"&gt;=0.05")/Table3[[#This Row],[Count]]</f>
        <v>5.2631578947368418E-2</v>
      </c>
      <c r="K97" s="1">
        <f>COUNTIFS(Table2[Sub-Sector],Table3[[#This Row],[Sub-Sector]],Table2[% Away From Day High],"&lt;=0.05")/Table3[[#This Row],[Count]]</f>
        <v>0.89473684210526316</v>
      </c>
      <c r="L97" s="1">
        <f>COUNTIFS(Table2[Sub-Sector],Table3[[#This Row],[Sub-Sector]],Table2[% Away From Current Week Low],"&gt;=0.05")/Table3[[#This Row],[Count]]</f>
        <v>5.2631578947368418E-2</v>
      </c>
      <c r="M97" s="1">
        <f>COUNTIFS(Table2[Sub-Sector],Table3[[#This Row],[Sub-Sector]],Table2[% Away From Current Week High],"&lt;=0.05")/Table3[[#This Row],[Count]]</f>
        <v>0.84210526315789469</v>
      </c>
      <c r="N97" s="1">
        <f>COUNTIFS(Table2[Sub-Sector],Table3[[#This Row],[Sub-Sector]],Table2[% Away From Current Month Low],"&gt;=0.05")/Table3[[#This Row],[Count]]</f>
        <v>0.15789473684210525</v>
      </c>
      <c r="O97" s="1">
        <f>COUNTIFS(Table2[Sub-Sector],Table3[[#This Row],[Sub-Sector]],Table2[% Away From Current Month High],"&lt;=0.05")/Table3[[#This Row],[Count]]</f>
        <v>0.73684210526315785</v>
      </c>
      <c r="P97" s="1">
        <f>COUNTIFS(Table2[Sub-Sector],Table3[[#This Row],[Sub-Sector]],Table2[% Away From 52W High],"&lt;=10")/Table3[[#This Row],[Count]]</f>
        <v>0.31578947368421051</v>
      </c>
      <c r="Q97" s="1">
        <f>COUNTIFS(Table2[Sub-Sector],Table3[[#This Row],[Sub-Sector]],Table2[% Away From 52W Low],"&gt;=10")/Table3[[#This Row],[Count]]</f>
        <v>0.89473684210526316</v>
      </c>
      <c r="R97" s="1">
        <f>COUNTIFS(Table2[Sub-Sector],Table3[[#This Row],[Sub-Sector]],Table2[% Price above 20 EMA],"&gt;=0")/Table3[[#This Row],[Count]]</f>
        <v>0.47368421052631576</v>
      </c>
      <c r="S97" s="1">
        <f>COUNTIFS(Table2[Sub-Sector],Table3[[#This Row],[Sub-Sector]],Table2[% Price above 50 EMA],"&gt;=0")/Table3[[#This Row],[Count]]</f>
        <v>0.47368421052631576</v>
      </c>
      <c r="T97" s="1">
        <f>COUNTIFS(Table2[Sub-Sector],Table3[[#This Row],[Sub-Sector]],Table2[% Price above 200 EMA],"&gt;=0")/Table3[[#This Row],[Count]]</f>
        <v>0.57894736842105265</v>
      </c>
      <c r="U97" s="1">
        <f>COUNTIFS(Table2[Sub-Sector],Table3[[#This Row],[Sub-Sector]],Table2[Rate of Change - Zone],"Positive")/Table3[[#This Row],[Count]]</f>
        <v>0.47368421052631576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97">
        <f>_xlfn.RANK.AVG(Table3[[#This Row],[Score]],Table3[Score],1)</f>
        <v>90.5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7">
        <f>_xlfn.RANK.AVG(Table3[[#This Row],[Score 2 ]],Table3[[Score 2 ]],1)</f>
        <v>96</v>
      </c>
    </row>
    <row r="98" spans="1:26" x14ac:dyDescent="0.3">
      <c r="A98" t="s">
        <v>496</v>
      </c>
      <c r="B98">
        <f>COUNTIFS(Table2[Sub-Sector],Table3[[#This Row],[Sub-Sector]])</f>
        <v>6</v>
      </c>
      <c r="C98" s="1">
        <f>COUNTIFS(Table2[Sub-Sector],Table3[[#This Row],[Sub-Sector]],Table2[Uptrend],"Uptrend")/Table3[[#This Row],[Count]]</f>
        <v>0.5</v>
      </c>
      <c r="D98" s="1">
        <f>COUNTIFS(Table2[Sub-Sector],Table3[[#This Row],[Sub-Sector]],Table2[1W Return vs Nifty],"&gt;=5")/Table3[[#This Row],[Count]]</f>
        <v>0.16666666666666666</v>
      </c>
      <c r="E98" s="1">
        <f>COUNTIFS(Table2[Sub-Sector],Table3[[#This Row],[Sub-Sector]],Table2[1M Return vs Nifty],"&gt;=5")/Table3[[#This Row],[Count]]</f>
        <v>0.5</v>
      </c>
      <c r="F98" s="1">
        <f>COUNTIFS(Table2[Sub-Sector],Table3[[#This Row],[Sub-Sector]],Table2[6M Return vs Nifty],"&gt;=10")/Table3[[#This Row],[Count]]</f>
        <v>0.33333333333333331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0.66666666666666663</v>
      </c>
      <c r="I98" s="1">
        <f>COUNTIFS(Table2[Sub-Sector],Table3[[#This Row],[Sub-Sector]],Table2[Relative Volume],"&gt;=1")/Table3[[#This Row],[Count]]</f>
        <v>0.16666666666666666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0.16666666666666666</v>
      </c>
      <c r="M98" s="1">
        <f>COUNTIFS(Table2[Sub-Sector],Table3[[#This Row],[Sub-Sector]],Table2[% Away From Current Week High],"&lt;=0.05")/Table3[[#This Row],[Count]]</f>
        <v>0.83333333333333337</v>
      </c>
      <c r="N98" s="1">
        <f>COUNTIFS(Table2[Sub-Sector],Table3[[#This Row],[Sub-Sector]],Table2[% Away From Current Month Low],"&gt;=0.05")/Table3[[#This Row],[Count]]</f>
        <v>0.33333333333333331</v>
      </c>
      <c r="O98" s="1">
        <f>COUNTIFS(Table2[Sub-Sector],Table3[[#This Row],[Sub-Sector]],Table2[% Away From Current Month High],"&lt;=0.05")/Table3[[#This Row],[Count]]</f>
        <v>0.33333333333333331</v>
      </c>
      <c r="P98" s="1">
        <f>COUNTIFS(Table2[Sub-Sector],Table3[[#This Row],[Sub-Sector]],Table2[% Away From 52W High],"&lt;=10")/Table3[[#This Row],[Count]]</f>
        <v>0.33333333333333331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0.5</v>
      </c>
      <c r="S98" s="1">
        <f>COUNTIFS(Table2[Sub-Sector],Table3[[#This Row],[Sub-Sector]],Table2[% Price above 50 EMA],"&gt;=0")/Table3[[#This Row],[Count]]</f>
        <v>0.66666666666666663</v>
      </c>
      <c r="T98" s="1">
        <f>COUNTIFS(Table2[Sub-Sector],Table3[[#This Row],[Sub-Sector]],Table2[% Price above 200 EMA],"&gt;=0")/Table3[[#This Row],[Count]]</f>
        <v>0.66666666666666663</v>
      </c>
      <c r="U98" s="1">
        <f>COUNTIFS(Table2[Sub-Sector],Table3[[#This Row],[Sub-Sector]],Table2[Rate of Change - Zone],"Positive")/Table3[[#This Row],[Count]]</f>
        <v>0.5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98">
        <f>_xlfn.RANK.AVG(Table3[[#This Row],[Score]],Table3[Score],1)</f>
        <v>80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8">
        <f>_xlfn.RANK.AVG(Table3[[#This Row],[Score 2 ]],Table3[[Score 2 ]],1)</f>
        <v>97</v>
      </c>
    </row>
    <row r="99" spans="1:26" x14ac:dyDescent="0.3">
      <c r="A99" t="s">
        <v>1372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1</v>
      </c>
      <c r="D99" s="1">
        <f>COUNTIFS(Table2[Sub-Sector],Table3[[#This Row],[Sub-Sector]],Table2[1W Return vs Nifty],"&gt;=5")/Table3[[#This Row],[Count]]</f>
        <v>1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1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1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0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1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99">
        <f>_xlfn.RANK.AVG(Table3[[#This Row],[Score]],Table3[Score],1)</f>
        <v>71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99">
        <f>_xlfn.RANK.AVG(Table3[[#This Row],[Score 2 ]],Table3[[Score 2 ]],1)</f>
        <v>99</v>
      </c>
    </row>
    <row r="100" spans="1:26" x14ac:dyDescent="0.3">
      <c r="A100" t="s">
        <v>1744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1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1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635.5</v>
      </c>
      <c r="X100">
        <f>_xlfn.RANK.AVG(Table3[[#This Row],[Score]],Table3[Score],1)</f>
        <v>110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0">
        <f>_xlfn.RANK.AVG(Table3[[#This Row],[Score 2 ]],Table3[[Score 2 ]],1)</f>
        <v>99</v>
      </c>
    </row>
    <row r="101" spans="1:26" x14ac:dyDescent="0.3">
      <c r="A101" t="s">
        <v>769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1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1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1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537.5</v>
      </c>
      <c r="X101">
        <f>_xlfn.RANK.AVG(Table3[[#This Row],[Score]],Table3[Score],1)</f>
        <v>96.5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1">
        <f>_xlfn.RANK.AVG(Table3[[#This Row],[Score 2 ]],Table3[[Score 2 ]],1)</f>
        <v>99</v>
      </c>
    </row>
    <row r="102" spans="1:26" x14ac:dyDescent="0.3">
      <c r="A102" t="s">
        <v>138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0.33333333333333331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0.33333333333333331</v>
      </c>
      <c r="F102" s="1">
        <f>COUNTIFS(Table2[Sub-Sector],Table3[[#This Row],[Sub-Sector]],Table2[6M Return vs Nifty],"&gt;=10")/Table3[[#This Row],[Count]]</f>
        <v>0.33333333333333331</v>
      </c>
      <c r="G102" s="1">
        <f>COUNTIFS(Table2[Sub-Sector],Table3[[#This Row],[Sub-Sector]],Table2[1Y Return vs Nifty],"&gt;=10")/Table3[[#This Row],[Count]]</f>
        <v>0.66666666666666663</v>
      </c>
      <c r="H102" s="1">
        <f>COUNTIFS(Table2[Sub-Sector],Table3[[#This Row],[Sub-Sector]],Table2[RSI Exponential â€“ 14D],"&gt;=50")/Table3[[#This Row],[Count]]</f>
        <v>0.66666666666666663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0.33333333333333331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0.33333333333333331</v>
      </c>
      <c r="T102" s="1">
        <f>COUNTIFS(Table2[Sub-Sector],Table3[[#This Row],[Sub-Sector]],Table2[% Price above 200 EMA],"&gt;=0")/Table3[[#This Row],[Count]]</f>
        <v>0.33333333333333331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0.33333333333333331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102">
        <f>_xlfn.RANK.AVG(Table3[[#This Row],[Score]],Table3[Score],1)</f>
        <v>101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2">
        <f>_xlfn.RANK.AVG(Table3[[#This Row],[Score 2 ]],Table3[[Score 2 ]],1)</f>
        <v>102</v>
      </c>
    </row>
    <row r="103" spans="1:26" x14ac:dyDescent="0.3">
      <c r="A103" t="s">
        <v>158</v>
      </c>
      <c r="B103">
        <f>COUNTIFS(Table2[Sub-Sector],Table3[[#This Row],[Sub-Sector]])</f>
        <v>3</v>
      </c>
      <c r="C103" s="1">
        <f>COUNTIFS(Table2[Sub-Sector],Table3[[#This Row],[Sub-Sector]],Table2[Uptrend],"Uptrend")/Table3[[#This Row],[Count]]</f>
        <v>0.66666666666666663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0.33333333333333331</v>
      </c>
      <c r="G103" s="1">
        <f>COUNTIFS(Table2[Sub-Sector],Table3[[#This Row],[Sub-Sector]],Table2[1Y Return vs Nifty],"&gt;=10")/Table3[[#This Row],[Count]]</f>
        <v>0.66666666666666663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0.66666666666666663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0.33333333333333331</v>
      </c>
      <c r="T103" s="1">
        <f>COUNTIFS(Table2[Sub-Sector],Table3[[#This Row],[Sub-Sector]],Table2[% Price above 200 EMA],"&gt;=0")/Table3[[#This Row],[Count]]</f>
        <v>0.66666666666666663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0.33333333333333331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103">
        <f>_xlfn.RANK.AVG(Table3[[#This Row],[Score]],Table3[Score],1)</f>
        <v>103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3">
        <f>_xlfn.RANK.AVG(Table3[[#This Row],[Score 2 ]],Table3[[Score 2 ]],1)</f>
        <v>102</v>
      </c>
    </row>
    <row r="104" spans="1:26" x14ac:dyDescent="0.3">
      <c r="A104" t="s">
        <v>75</v>
      </c>
      <c r="B104">
        <f>COUNTIFS(Table2[Sub-Sector],Table3[[#This Row],[Sub-Sector]])</f>
        <v>3</v>
      </c>
      <c r="C104" s="1">
        <f>COUNTIFS(Table2[Sub-Sector],Table3[[#This Row],[Sub-Sector]],Table2[Uptrend],"Uptrend")/Table3[[#This Row],[Count]]</f>
        <v>0.33333333333333331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0.33333333333333331</v>
      </c>
      <c r="G104" s="1">
        <f>COUNTIFS(Table2[Sub-Sector],Table3[[#This Row],[Sub-Sector]],Table2[1Y Return vs Nifty],"&gt;=10")/Table3[[#This Row],[Count]]</f>
        <v>0.66666666666666663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0.33333333333333331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0.33333333333333331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04">
        <f>_xlfn.RANK.AVG(Table3[[#This Row],[Score]],Table3[Score],1)</f>
        <v>108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4">
        <f>_xlfn.RANK.AVG(Table3[[#This Row],[Score 2 ]],Table3[[Score 2 ]],1)</f>
        <v>102</v>
      </c>
    </row>
    <row r="105" spans="1:26" x14ac:dyDescent="0.3">
      <c r="A105" t="s">
        <v>1405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1</v>
      </c>
      <c r="D105" s="1">
        <f>COUNTIFS(Table2[Sub-Sector],Table3[[#This Row],[Sub-Sector]],Table2[1W Return vs Nifty],"&gt;=5")/Table3[[#This Row],[Count]]</f>
        <v>0.66666666666666663</v>
      </c>
      <c r="E105" s="1">
        <f>COUNTIFS(Table2[Sub-Sector],Table3[[#This Row],[Sub-Sector]],Table2[1M Return vs Nifty],"&gt;=5")/Table3[[#This Row],[Count]]</f>
        <v>1</v>
      </c>
      <c r="F105" s="1">
        <f>COUNTIFS(Table2[Sub-Sector],Table3[[#This Row],[Sub-Sector]],Table2[6M Return vs Nifty],"&gt;=10")/Table3[[#This Row],[Count]]</f>
        <v>0.66666666666666663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0.66666666666666663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0.33333333333333331</v>
      </c>
      <c r="P105" s="1">
        <f>COUNTIFS(Table2[Sub-Sector],Table3[[#This Row],[Sub-Sector]],Table2[% Away From 52W High],"&lt;=10")/Table3[[#This Row],[Count]]</f>
        <v>0.33333333333333331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1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0.33333333333333331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105">
        <f>_xlfn.RANK.AVG(Table3[[#This Row],[Score]],Table3[Score],1)</f>
        <v>38.5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5">
        <f>_xlfn.RANK.AVG(Table3[[#This Row],[Score 2 ]],Table3[[Score 2 ]],1)</f>
        <v>105.5</v>
      </c>
    </row>
    <row r="106" spans="1:26" x14ac:dyDescent="0.3">
      <c r="A106" t="s">
        <v>104</v>
      </c>
      <c r="B106">
        <f>COUNTIFS(Table2[Sub-Sector],Table3[[#This Row],[Sub-Sector]])</f>
        <v>5</v>
      </c>
      <c r="C106" s="1">
        <f>COUNTIFS(Table2[Sub-Sector],Table3[[#This Row],[Sub-Sector]],Table2[Uptrend],"Uptrend")/Table3[[#This Row],[Count]]</f>
        <v>0.2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1</v>
      </c>
      <c r="H106" s="1">
        <f>COUNTIFS(Table2[Sub-Sector],Table3[[#This Row],[Sub-Sector]],Table2[RSI Exponential â€“ 14D],"&gt;=50")/Table3[[#This Row],[Count]]</f>
        <v>0.2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0.2</v>
      </c>
      <c r="M106" s="1">
        <f>COUNTIFS(Table2[Sub-Sector],Table3[[#This Row],[Sub-Sector]],Table2[% Away From Current Week High],"&lt;=0.05")/Table3[[#This Row],[Count]]</f>
        <v>0.8</v>
      </c>
      <c r="N106" s="1">
        <f>COUNTIFS(Table2[Sub-Sector],Table3[[#This Row],[Sub-Sector]],Table2[% Away From Current Month Low],"&gt;=0.05")/Table3[[#This Row],[Count]]</f>
        <v>0.2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0.8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627</v>
      </c>
      <c r="X106">
        <f>_xlfn.RANK.AVG(Table3[[#This Row],[Score]],Table3[Score],1)</f>
        <v>109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6">
        <f>_xlfn.RANK.AVG(Table3[[#This Row],[Score 2 ]],Table3[[Score 2 ]],1)</f>
        <v>105.5</v>
      </c>
    </row>
    <row r="107" spans="1:26" x14ac:dyDescent="0.3">
      <c r="A107" t="s">
        <v>639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1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1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637</v>
      </c>
      <c r="X107">
        <f>_xlfn.RANK.AVG(Table3[[#This Row],[Score]],Table3[Score],1)</f>
        <v>112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7">
        <f>_xlfn.RANK.AVG(Table3[[#This Row],[Score 2 ]],Table3[[Score 2 ]],1)</f>
        <v>105.5</v>
      </c>
    </row>
    <row r="108" spans="1:26" x14ac:dyDescent="0.3">
      <c r="A108" t="s">
        <v>387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637</v>
      </c>
      <c r="X108">
        <f>_xlfn.RANK.AVG(Table3[[#This Row],[Score]],Table3[Score],1)</f>
        <v>112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8">
        <f>_xlfn.RANK.AVG(Table3[[#This Row],[Score 2 ]],Table3[[Score 2 ]],1)</f>
        <v>105.5</v>
      </c>
    </row>
    <row r="109" spans="1:26" x14ac:dyDescent="0.3">
      <c r="A109" t="s">
        <v>982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0.5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0.5</v>
      </c>
      <c r="F109" s="1">
        <f>COUNTIFS(Table2[Sub-Sector],Table3[[#This Row],[Sub-Sector]],Table2[6M Return vs Nifty],"&gt;=10")/Table3[[#This Row],[Count]]</f>
        <v>0.5</v>
      </c>
      <c r="G109" s="1">
        <f>COUNTIFS(Table2[Sub-Sector],Table3[[#This Row],[Sub-Sector]],Table2[1Y Return vs Nifty],"&gt;=10")/Table3[[#This Row],[Count]]</f>
        <v>0.5</v>
      </c>
      <c r="H109" s="1">
        <f>COUNTIFS(Table2[Sub-Sector],Table3[[#This Row],[Sub-Sector]],Table2[RSI Exponential â€“ 14D],"&gt;=50")/Table3[[#This Row],[Count]]</f>
        <v>0.5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0.5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0.5</v>
      </c>
      <c r="S109" s="1">
        <f>COUNTIFS(Table2[Sub-Sector],Table3[[#This Row],[Sub-Sector]],Table2[% Price above 50 EMA],"&gt;=0")/Table3[[#This Row],[Count]]</f>
        <v>0.5</v>
      </c>
      <c r="T109" s="1">
        <f>COUNTIFS(Table2[Sub-Sector],Table3[[#This Row],[Sub-Sector]],Table2[% Price above 200 EMA],"&gt;=0")/Table3[[#This Row],[Count]]</f>
        <v>0.5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109">
        <f>_xlfn.RANK.AVG(Table3[[#This Row],[Score]],Table3[Score],1)</f>
        <v>95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9">
        <f>_xlfn.RANK.AVG(Table3[[#This Row],[Score 2 ]],Table3[[Score 2 ]],1)</f>
        <v>108</v>
      </c>
    </row>
    <row r="110" spans="1:26" x14ac:dyDescent="0.3">
      <c r="A110" t="s">
        <v>1465</v>
      </c>
      <c r="B110">
        <f>COUNTIFS(Table2[Sub-Sector],Table3[[#This Row],[Sub-Sector]])</f>
        <v>1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1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1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1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1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1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550.5</v>
      </c>
      <c r="X110">
        <f>_xlfn.RANK.AVG(Table3[[#This Row],[Score]],Table3[Score],1)</f>
        <v>99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10">
        <f>_xlfn.RANK.AVG(Table3[[#This Row],[Score 2 ]],Table3[[Score 2 ]],1)</f>
        <v>110</v>
      </c>
    </row>
    <row r="111" spans="1:26" x14ac:dyDescent="0.3">
      <c r="A111" t="s">
        <v>961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1</v>
      </c>
      <c r="D111" s="1">
        <f>COUNTIFS(Table2[Sub-Sector],Table3[[#This Row],[Sub-Sector]],Table2[1W Return vs Nifty],"&gt;=5")/Table3[[#This Row],[Count]]</f>
        <v>1</v>
      </c>
      <c r="E111" s="1">
        <f>COUNTIFS(Table2[Sub-Sector],Table3[[#This Row],[Sub-Sector]],Table2[1M Return vs Nifty],"&gt;=5")/Table3[[#This Row],[Count]]</f>
        <v>1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1</v>
      </c>
      <c r="S111" s="1">
        <f>COUNTIFS(Table2[Sub-Sector],Table3[[#This Row],[Sub-Sector]],Table2[% Price above 50 EMA],"&gt;=0")/Table3[[#This Row],[Count]]</f>
        <v>1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1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111">
        <f>_xlfn.RANK.AVG(Table3[[#This Row],[Score]],Table3[Score],1)</f>
        <v>35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11">
        <f>_xlfn.RANK.AVG(Table3[[#This Row],[Score 2 ]],Table3[[Score 2 ]],1)</f>
        <v>110</v>
      </c>
    </row>
    <row r="112" spans="1:26" x14ac:dyDescent="0.3">
      <c r="A112" t="s">
        <v>533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1</v>
      </c>
      <c r="U112" s="1">
        <f>COUNTIFS(Table2[Sub-Sector],Table3[[#This Row],[Sub-Sector]],Table2[Rate of Change - Zone],"Positive")/Table3[[#This Row],[Count]]</f>
        <v>1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639</v>
      </c>
      <c r="X112">
        <f>_xlfn.RANK.AVG(Table3[[#This Row],[Score]],Table3[Score],1)</f>
        <v>114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12">
        <f>_xlfn.RANK.AVG(Table3[[#This Row],[Score 2 ]],Table3[[Score 2 ]],1)</f>
        <v>110</v>
      </c>
    </row>
    <row r="113" spans="1:26" x14ac:dyDescent="0.3">
      <c r="A113" t="s">
        <v>24</v>
      </c>
      <c r="B113">
        <f>COUNTIFS(Table2[Sub-Sector],Table3[[#This Row],[Sub-Sector]])</f>
        <v>21</v>
      </c>
      <c r="C113" s="1">
        <f>COUNTIFS(Table2[Sub-Sector],Table3[[#This Row],[Sub-Sector]],Table2[Uptrend],"Uptrend")/Table3[[#This Row],[Count]]</f>
        <v>0.2857142857142857</v>
      </c>
      <c r="D113" s="1">
        <f>COUNTIFS(Table2[Sub-Sector],Table3[[#This Row],[Sub-Sector]],Table2[1W Return vs Nifty],"&gt;=5")/Table3[[#This Row],[Count]]</f>
        <v>4.7619047619047616E-2</v>
      </c>
      <c r="E113" s="1">
        <f>COUNTIFS(Table2[Sub-Sector],Table3[[#This Row],[Sub-Sector]],Table2[1M Return vs Nifty],"&gt;=5")/Table3[[#This Row],[Count]]</f>
        <v>4.7619047619047616E-2</v>
      </c>
      <c r="F113" s="1">
        <f>COUNTIFS(Table2[Sub-Sector],Table3[[#This Row],[Sub-Sector]],Table2[6M Return vs Nifty],"&gt;=10")/Table3[[#This Row],[Count]]</f>
        <v>9.5238095238095233E-2</v>
      </c>
      <c r="G113" s="1">
        <f>COUNTIFS(Table2[Sub-Sector],Table3[[#This Row],[Sub-Sector]],Table2[1Y Return vs Nifty],"&gt;=10")/Table3[[#This Row],[Count]]</f>
        <v>4.7619047619047616E-2</v>
      </c>
      <c r="H113" s="1">
        <f>COUNTIFS(Table2[Sub-Sector],Table3[[#This Row],[Sub-Sector]],Table2[RSI Exponential â€“ 14D],"&gt;=50")/Table3[[#This Row],[Count]]</f>
        <v>0.47619047619047616</v>
      </c>
      <c r="I113" s="1">
        <f>COUNTIFS(Table2[Sub-Sector],Table3[[#This Row],[Sub-Sector]],Table2[Relative Volume],"&gt;=1")/Table3[[#This Row],[Count]]</f>
        <v>0.14285714285714285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9.5238095238095233E-2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9.5238095238095233E-2</v>
      </c>
      <c r="O113" s="1">
        <f>COUNTIFS(Table2[Sub-Sector],Table3[[#This Row],[Sub-Sector]],Table2[% Away From Current Month High],"&lt;=0.05")/Table3[[#This Row],[Count]]</f>
        <v>0.5714285714285714</v>
      </c>
      <c r="P113" s="1">
        <f>COUNTIFS(Table2[Sub-Sector],Table3[[#This Row],[Sub-Sector]],Table2[% Away From 52W High],"&lt;=10")/Table3[[#This Row],[Count]]</f>
        <v>0.23809523809523808</v>
      </c>
      <c r="Q113" s="1">
        <f>COUNTIFS(Table2[Sub-Sector],Table3[[#This Row],[Sub-Sector]],Table2[% Away From 52W Low],"&gt;=10")/Table3[[#This Row],[Count]]</f>
        <v>0.5714285714285714</v>
      </c>
      <c r="R113" s="1">
        <f>COUNTIFS(Table2[Sub-Sector],Table3[[#This Row],[Sub-Sector]],Table2[% Price above 20 EMA],"&gt;=0")/Table3[[#This Row],[Count]]</f>
        <v>0.38095238095238093</v>
      </c>
      <c r="S113" s="1">
        <f>COUNTIFS(Table2[Sub-Sector],Table3[[#This Row],[Sub-Sector]],Table2[% Price above 50 EMA],"&gt;=0")/Table3[[#This Row],[Count]]</f>
        <v>0.33333333333333331</v>
      </c>
      <c r="T113" s="1">
        <f>COUNTIFS(Table2[Sub-Sector],Table3[[#This Row],[Sub-Sector]],Table2[% Price above 200 EMA],"&gt;=0")/Table3[[#This Row],[Count]]</f>
        <v>0.47619047619047616</v>
      </c>
      <c r="U113" s="1">
        <f>COUNTIFS(Table2[Sub-Sector],Table3[[#This Row],[Sub-Sector]],Table2[Rate of Change - Zone],"Positive")/Table3[[#This Row],[Count]]</f>
        <v>0.2857142857142857</v>
      </c>
      <c r="V113" s="1">
        <f>COUNTIFS(Table2[Sub-Sector],Table3[[#This Row],[Sub-Sector]],Table2[Sharpe Ratio],"&gt;=0.10")/Table3[[#This Row],[Count]]</f>
        <v>0.19047619047619047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13">
        <f>_xlfn.RANK.AVG(Table3[[#This Row],[Score]],Table3[Score],1)</f>
        <v>107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356.5</v>
      </c>
      <c r="Z113">
        <f>_xlfn.RANK.AVG(Table3[[#This Row],[Score 2 ]],Table3[[Score 2 ]],1)</f>
        <v>112</v>
      </c>
    </row>
    <row r="114" spans="1:26" x14ac:dyDescent="0.3">
      <c r="A114" t="s">
        <v>34</v>
      </c>
      <c r="B114">
        <f>COUNTIFS(Table2[Sub-Sector],Table3[[#This Row],[Sub-Sector]])</f>
        <v>11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0.45454545454545453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0.18181818181818182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9.0909090909090912E-2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0.27272727272727271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0.63636363636363635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4">
        <f>_xlfn.RANK.AVG(Table3[[#This Row],[Score]],Table3[Score],1)</f>
        <v>116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359.5</v>
      </c>
      <c r="Z114">
        <f>_xlfn.RANK.AVG(Table3[[#This Row],[Score 2 ]],Table3[[Score 2 ]],1)</f>
        <v>113</v>
      </c>
    </row>
    <row r="115" spans="1:26" x14ac:dyDescent="0.3">
      <c r="A115" t="s">
        <v>751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1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0.5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0.5</v>
      </c>
      <c r="N115" s="1">
        <f>COUNTIFS(Table2[Sub-Sector],Table3[[#This Row],[Sub-Sector]],Table2[% Away From Current Month Low],"&gt;=0.05")/Table3[[#This Row],[Count]]</f>
        <v>0.5</v>
      </c>
      <c r="O115" s="1">
        <f>COUNTIFS(Table2[Sub-Sector],Table3[[#This Row],[Sub-Sector]],Table2[% Away From Current Month High],"&lt;=0.05")/Table3[[#This Row],[Count]]</f>
        <v>0.5</v>
      </c>
      <c r="P115" s="1">
        <f>COUNTIFS(Table2[Sub-Sector],Table3[[#This Row],[Sub-Sector]],Table2[% Away From 52W High],"&lt;=10")/Table3[[#This Row],[Count]]</f>
        <v>0.5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0.5</v>
      </c>
      <c r="S115" s="1">
        <f>COUNTIFS(Table2[Sub-Sector],Table3[[#This Row],[Sub-Sector]],Table2[% Price above 50 EMA],"&gt;=0")/Table3[[#This Row],[Count]]</f>
        <v>0.5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0.5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584.5</v>
      </c>
      <c r="X115">
        <f>_xlfn.RANK.AVG(Table3[[#This Row],[Score]],Table3[Score],1)</f>
        <v>104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374.5</v>
      </c>
      <c r="Z115">
        <f>_xlfn.RANK.AVG(Table3[[#This Row],[Score 2 ]],Table3[[Score 2 ]],1)</f>
        <v>114</v>
      </c>
    </row>
    <row r="116" spans="1:26" x14ac:dyDescent="0.3">
      <c r="A116" t="s">
        <v>182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0.5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0.5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655.5</v>
      </c>
      <c r="X116">
        <f>_xlfn.RANK.AVG(Table3[[#This Row],[Score]],Table3[Score],1)</f>
        <v>115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381.5</v>
      </c>
      <c r="Z116">
        <f>_xlfn.RANK.AVG(Table3[[#This Row],[Score 2 ]],Table3[[Score 2 ]],1)</f>
        <v>115</v>
      </c>
    </row>
    <row r="117" spans="1:26" x14ac:dyDescent="0.3">
      <c r="A117" t="s">
        <v>1527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1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735</v>
      </c>
      <c r="X117">
        <f>_xlfn.RANK.AVG(Table3[[#This Row],[Score]],Table3[Score],1)</f>
        <v>120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17">
        <f>_xlfn.RANK.AVG(Table3[[#This Row],[Score 2 ]],Table3[[Score 2 ]],1)</f>
        <v>118.5</v>
      </c>
    </row>
    <row r="118" spans="1:26" x14ac:dyDescent="0.3">
      <c r="A118" t="s">
        <v>1913</v>
      </c>
      <c r="B118">
        <f>COUNTIFS(Table2[Sub-Sector],Table3[[#This Row],[Sub-Sector]])</f>
        <v>3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0.33333333333333331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0.33333333333333331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0.66666666666666663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0.66666666666666663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</v>
      </c>
      <c r="X118">
        <f>_xlfn.RANK.AVG(Table3[[#This Row],[Score]],Table3[Score],1)</f>
        <v>117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18">
        <f>_xlfn.RANK.AVG(Table3[[#This Row],[Score 2 ]],Table3[[Score 2 ]],1)</f>
        <v>118.5</v>
      </c>
    </row>
    <row r="119" spans="1:26" x14ac:dyDescent="0.3">
      <c r="A119" t="s">
        <v>590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0.5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0.5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0.5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0.5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</v>
      </c>
      <c r="X119">
        <f>_xlfn.RANK.AVG(Table3[[#This Row],[Score]],Table3[Score],1)</f>
        <v>118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19">
        <f>_xlfn.RANK.AVG(Table3[[#This Row],[Score 2 ]],Table3[[Score 2 ]],1)</f>
        <v>118.5</v>
      </c>
    </row>
    <row r="120" spans="1:26" x14ac:dyDescent="0.3">
      <c r="A120" t="s">
        <v>335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1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735</v>
      </c>
      <c r="X120">
        <f>_xlfn.RANK.AVG(Table3[[#This Row],[Score]],Table3[Score],1)</f>
        <v>120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0">
        <f>_xlfn.RANK.AVG(Table3[[#This Row],[Score 2 ]],Table3[[Score 2 ]],1)</f>
        <v>118.5</v>
      </c>
    </row>
    <row r="121" spans="1:26" x14ac:dyDescent="0.3">
      <c r="A121" t="s">
        <v>295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637</v>
      </c>
      <c r="X121">
        <f>_xlfn.RANK.AVG(Table3[[#This Row],[Score]],Table3[Score],1)</f>
        <v>112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1">
        <f>_xlfn.RANK.AVG(Table3[[#This Row],[Score 2 ]],Table3[[Score 2 ]],1)</f>
        <v>118.5</v>
      </c>
    </row>
    <row r="122" spans="1:26" x14ac:dyDescent="0.3">
      <c r="A122" t="s">
        <v>1211</v>
      </c>
      <c r="B122">
        <f>COUNTIFS(Table2[Sub-Sector],Table3[[#This Row],[Sub-Sector]])</f>
        <v>2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0.5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0.5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0.5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735</v>
      </c>
      <c r="X122">
        <f>_xlfn.RANK.AVG(Table3[[#This Row],[Score]],Table3[Score],1)</f>
        <v>120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2">
        <f>_xlfn.RANK.AVG(Table3[[#This Row],[Score 2 ]],Table3[[Score 2 ]],1)</f>
        <v>118.5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3ABB-E95F-4580-9429-D9C2FCA80272}">
  <dimension ref="A1:AV739"/>
  <sheetViews>
    <sheetView tabSelected="1" workbookViewId="0">
      <selection activeCell="A2" sqref="A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3158</v>
      </c>
      <c r="D1" t="s">
        <v>2</v>
      </c>
      <c r="E1" t="s">
        <v>3</v>
      </c>
      <c r="F1" t="s">
        <v>4</v>
      </c>
      <c r="G1" t="s">
        <v>5</v>
      </c>
      <c r="H1" t="s">
        <v>3181</v>
      </c>
      <c r="I1" t="s">
        <v>6</v>
      </c>
      <c r="J1" t="s">
        <v>3183</v>
      </c>
      <c r="K1" t="s">
        <v>7</v>
      </c>
      <c r="L1" t="s">
        <v>3182</v>
      </c>
      <c r="M1" t="s">
        <v>8</v>
      </c>
      <c r="N1" t="s">
        <v>3184</v>
      </c>
      <c r="O1" t="s">
        <v>3185</v>
      </c>
      <c r="P1" t="s">
        <v>9</v>
      </c>
      <c r="Q1" t="s">
        <v>10</v>
      </c>
      <c r="R1" t="s">
        <v>11</v>
      </c>
      <c r="S1" s="1" t="s">
        <v>3186</v>
      </c>
      <c r="T1" s="1" t="s">
        <v>3187</v>
      </c>
      <c r="U1" s="1" t="s">
        <v>3188</v>
      </c>
      <c r="V1" t="s">
        <v>12</v>
      </c>
      <c r="W1" t="s">
        <v>3189</v>
      </c>
      <c r="X1" t="s">
        <v>3190</v>
      </c>
      <c r="Y1" t="s">
        <v>3191</v>
      </c>
      <c r="Z1" t="s">
        <v>3192</v>
      </c>
      <c r="AA1" t="s">
        <v>3193</v>
      </c>
      <c r="AB1" t="s">
        <v>3194</v>
      </c>
      <c r="AC1" s="1" t="s">
        <v>3195</v>
      </c>
      <c r="AD1" s="1" t="s">
        <v>3196</v>
      </c>
      <c r="AE1" s="1" t="s">
        <v>3197</v>
      </c>
      <c r="AF1" s="1" t="s">
        <v>3198</v>
      </c>
      <c r="AG1" s="1" t="s">
        <v>3199</v>
      </c>
      <c r="AH1" s="1" t="s">
        <v>3200</v>
      </c>
      <c r="AI1" t="s">
        <v>13</v>
      </c>
      <c r="AJ1" t="s">
        <v>14</v>
      </c>
      <c r="AK1" t="s">
        <v>3201</v>
      </c>
      <c r="AL1" t="s">
        <v>3202</v>
      </c>
      <c r="AM1" t="s">
        <v>3203</v>
      </c>
      <c r="AN1" t="s">
        <v>3204</v>
      </c>
      <c r="AO1" t="s">
        <v>3205</v>
      </c>
      <c r="AP1" t="s">
        <v>15</v>
      </c>
      <c r="AQ1" s="2" t="s">
        <v>3209</v>
      </c>
      <c r="AR1" s="2" t="s">
        <v>3210</v>
      </c>
      <c r="AS1" s="2" t="s">
        <v>3211</v>
      </c>
      <c r="AT1" s="2" t="s">
        <v>3212</v>
      </c>
      <c r="AU1" s="2" t="s">
        <v>3213</v>
      </c>
      <c r="AV1" s="2" t="s">
        <v>3214</v>
      </c>
    </row>
    <row r="2" spans="1:48" x14ac:dyDescent="0.3">
      <c r="A2" t="s">
        <v>937</v>
      </c>
      <c r="B2" t="s">
        <v>938</v>
      </c>
      <c r="C2" t="s">
        <v>3171</v>
      </c>
      <c r="D2" t="s">
        <v>135</v>
      </c>
      <c r="E2">
        <v>16167.452421849999</v>
      </c>
      <c r="F2">
        <v>610.20000000000005</v>
      </c>
      <c r="G2">
        <v>210.43881843819699</v>
      </c>
      <c r="H2">
        <f>(Table2[[#This Row],[1Y Return vs Nifty]]-AVERAGE(Table2[1Y Return vs Nifty]))/_xlfn.STDEV.P(Table2[1Y Return vs Nifty])</f>
        <v>3.3122786817791585</v>
      </c>
      <c r="I2">
        <v>40.948730102176</v>
      </c>
      <c r="J2">
        <f>(Table2[[#This Row],[1M Return vs Nifty]]-AVERAGE(Table2[1M Return vs Nifty]))/_xlfn.STDEV.P(Table2[1M Return vs Nifty])</f>
        <v>3.7624976064310092</v>
      </c>
      <c r="K2">
        <v>269.76068622066799</v>
      </c>
      <c r="L2">
        <f>(Table2[[#This Row],[6M Return vs Nifty]]-AVERAGE(Table2[6M Return vs Nifty]))/_xlfn.STDEV.P(Table2[6M Return vs Nifty])</f>
        <v>8.1980236402120799</v>
      </c>
      <c r="M2">
        <v>15.2514291109496</v>
      </c>
      <c r="N2">
        <f>(Table2[[#This Row],[1W Return vs Nifty]]-AVERAGE(Table2[1W Return vs Nifty]))/_xlfn.STDEV.P(Table2[1W Return vs Nifty])</f>
        <v>2.4773053668822076</v>
      </c>
      <c r="O2">
        <v>542.95000000000005</v>
      </c>
      <c r="P2">
        <v>468.64436878206698</v>
      </c>
      <c r="Q2">
        <v>314.86323390347701</v>
      </c>
      <c r="R2">
        <v>79.529794416295601</v>
      </c>
      <c r="S2" s="1">
        <f>(Table2[[#This Row],[Close Price]]-Table2[[#This Row],[20D EMA]])/Table2[[#This Row],[20D EMA]]</f>
        <v>0.12386039230131687</v>
      </c>
      <c r="T2" s="1">
        <f>(Table2[[#This Row],[Close Price]]-Table2[[#This Row],[50D EMA]])/Table2[[#This Row],[50D EMA]]</f>
        <v>0.30205341330743801</v>
      </c>
      <c r="U2" s="1">
        <f>(Table2[[#This Row],[Close Price]]-Table2[[#This Row],[200D EMA]])/Table2[[#This Row],[200D EMA]]</f>
        <v>0.93798428744799112</v>
      </c>
      <c r="V2">
        <v>0.96183226530308497</v>
      </c>
      <c r="W2">
        <v>605.20000000000005</v>
      </c>
      <c r="X2">
        <v>646.65</v>
      </c>
      <c r="Y2">
        <v>581.20000000000005</v>
      </c>
      <c r="Z2">
        <v>647.70000000000005</v>
      </c>
      <c r="AA2">
        <v>511</v>
      </c>
      <c r="AB2">
        <v>647.70000000000005</v>
      </c>
      <c r="AC2" s="1">
        <f>(Table2[[#This Row],[Close Price]]/Table2[[#This Row],[Day Low]])-1</f>
        <v>8.2617316589557177E-3</v>
      </c>
      <c r="AD2" s="1">
        <f>(Table2[[#This Row],[Day High]]/Table2[[#This Row],[Close Price]])-1</f>
        <v>5.9734513274336098E-2</v>
      </c>
      <c r="AE2" s="1">
        <f>(Table2[[#This Row],[Close Price]]/Table2[[#This Row],[Current Week Low]])-1</f>
        <v>4.9896765313145242E-2</v>
      </c>
      <c r="AF2" s="1">
        <f>(Table2[[#This Row],[Current Week High]]/Table2[[#This Row],[Close Price]])-1</f>
        <v>6.1455260570304704E-2</v>
      </c>
      <c r="AG2" s="1">
        <f>(Table2[[#This Row],[Close Price]]/Table2[[#This Row],[Current Month Low]])-1</f>
        <v>0.19412915851272028</v>
      </c>
      <c r="AH2" s="1">
        <f>(Table2[[#This Row],[Current Month High]]/Table2[[#This Row],[Close Price]])-1</f>
        <v>6.1455260570304704E-2</v>
      </c>
      <c r="AI2">
        <v>6.1455260570304704</v>
      </c>
      <c r="AJ2">
        <v>315.936743805596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0.68</v>
      </c>
      <c r="AM2" t="s">
        <v>3208</v>
      </c>
      <c r="AN2">
        <v>17.09</v>
      </c>
      <c r="AO2" t="s">
        <v>3208</v>
      </c>
      <c r="AP2">
        <v>0.27623517972526002</v>
      </c>
      <c r="AQ2">
        <f>(Table2[[#This Row],[Sharpe Ratio]]-AVERAGE(Table2[Sharpe Ratio]))/_xlfn.STDEV.P(Table2[Sharpe Ratio])</f>
        <v>2.4735130063031114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20.223618301607566</v>
      </c>
      <c r="AS2">
        <f>_xlfn.RANK.AVG(Table2[[#This Row],[1Y Return vs Nifty Z-Score]],Table2[1Y Return vs Nifty Z-Score])</f>
        <v>9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5</v>
      </c>
    </row>
    <row r="3" spans="1:48" x14ac:dyDescent="0.3">
      <c r="A3" t="s">
        <v>962</v>
      </c>
      <c r="B3" t="s">
        <v>963</v>
      </c>
      <c r="C3" t="s">
        <v>3169</v>
      </c>
      <c r="D3" t="s">
        <v>964</v>
      </c>
      <c r="E3">
        <v>15584.764580839999</v>
      </c>
      <c r="F3">
        <v>2222.9499999999998</v>
      </c>
      <c r="G3">
        <v>154.70271838777799</v>
      </c>
      <c r="H3">
        <f>(Table2[[#This Row],[1Y Return vs Nifty]]-AVERAGE(Table2[1Y Return vs Nifty]))/_xlfn.STDEV.P(Table2[1Y Return vs Nifty])</f>
        <v>2.3240723754869967</v>
      </c>
      <c r="I3">
        <v>26.569142846063901</v>
      </c>
      <c r="J3">
        <f>(Table2[[#This Row],[1M Return vs Nifty]]-AVERAGE(Table2[1M Return vs Nifty]))/_xlfn.STDEV.P(Table2[1M Return vs Nifty])</f>
        <v>2.3582499711223579</v>
      </c>
      <c r="K3">
        <v>150.63907169125801</v>
      </c>
      <c r="L3">
        <f>(Table2[[#This Row],[6M Return vs Nifty]]-AVERAGE(Table2[6M Return vs Nifty]))/_xlfn.STDEV.P(Table2[6M Return vs Nifty])</f>
        <v>4.3899556076309638</v>
      </c>
      <c r="M3">
        <v>3.3254581829491499</v>
      </c>
      <c r="N3">
        <f>(Table2[[#This Row],[1W Return vs Nifty]]-AVERAGE(Table2[1W Return vs Nifty]))/_xlfn.STDEV.P(Table2[1W Return vs Nifty])</f>
        <v>0.22015845839526765</v>
      </c>
      <c r="O3">
        <v>2145.7399999999998</v>
      </c>
      <c r="P3">
        <v>1883.31760829174</v>
      </c>
      <c r="Q3">
        <v>1330.0433309523501</v>
      </c>
      <c r="R3">
        <v>60.017259237925401</v>
      </c>
      <c r="S3" s="1">
        <f>(Table2[[#This Row],[Close Price]]-Table2[[#This Row],[20D EMA]])/Table2[[#This Row],[20D EMA]]</f>
        <v>3.5982924305833906E-2</v>
      </c>
      <c r="T3" s="1">
        <f>(Table2[[#This Row],[Close Price]]-Table2[[#This Row],[50D EMA]])/Table2[[#This Row],[50D EMA]]</f>
        <v>0.18033728894847573</v>
      </c>
      <c r="U3" s="1">
        <f>(Table2[[#This Row],[Close Price]]-Table2[[#This Row],[200D EMA]])/Table2[[#This Row],[200D EMA]]</f>
        <v>0.67133652586213288</v>
      </c>
      <c r="V3">
        <v>0.56824943228940805</v>
      </c>
      <c r="W3">
        <v>2207.9499999999998</v>
      </c>
      <c r="X3">
        <v>2349.4</v>
      </c>
      <c r="Y3">
        <v>2157</v>
      </c>
      <c r="Z3">
        <v>2354.85</v>
      </c>
      <c r="AA3">
        <v>2157</v>
      </c>
      <c r="AB3">
        <v>2433.25</v>
      </c>
      <c r="AC3" s="1">
        <f>(Table2[[#This Row],[Close Price]]/Table2[[#This Row],[Day Low]])-1</f>
        <v>6.7936321021762058E-3</v>
      </c>
      <c r="AD3" s="1">
        <f>(Table2[[#This Row],[Day High]]/Table2[[#This Row],[Close Price]])-1</f>
        <v>5.6883870532400849E-2</v>
      </c>
      <c r="AE3" s="1">
        <f>(Table2[[#This Row],[Close Price]]/Table2[[#This Row],[Current Week Low]])-1</f>
        <v>3.0574872508112971E-2</v>
      </c>
      <c r="AF3" s="1">
        <f>(Table2[[#This Row],[Current Week High]]/Table2[[#This Row],[Close Price]])-1</f>
        <v>5.9335567601610517E-2</v>
      </c>
      <c r="AG3" s="1">
        <f>(Table2[[#This Row],[Close Price]]/Table2[[#This Row],[Current Month Low]])-1</f>
        <v>3.0574872508112971E-2</v>
      </c>
      <c r="AH3" s="1">
        <f>(Table2[[#This Row],[Current Month High]]/Table2[[#This Row],[Close Price]])-1</f>
        <v>9.460401718437228E-2</v>
      </c>
      <c r="AI3">
        <v>14.4425200746755</v>
      </c>
      <c r="AJ3">
        <v>214.59807529012099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0.63</v>
      </c>
      <c r="AM3" t="s">
        <v>3208</v>
      </c>
      <c r="AN3">
        <v>7.06</v>
      </c>
      <c r="AO3" t="s">
        <v>3208</v>
      </c>
      <c r="AP3">
        <v>0.246943003120558</v>
      </c>
      <c r="AQ3">
        <f>(Table2[[#This Row],[Sharpe Ratio]]-AVERAGE(Table2[Sharpe Ratio]))/_xlfn.STDEV.P(Table2[Sharpe Ratio])</f>
        <v>2.1310481625525486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11.423484575188134</v>
      </c>
      <c r="AS3">
        <f>_xlfn.RANK.AVG(Table2[[#This Row],[1Y Return vs Nifty Z-Score]],Table2[1Y Return vs Nifty Z-Score])</f>
        <v>28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10</v>
      </c>
      <c r="AV3">
        <f>(Table2[[#This Row],[Rank 1Y]]+Table2[[#This Row],[Rank 6M]]+Table2[[#This Row],[Rank Sharpe]])/3</f>
        <v>13.333333333333334</v>
      </c>
    </row>
    <row r="4" spans="1:48" x14ac:dyDescent="0.3">
      <c r="A4" t="s">
        <v>253</v>
      </c>
      <c r="B4" t="s">
        <v>254</v>
      </c>
      <c r="C4" t="s">
        <v>3173</v>
      </c>
      <c r="D4" t="s">
        <v>255</v>
      </c>
      <c r="E4">
        <v>106464.118664155</v>
      </c>
      <c r="F4">
        <v>81.95</v>
      </c>
      <c r="G4">
        <v>216.84334109725</v>
      </c>
      <c r="H4">
        <f>(Table2[[#This Row],[1Y Return vs Nifty]]-AVERAGE(Table2[1Y Return vs Nifty]))/_xlfn.STDEV.P(Table2[1Y Return vs Nifty])</f>
        <v>3.4258314720666383</v>
      </c>
      <c r="I4">
        <v>-1.1599671162270799</v>
      </c>
      <c r="J4">
        <f>(Table2[[#This Row],[1M Return vs Nifty]]-AVERAGE(Table2[1M Return vs Nifty]))/_xlfn.STDEV.P(Table2[1M Return vs Nifty])</f>
        <v>-0.34965369817174574</v>
      </c>
      <c r="K4">
        <v>96.680648973525393</v>
      </c>
      <c r="L4">
        <f>(Table2[[#This Row],[6M Return vs Nifty]]-AVERAGE(Table2[6M Return vs Nifty]))/_xlfn.STDEV.P(Table2[6M Return vs Nifty])</f>
        <v>2.6650180683637643</v>
      </c>
      <c r="M4">
        <v>6.4427948259674697</v>
      </c>
      <c r="N4">
        <f>(Table2[[#This Row],[1W Return vs Nifty]]-AVERAGE(Table2[1W Return vs Nifty]))/_xlfn.STDEV.P(Table2[1W Return vs Nifty])</f>
        <v>0.81015543297967452</v>
      </c>
      <c r="O4">
        <v>75.72</v>
      </c>
      <c r="P4">
        <v>69.231265945348795</v>
      </c>
      <c r="Q4">
        <v>50.896413138035498</v>
      </c>
      <c r="R4">
        <v>60.778920767987799</v>
      </c>
      <c r="S4" s="1">
        <f>(Table2[[#This Row],[Close Price]]-Table2[[#This Row],[20D EMA]])/Table2[[#This Row],[20D EMA]]</f>
        <v>8.2276809297411574E-2</v>
      </c>
      <c r="T4" s="1">
        <f>(Table2[[#This Row],[Close Price]]-Table2[[#This Row],[50D EMA]])/Table2[[#This Row],[50D EMA]]</f>
        <v>0.18371372935302649</v>
      </c>
      <c r="U4" s="1">
        <f>(Table2[[#This Row],[Close Price]]-Table2[[#This Row],[200D EMA]])/Table2[[#This Row],[200D EMA]]</f>
        <v>0.61013311051496844</v>
      </c>
      <c r="V4">
        <v>0.82157530361243003</v>
      </c>
      <c r="W4">
        <v>79.099999999999994</v>
      </c>
      <c r="X4">
        <v>81.95</v>
      </c>
      <c r="Y4">
        <v>72.819999999999993</v>
      </c>
      <c r="Z4">
        <v>81.95</v>
      </c>
      <c r="AA4">
        <v>72.5</v>
      </c>
      <c r="AB4">
        <v>81.95</v>
      </c>
      <c r="AC4" s="1">
        <f>(Table2[[#This Row],[Close Price]]/Table2[[#This Row],[Day Low]])-1</f>
        <v>3.6030341340075989E-2</v>
      </c>
      <c r="AD4" s="1">
        <f>(Table2[[#This Row],[Day High]]/Table2[[#This Row],[Close Price]])-1</f>
        <v>0</v>
      </c>
      <c r="AE4" s="1">
        <f>(Table2[[#This Row],[Close Price]]/Table2[[#This Row],[Current Week Low]])-1</f>
        <v>0.12537764350453195</v>
      </c>
      <c r="AF4" s="1">
        <f>(Table2[[#This Row],[Current Week High]]/Table2[[#This Row],[Close Price]])-1</f>
        <v>0</v>
      </c>
      <c r="AG4" s="1">
        <f>(Table2[[#This Row],[Close Price]]/Table2[[#This Row],[Current Month Low]])-1</f>
        <v>0.13034482758620691</v>
      </c>
      <c r="AH4" s="1">
        <f>(Table2[[#This Row],[Current Month High]]/Table2[[#This Row],[Close Price]])-1</f>
        <v>0</v>
      </c>
      <c r="AI4">
        <v>2.8553996339231098</v>
      </c>
      <c r="AJ4">
        <v>277.64976958525301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0.46</v>
      </c>
      <c r="AM4" t="s">
        <v>3208</v>
      </c>
      <c r="AN4">
        <v>7.26</v>
      </c>
      <c r="AO4" t="s">
        <v>3208</v>
      </c>
      <c r="AP4">
        <v>0.22268831428174399</v>
      </c>
      <c r="AQ4">
        <f>(Table2[[#This Row],[Sharpe Ratio]]-AVERAGE(Table2[Sharpe Ratio]))/_xlfn.STDEV.P(Table2[Sharpe Ratio])</f>
        <v>1.847478309226265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8.3988295844645968</v>
      </c>
      <c r="AS4">
        <f>_xlfn.RANK.AVG(Table2[[#This Row],[1Y Return vs Nifty Z-Score]],Table2[1Y Return vs Nifty Z-Score])</f>
        <v>8</v>
      </c>
      <c r="AT4">
        <f>_xlfn.RANK.AVG(Table2[[#This Row],[6M Return vs Nifty Z-Score]],Table2[6M Return vs Nifty Z-Score])</f>
        <v>13</v>
      </c>
      <c r="AU4">
        <f>_xlfn.RANK.AVG(Table2[[#This Row],[Sharpe Ratio Z-Score]],Table2[Sharpe Ratio Z-Score])</f>
        <v>24</v>
      </c>
      <c r="AV4">
        <f>(Table2[[#This Row],[Rank 1Y]]+Table2[[#This Row],[Rank 6M]]+Table2[[#This Row],[Rank Sharpe]])/3</f>
        <v>15</v>
      </c>
    </row>
    <row r="5" spans="1:48" x14ac:dyDescent="0.3">
      <c r="A5" t="s">
        <v>226</v>
      </c>
      <c r="B5" t="s">
        <v>227</v>
      </c>
      <c r="C5" t="s">
        <v>3164</v>
      </c>
      <c r="D5" t="s">
        <v>132</v>
      </c>
      <c r="E5">
        <v>117887.036454</v>
      </c>
      <c r="F5">
        <v>556.70000000000005</v>
      </c>
      <c r="G5">
        <v>169.15809483515699</v>
      </c>
      <c r="H5">
        <f>(Table2[[#This Row],[1Y Return vs Nifty]]-AVERAGE(Table2[1Y Return vs Nifty]))/_xlfn.STDEV.P(Table2[1Y Return vs Nifty])</f>
        <v>2.580367562129136</v>
      </c>
      <c r="I5">
        <v>5.6500568300122902</v>
      </c>
      <c r="J5">
        <f>(Table2[[#This Row],[1M Return vs Nifty]]-AVERAGE(Table2[1M Return vs Nifty]))/_xlfn.STDEV.P(Table2[1M Return vs Nifty])</f>
        <v>0.3153834724074831</v>
      </c>
      <c r="K5">
        <v>115.229340625375</v>
      </c>
      <c r="L5">
        <f>(Table2[[#This Row],[6M Return vs Nifty]]-AVERAGE(Table2[6M Return vs Nifty]))/_xlfn.STDEV.P(Table2[6M Return vs Nifty])</f>
        <v>3.2579808149203409</v>
      </c>
      <c r="M5">
        <v>-3.5501782093069498</v>
      </c>
      <c r="N5">
        <f>(Table2[[#This Row],[1W Return vs Nifty]]-AVERAGE(Table2[1W Return vs Nifty]))/_xlfn.STDEV.P(Table2[1W Return vs Nifty])</f>
        <v>-1.081146191796696</v>
      </c>
      <c r="O5">
        <v>573.97</v>
      </c>
      <c r="P5">
        <v>543.90422670747398</v>
      </c>
      <c r="Q5">
        <v>380.13932393162497</v>
      </c>
      <c r="R5">
        <v>38.752093979814298</v>
      </c>
      <c r="S5" s="1">
        <f>(Table2[[#This Row],[Close Price]]-Table2[[#This Row],[20D EMA]])/Table2[[#This Row],[20D EMA]]</f>
        <v>-3.0088680593062321E-2</v>
      </c>
      <c r="T5" s="1">
        <f>(Table2[[#This Row],[Close Price]]-Table2[[#This Row],[50D EMA]])/Table2[[#This Row],[50D EMA]]</f>
        <v>2.3525783886595843E-2</v>
      </c>
      <c r="U5" s="1">
        <f>(Table2[[#This Row],[Close Price]]-Table2[[#This Row],[200D EMA]])/Table2[[#This Row],[200D EMA]]</f>
        <v>0.4644630664417469</v>
      </c>
      <c r="V5">
        <v>0.60701598737598295</v>
      </c>
      <c r="W5">
        <v>555.29999999999995</v>
      </c>
      <c r="X5">
        <v>567.79999999999995</v>
      </c>
      <c r="Y5">
        <v>553.35</v>
      </c>
      <c r="Z5">
        <v>578.79999999999995</v>
      </c>
      <c r="AA5">
        <v>553.35</v>
      </c>
      <c r="AB5">
        <v>619.5</v>
      </c>
      <c r="AC5" s="1">
        <f>(Table2[[#This Row],[Close Price]]/Table2[[#This Row],[Day Low]])-1</f>
        <v>2.5211597334775515E-3</v>
      </c>
      <c r="AD5" s="1">
        <f>(Table2[[#This Row],[Day High]]/Table2[[#This Row],[Close Price]])-1</f>
        <v>1.9938925812825303E-2</v>
      </c>
      <c r="AE5" s="1">
        <f>(Table2[[#This Row],[Close Price]]/Table2[[#This Row],[Current Week Low]])-1</f>
        <v>6.0540345170325693E-3</v>
      </c>
      <c r="AF5" s="1">
        <f>(Table2[[#This Row],[Current Week High]]/Table2[[#This Row],[Close Price]])-1</f>
        <v>3.9698221663373223E-2</v>
      </c>
      <c r="AG5" s="1">
        <f>(Table2[[#This Row],[Close Price]]/Table2[[#This Row],[Current Month Low]])-1</f>
        <v>6.0540345170325693E-3</v>
      </c>
      <c r="AH5" s="1">
        <f>(Table2[[#This Row],[Current Month High]]/Table2[[#This Row],[Close Price]])-1</f>
        <v>0.11280761631040059</v>
      </c>
      <c r="AI5">
        <v>16.220585593677001</v>
      </c>
      <c r="AJ5">
        <v>291.628561378825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0.3</v>
      </c>
      <c r="AM5" t="s">
        <v>3208</v>
      </c>
      <c r="AN5">
        <v>-3.55</v>
      </c>
      <c r="AO5" t="s">
        <v>3206</v>
      </c>
      <c r="AP5">
        <v>0.22429326433190699</v>
      </c>
      <c r="AQ5">
        <f>(Table2[[#This Row],[Sharpe Ratio]]-AVERAGE(Table2[Sharpe Ratio]))/_xlfn.STDEV.P(Table2[Sharpe Ratio])</f>
        <v>1.8662423285606391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6.9388279862209021</v>
      </c>
      <c r="AS5">
        <f>_xlfn.RANK.AVG(Table2[[#This Row],[1Y Return vs Nifty Z-Score]],Table2[1Y Return vs Nifty Z-Score])</f>
        <v>22</v>
      </c>
      <c r="AT5">
        <f>_xlfn.RANK.AVG(Table2[[#This Row],[6M Return vs Nifty Z-Score]],Table2[6M Return vs Nifty Z-Score])</f>
        <v>6</v>
      </c>
      <c r="AU5">
        <f>_xlfn.RANK.AVG(Table2[[#This Row],[Sharpe Ratio Z-Score]],Table2[Sharpe Ratio Z-Score])</f>
        <v>22</v>
      </c>
      <c r="AV5">
        <f>(Table2[[#This Row],[Rank 1Y]]+Table2[[#This Row],[Rank 6M]]+Table2[[#This Row],[Rank Sharpe]])/3</f>
        <v>16.666666666666668</v>
      </c>
    </row>
    <row r="6" spans="1:48" x14ac:dyDescent="0.3">
      <c r="A6" t="s">
        <v>109</v>
      </c>
      <c r="B6" t="s">
        <v>110</v>
      </c>
      <c r="C6" t="s">
        <v>3168</v>
      </c>
      <c r="D6" t="s">
        <v>111</v>
      </c>
      <c r="E6">
        <v>253745.17222449501</v>
      </c>
      <c r="F6">
        <v>7148.85</v>
      </c>
      <c r="G6">
        <v>218.13222099656701</v>
      </c>
      <c r="H6">
        <f>(Table2[[#This Row],[1Y Return vs Nifty]]-AVERAGE(Table2[1Y Return vs Nifty]))/_xlfn.STDEV.P(Table2[1Y Return vs Nifty])</f>
        <v>3.4486834341415968</v>
      </c>
      <c r="I6">
        <v>10.460081826900501</v>
      </c>
      <c r="J6">
        <f>(Table2[[#This Row],[1M Return vs Nifty]]-AVERAGE(Table2[1M Return vs Nifty]))/_xlfn.STDEV.P(Table2[1M Return vs Nifty])</f>
        <v>0.78510948799842173</v>
      </c>
      <c r="K6">
        <v>66.932935763992603</v>
      </c>
      <c r="L6">
        <f>(Table2[[#This Row],[6M Return vs Nifty]]-AVERAGE(Table2[6M Return vs Nifty]))/_xlfn.STDEV.P(Table2[6M Return vs Nifty])</f>
        <v>1.7140461044331985</v>
      </c>
      <c r="M6">
        <v>2.5034957752375</v>
      </c>
      <c r="N6">
        <f>(Table2[[#This Row],[1W Return vs Nifty]]-AVERAGE(Table2[1W Return vs Nifty]))/_xlfn.STDEV.P(Table2[1W Return vs Nifty])</f>
        <v>6.4591258151396463E-2</v>
      </c>
      <c r="O6">
        <v>6880.54</v>
      </c>
      <c r="P6">
        <v>6280.5590724889098</v>
      </c>
      <c r="Q6">
        <v>4671.4241609729597</v>
      </c>
      <c r="R6">
        <v>65.893264191201695</v>
      </c>
      <c r="S6" s="1">
        <f>(Table2[[#This Row],[Close Price]]-Table2[[#This Row],[20D EMA]])/Table2[[#This Row],[20D EMA]]</f>
        <v>3.8995485819427023E-2</v>
      </c>
      <c r="T6" s="1">
        <f>(Table2[[#This Row],[Close Price]]-Table2[[#This Row],[50D EMA]])/Table2[[#This Row],[50D EMA]]</f>
        <v>0.13825057888787556</v>
      </c>
      <c r="U6" s="1">
        <f>(Table2[[#This Row],[Close Price]]-Table2[[#This Row],[200D EMA]])/Table2[[#This Row],[200D EMA]]</f>
        <v>0.53033630722821046</v>
      </c>
      <c r="V6">
        <v>0.90644775097371599</v>
      </c>
      <c r="W6">
        <v>7107.7</v>
      </c>
      <c r="X6">
        <v>7219.65</v>
      </c>
      <c r="Y6">
        <v>7048.05</v>
      </c>
      <c r="Z6">
        <v>7219.65</v>
      </c>
      <c r="AA6">
        <v>6950.05</v>
      </c>
      <c r="AB6">
        <v>7267.75</v>
      </c>
      <c r="AC6" s="1">
        <f>(Table2[[#This Row],[Close Price]]/Table2[[#This Row],[Day Low]])-1</f>
        <v>5.7894958988140566E-3</v>
      </c>
      <c r="AD6" s="1">
        <f>(Table2[[#This Row],[Day High]]/Table2[[#This Row],[Close Price]])-1</f>
        <v>9.9036908034157989E-3</v>
      </c>
      <c r="AE6" s="1">
        <f>(Table2[[#This Row],[Close Price]]/Table2[[#This Row],[Current Week Low]])-1</f>
        <v>1.4301828165237174E-2</v>
      </c>
      <c r="AF6" s="1">
        <f>(Table2[[#This Row],[Current Week High]]/Table2[[#This Row],[Close Price]])-1</f>
        <v>9.9036908034157989E-3</v>
      </c>
      <c r="AG6" s="1">
        <f>(Table2[[#This Row],[Close Price]]/Table2[[#This Row],[Current Month Low]])-1</f>
        <v>2.8604110761793144E-2</v>
      </c>
      <c r="AH6" s="1">
        <f>(Table2[[#This Row],[Current Month High]]/Table2[[#This Row],[Close Price]])-1</f>
        <v>1.6632045713646182E-2</v>
      </c>
      <c r="AI6">
        <v>2.4640326765843401</v>
      </c>
      <c r="AJ6">
        <v>267.55012853470402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0.2</v>
      </c>
      <c r="AM6" t="s">
        <v>3208</v>
      </c>
      <c r="AN6">
        <v>3.22</v>
      </c>
      <c r="AO6" t="s">
        <v>3208</v>
      </c>
      <c r="AP6">
        <v>0.28402229266748802</v>
      </c>
      <c r="AQ6">
        <f>(Table2[[#This Row],[Sharpe Ratio]]-AVERAGE(Table2[Sharpe Ratio]))/_xlfn.STDEV.P(Table2[Sharpe Ratio])</f>
        <v>2.5645548040164301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8.5769850887410435</v>
      </c>
      <c r="AS6">
        <f>_xlfn.RANK.AVG(Table2[[#This Row],[1Y Return vs Nifty Z-Score]],Table2[1Y Return vs Nifty Z-Score])</f>
        <v>7</v>
      </c>
      <c r="AT6">
        <f>_xlfn.RANK.AVG(Table2[[#This Row],[6M Return vs Nifty Z-Score]],Table2[6M Return vs Nifty Z-Score])</f>
        <v>45</v>
      </c>
      <c r="AU6">
        <f>_xlfn.RANK.AVG(Table2[[#This Row],[Sharpe Ratio Z-Score]],Table2[Sharpe Ratio Z-Score])</f>
        <v>3</v>
      </c>
      <c r="AV6">
        <f>(Table2[[#This Row],[Rank 1Y]]+Table2[[#This Row],[Rank 6M]]+Table2[[#This Row],[Rank Sharpe]])/3</f>
        <v>18.333333333333332</v>
      </c>
    </row>
    <row r="7" spans="1:48" x14ac:dyDescent="0.3">
      <c r="A7" t="s">
        <v>618</v>
      </c>
      <c r="B7" t="s">
        <v>619</v>
      </c>
      <c r="C7" t="s">
        <v>3173</v>
      </c>
      <c r="D7" t="s">
        <v>166</v>
      </c>
      <c r="E7">
        <v>31489.232301567899</v>
      </c>
      <c r="F7">
        <v>238.53</v>
      </c>
      <c r="G7">
        <v>333.32597248673898</v>
      </c>
      <c r="H7">
        <f>(Table2[[#This Row],[1Y Return vs Nifty]]-AVERAGE(Table2[1Y Return vs Nifty]))/_xlfn.STDEV.P(Table2[1Y Return vs Nifty])</f>
        <v>5.4910795035663407</v>
      </c>
      <c r="I7">
        <v>28.9998661795602</v>
      </c>
      <c r="J7">
        <f>(Table2[[#This Row],[1M Return vs Nifty]]-AVERAGE(Table2[1M Return vs Nifty]))/_xlfn.STDEV.P(Table2[1M Return vs Nifty])</f>
        <v>2.5956237866816942</v>
      </c>
      <c r="K7">
        <v>80.181224539593998</v>
      </c>
      <c r="L7">
        <f>(Table2[[#This Row],[6M Return vs Nifty]]-AVERAGE(Table2[6M Return vs Nifty]))/_xlfn.STDEV.P(Table2[6M Return vs Nifty])</f>
        <v>2.1375660942526378</v>
      </c>
      <c r="M7">
        <v>11.3348695658545</v>
      </c>
      <c r="N7">
        <f>(Table2[[#This Row],[1W Return vs Nifty]]-AVERAGE(Table2[1W Return vs Nifty]))/_xlfn.STDEV.P(Table2[1W Return vs Nifty])</f>
        <v>1.7360449426796973</v>
      </c>
      <c r="O7">
        <v>219.82</v>
      </c>
      <c r="P7">
        <v>196.98183259292401</v>
      </c>
      <c r="Q7">
        <v>146.140147704322</v>
      </c>
      <c r="R7">
        <v>81.179763267897798</v>
      </c>
      <c r="S7" s="1">
        <f>(Table2[[#This Row],[Close Price]]-Table2[[#This Row],[20D EMA]])/Table2[[#This Row],[20D EMA]]</f>
        <v>8.5115094167955638E-2</v>
      </c>
      <c r="T7" s="1">
        <f>(Table2[[#This Row],[Close Price]]-Table2[[#This Row],[50D EMA]])/Table2[[#This Row],[50D EMA]]</f>
        <v>0.21092385455128765</v>
      </c>
      <c r="U7" s="1">
        <f>(Table2[[#This Row],[Close Price]]-Table2[[#This Row],[200D EMA]])/Table2[[#This Row],[200D EMA]]</f>
        <v>0.63220034841216755</v>
      </c>
      <c r="V7">
        <v>0.788436473314723</v>
      </c>
      <c r="W7">
        <v>237</v>
      </c>
      <c r="X7">
        <v>250.5</v>
      </c>
      <c r="Y7">
        <v>214.75</v>
      </c>
      <c r="Z7">
        <v>250.5</v>
      </c>
      <c r="AA7">
        <v>214.75</v>
      </c>
      <c r="AB7">
        <v>250.5</v>
      </c>
      <c r="AC7" s="1">
        <f>(Table2[[#This Row],[Close Price]]/Table2[[#This Row],[Day Low]])-1</f>
        <v>6.4556962025317244E-3</v>
      </c>
      <c r="AD7" s="1">
        <f>(Table2[[#This Row],[Day High]]/Table2[[#This Row],[Close Price]])-1</f>
        <v>5.0182366997861827E-2</v>
      </c>
      <c r="AE7" s="1">
        <f>(Table2[[#This Row],[Close Price]]/Table2[[#This Row],[Current Week Low]])-1</f>
        <v>0.11073341094295697</v>
      </c>
      <c r="AF7" s="1">
        <f>(Table2[[#This Row],[Current Week High]]/Table2[[#This Row],[Close Price]])-1</f>
        <v>5.0182366997861827E-2</v>
      </c>
      <c r="AG7" s="1">
        <f>(Table2[[#This Row],[Close Price]]/Table2[[#This Row],[Current Month Low]])-1</f>
        <v>0.11073341094295697</v>
      </c>
      <c r="AH7" s="1">
        <f>(Table2[[#This Row],[Current Month High]]/Table2[[#This Row],[Close Price]])-1</f>
        <v>5.0182366997861827E-2</v>
      </c>
      <c r="AI7">
        <v>5.01823669978618</v>
      </c>
      <c r="AJ7">
        <v>406.97130712008499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0.67</v>
      </c>
      <c r="AM7" t="s">
        <v>3208</v>
      </c>
      <c r="AN7">
        <v>5.59</v>
      </c>
      <c r="AO7" t="s">
        <v>3208</v>
      </c>
      <c r="AP7">
        <v>0.206328109566636</v>
      </c>
      <c r="AQ7">
        <f>(Table2[[#This Row],[Sharpe Ratio]]-AVERAGE(Table2[Sharpe Ratio]))/_xlfn.STDEV.P(Table2[Sharpe Ratio])</f>
        <v>1.6562055667770983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13.616519893957468</v>
      </c>
      <c r="AS7">
        <f>_xlfn.RANK.AVG(Table2[[#This Row],[1Y Return vs Nifty Z-Score]],Table2[1Y Return vs Nifty Z-Score])</f>
        <v>1</v>
      </c>
      <c r="AT7">
        <f>_xlfn.RANK.AVG(Table2[[#This Row],[6M Return vs Nifty Z-Score]],Table2[6M Return vs Nifty Z-Score])</f>
        <v>23</v>
      </c>
      <c r="AU7">
        <f>_xlfn.RANK.AVG(Table2[[#This Row],[Sharpe Ratio Z-Score]],Table2[Sharpe Ratio Z-Score])</f>
        <v>32</v>
      </c>
      <c r="AV7">
        <f>(Table2[[#This Row],[Rank 1Y]]+Table2[[#This Row],[Rank 6M]]+Table2[[#This Row],[Rank Sharpe]])/3</f>
        <v>18.666666666666668</v>
      </c>
    </row>
    <row r="8" spans="1:48" x14ac:dyDescent="0.3">
      <c r="A8" t="s">
        <v>460</v>
      </c>
      <c r="B8" t="s">
        <v>461</v>
      </c>
      <c r="C8" t="s">
        <v>3173</v>
      </c>
      <c r="D8" t="s">
        <v>314</v>
      </c>
      <c r="E8">
        <v>48397.655692699998</v>
      </c>
      <c r="F8">
        <v>1803.9</v>
      </c>
      <c r="G8">
        <v>175.02372708620399</v>
      </c>
      <c r="H8">
        <f>(Table2[[#This Row],[1Y Return vs Nifty]]-AVERAGE(Table2[1Y Return vs Nifty]))/_xlfn.STDEV.P(Table2[1Y Return vs Nifty])</f>
        <v>2.6843657746992995</v>
      </c>
      <c r="I8">
        <v>-23.846221092014598</v>
      </c>
      <c r="J8">
        <f>(Table2[[#This Row],[1M Return vs Nifty]]-AVERAGE(Table2[1M Return vs Nifty]))/_xlfn.STDEV.P(Table2[1M Return vs Nifty])</f>
        <v>-2.5650940951810637</v>
      </c>
      <c r="K8">
        <v>101.0702638412</v>
      </c>
      <c r="L8">
        <f>(Table2[[#This Row],[6M Return vs Nifty]]-AVERAGE(Table2[6M Return vs Nifty]))/_xlfn.STDEV.P(Table2[6M Return vs Nifty])</f>
        <v>2.8053448438106123</v>
      </c>
      <c r="M8">
        <v>-1.7317792460674299</v>
      </c>
      <c r="N8">
        <f>(Table2[[#This Row],[1W Return vs Nifty]]-AVERAGE(Table2[1W Return vs Nifty]))/_xlfn.STDEV.P(Table2[1W Return vs Nifty])</f>
        <v>-0.73699026327305528</v>
      </c>
      <c r="O8">
        <v>1993.78</v>
      </c>
      <c r="P8">
        <v>2111.0915912979099</v>
      </c>
      <c r="Q8">
        <v>1569.3767644638201</v>
      </c>
      <c r="R8">
        <v>27.860110052882899</v>
      </c>
      <c r="S8" s="1">
        <f>(Table2[[#This Row],[Close Price]]-Table2[[#This Row],[20D EMA]])/Table2[[#This Row],[20D EMA]]</f>
        <v>-9.523618453390037E-2</v>
      </c>
      <c r="T8" s="1">
        <f>(Table2[[#This Row],[Close Price]]-Table2[[#This Row],[50D EMA]])/Table2[[#This Row],[50D EMA]]</f>
        <v>-0.14551315185195107</v>
      </c>
      <c r="U8" s="1">
        <f>(Table2[[#This Row],[Close Price]]-Table2[[#This Row],[200D EMA]])/Table2[[#This Row],[200D EMA]]</f>
        <v>0.14943717840521564</v>
      </c>
      <c r="V8">
        <v>0.78390609428208502</v>
      </c>
      <c r="W8">
        <v>1800</v>
      </c>
      <c r="X8">
        <v>1844.6</v>
      </c>
      <c r="Y8">
        <v>1798</v>
      </c>
      <c r="Z8">
        <v>1874.8</v>
      </c>
      <c r="AA8">
        <v>1798</v>
      </c>
      <c r="AB8">
        <v>1998.7</v>
      </c>
      <c r="AC8" s="1">
        <f>(Table2[[#This Row],[Close Price]]/Table2[[#This Row],[Day Low]])-1</f>
        <v>2.1666666666666501E-3</v>
      </c>
      <c r="AD8" s="1">
        <f>(Table2[[#This Row],[Day High]]/Table2[[#This Row],[Close Price]])-1</f>
        <v>2.2562226287488052E-2</v>
      </c>
      <c r="AE8" s="1">
        <f>(Table2[[#This Row],[Close Price]]/Table2[[#This Row],[Current Week Low]])-1</f>
        <v>3.2814238042269128E-3</v>
      </c>
      <c r="AF8" s="1">
        <f>(Table2[[#This Row],[Current Week High]]/Table2[[#This Row],[Close Price]])-1</f>
        <v>3.9303730805476889E-2</v>
      </c>
      <c r="AG8" s="1">
        <f>(Table2[[#This Row],[Close Price]]/Table2[[#This Row],[Current Month Low]])-1</f>
        <v>3.2814238042269128E-3</v>
      </c>
      <c r="AH8" s="1">
        <f>(Table2[[#This Row],[Current Month High]]/Table2[[#This Row],[Close Price]])-1</f>
        <v>0.10798824768557003</v>
      </c>
      <c r="AI8">
        <v>65.167137867952704</v>
      </c>
      <c r="AJ8">
        <v>314.118457300275</v>
      </c>
      <c r="AK8" t="str">
        <f>IF(AND(Table2[[#This Row],[20D EMA]]&gt;Table2[[#This Row],[50D EMA]],Table2[[#This Row],[50D EMA]]&gt;Table2[[#This Row],[200D EMA]]),"Uptrend","Downtrend/NoTrend")</f>
        <v>Downtrend/NoTrend</v>
      </c>
      <c r="AL8">
        <v>-0.18</v>
      </c>
      <c r="AM8" t="s">
        <v>3206</v>
      </c>
      <c r="AN8">
        <v>-12.31</v>
      </c>
      <c r="AO8" t="s">
        <v>3206</v>
      </c>
      <c r="AP8">
        <v>0.20759173140801901</v>
      </c>
      <c r="AQ8">
        <f>(Table2[[#This Row],[Sharpe Ratio]]-AVERAGE(Table2[Sharpe Ratio]))/_xlfn.STDEV.P(Table2[Sharpe Ratio])</f>
        <v>1.6709790014149177</v>
      </c>
      <c r="AR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">
        <f>_xlfn.RANK.AVG(Table2[[#This Row],[1Y Return vs Nifty Z-Score]],Table2[1Y Return vs Nifty Z-Score])</f>
        <v>19</v>
      </c>
      <c r="AT8">
        <f>_xlfn.RANK.AVG(Table2[[#This Row],[6M Return vs Nifty Z-Score]],Table2[6M Return vs Nifty Z-Score])</f>
        <v>9</v>
      </c>
      <c r="AU8">
        <f>_xlfn.RANK.AVG(Table2[[#This Row],[Sharpe Ratio Z-Score]],Table2[Sharpe Ratio Z-Score])</f>
        <v>31</v>
      </c>
      <c r="AV8">
        <f>(Table2[[#This Row],[Rank 1Y]]+Table2[[#This Row],[Rank 6M]]+Table2[[#This Row],[Rank Sharpe]])/3</f>
        <v>19.666666666666668</v>
      </c>
    </row>
    <row r="9" spans="1:48" x14ac:dyDescent="0.3">
      <c r="A9" t="s">
        <v>849</v>
      </c>
      <c r="B9" t="s">
        <v>850</v>
      </c>
      <c r="C9" t="s">
        <v>3164</v>
      </c>
      <c r="D9" t="s">
        <v>46</v>
      </c>
      <c r="E9">
        <v>19064.407667949999</v>
      </c>
      <c r="F9">
        <v>1622.8</v>
      </c>
      <c r="G9">
        <v>171.489377803146</v>
      </c>
      <c r="H9">
        <f>(Table2[[#This Row],[1Y Return vs Nifty]]-AVERAGE(Table2[1Y Return vs Nifty]))/_xlfn.STDEV.P(Table2[1Y Return vs Nifty])</f>
        <v>2.6217014288445006</v>
      </c>
      <c r="I9">
        <v>-4.9761369168143901</v>
      </c>
      <c r="J9">
        <f>(Table2[[#This Row],[1M Return vs Nifty]]-AVERAGE(Table2[1M Return vs Nifty]))/_xlfn.STDEV.P(Table2[1M Return vs Nifty])</f>
        <v>-0.72232415963671026</v>
      </c>
      <c r="K9">
        <v>115.752108485047</v>
      </c>
      <c r="L9">
        <f>(Table2[[#This Row],[6M Return vs Nifty]]-AVERAGE(Table2[6M Return vs Nifty]))/_xlfn.STDEV.P(Table2[6M Return vs Nifty])</f>
        <v>3.2746926063340336</v>
      </c>
      <c r="M9">
        <v>1.3108158046884899</v>
      </c>
      <c r="N9">
        <f>(Table2[[#This Row],[1W Return vs Nifty]]-AVERAGE(Table2[1W Return vs Nifty]))/_xlfn.STDEV.P(Table2[1W Return vs Nifty])</f>
        <v>-0.16113911840171424</v>
      </c>
      <c r="O9">
        <v>1632.36</v>
      </c>
      <c r="P9">
        <v>1576.11267565969</v>
      </c>
      <c r="Q9">
        <v>1169.98709295648</v>
      </c>
      <c r="R9">
        <v>52.126424721649499</v>
      </c>
      <c r="S9" s="1">
        <f>(Table2[[#This Row],[Close Price]]-Table2[[#This Row],[20D EMA]])/Table2[[#This Row],[20D EMA]]</f>
        <v>-5.8565512509495127E-3</v>
      </c>
      <c r="T9" s="1">
        <f>(Table2[[#This Row],[Close Price]]-Table2[[#This Row],[50D EMA]])/Table2[[#This Row],[50D EMA]]</f>
        <v>2.9621818960861235E-2</v>
      </c>
      <c r="U9" s="1">
        <f>(Table2[[#This Row],[Close Price]]-Table2[[#This Row],[200D EMA]])/Table2[[#This Row],[200D EMA]]</f>
        <v>0.38702384818561697</v>
      </c>
      <c r="V9">
        <v>1.20652280361581</v>
      </c>
      <c r="W9">
        <v>1605.9</v>
      </c>
      <c r="X9">
        <v>1673.4</v>
      </c>
      <c r="Y9">
        <v>1570.15</v>
      </c>
      <c r="Z9">
        <v>1674.4</v>
      </c>
      <c r="AA9">
        <v>1535.6</v>
      </c>
      <c r="AB9">
        <v>1700</v>
      </c>
      <c r="AC9" s="1">
        <f>(Table2[[#This Row],[Close Price]]/Table2[[#This Row],[Day Low]])-1</f>
        <v>1.0523693878821794E-2</v>
      </c>
      <c r="AD9" s="1">
        <f>(Table2[[#This Row],[Day High]]/Table2[[#This Row],[Close Price]])-1</f>
        <v>3.1180675375893641E-2</v>
      </c>
      <c r="AE9" s="1">
        <f>(Table2[[#This Row],[Close Price]]/Table2[[#This Row],[Current Week Low]])-1</f>
        <v>3.3531828169283129E-2</v>
      </c>
      <c r="AF9" s="1">
        <f>(Table2[[#This Row],[Current Week High]]/Table2[[#This Row],[Close Price]])-1</f>
        <v>3.1796894256840069E-2</v>
      </c>
      <c r="AG9" s="1">
        <f>(Table2[[#This Row],[Close Price]]/Table2[[#This Row],[Current Month Low]])-1</f>
        <v>5.6785621255535323E-2</v>
      </c>
      <c r="AH9" s="1">
        <f>(Table2[[#This Row],[Current Month High]]/Table2[[#This Row],[Close Price]])-1</f>
        <v>4.7572097609070774E-2</v>
      </c>
      <c r="AI9">
        <v>10.716046339659799</v>
      </c>
      <c r="AJ9">
        <v>238.083333333333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0.05</v>
      </c>
      <c r="AM9" t="s">
        <v>3208</v>
      </c>
      <c r="AN9">
        <v>-5.17</v>
      </c>
      <c r="AO9" t="s">
        <v>3206</v>
      </c>
      <c r="AP9">
        <v>0.193794875482727</v>
      </c>
      <c r="AQ9">
        <f>(Table2[[#This Row],[Sharpe Ratio]]-AVERAGE(Table2[Sharpe Ratio]))/_xlfn.STDEV.P(Table2[Sharpe Ratio])</f>
        <v>1.5096752453824727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6.5226060025225818</v>
      </c>
      <c r="AS9">
        <f>_xlfn.RANK.AVG(Table2[[#This Row],[1Y Return vs Nifty Z-Score]],Table2[1Y Return vs Nifty Z-Score])</f>
        <v>21</v>
      </c>
      <c r="AT9">
        <f>_xlfn.RANK.AVG(Table2[[#This Row],[6M Return vs Nifty Z-Score]],Table2[6M Return vs Nifty Z-Score])</f>
        <v>5</v>
      </c>
      <c r="AU9">
        <f>_xlfn.RANK.AVG(Table2[[#This Row],[Sharpe Ratio Z-Score]],Table2[Sharpe Ratio Z-Score])</f>
        <v>49</v>
      </c>
      <c r="AV9">
        <f>(Table2[[#This Row],[Rank 1Y]]+Table2[[#This Row],[Rank 6M]]+Table2[[#This Row],[Rank Sharpe]])/3</f>
        <v>25</v>
      </c>
    </row>
    <row r="10" spans="1:48" x14ac:dyDescent="0.3">
      <c r="A10" t="s">
        <v>793</v>
      </c>
      <c r="B10" t="s">
        <v>794</v>
      </c>
      <c r="C10" t="s">
        <v>3174</v>
      </c>
      <c r="D10" t="s">
        <v>141</v>
      </c>
      <c r="E10">
        <v>20839.950849115001</v>
      </c>
      <c r="F10">
        <v>619.9</v>
      </c>
      <c r="G10">
        <v>142.640881874716</v>
      </c>
      <c r="H10">
        <f>(Table2[[#This Row],[1Y Return vs Nifty]]-AVERAGE(Table2[1Y Return vs Nifty]))/_xlfn.STDEV.P(Table2[1Y Return vs Nifty])</f>
        <v>2.1102148774401215</v>
      </c>
      <c r="I10">
        <v>15.949022794891601</v>
      </c>
      <c r="J10">
        <f>(Table2[[#This Row],[1M Return vs Nifty]]-AVERAGE(Table2[1M Return vs Nifty]))/_xlfn.STDEV.P(Table2[1M Return vs Nifty])</f>
        <v>1.3211354696464026</v>
      </c>
      <c r="K10">
        <v>72.668724633827097</v>
      </c>
      <c r="L10">
        <f>(Table2[[#This Row],[6M Return vs Nifty]]-AVERAGE(Table2[6M Return vs Nifty]))/_xlfn.STDEV.P(Table2[6M Return vs Nifty])</f>
        <v>1.8974072377014071</v>
      </c>
      <c r="M10">
        <v>3.4629287454292998</v>
      </c>
      <c r="N10">
        <f>(Table2[[#This Row],[1W Return vs Nifty]]-AVERAGE(Table2[1W Return vs Nifty]))/_xlfn.STDEV.P(Table2[1W Return vs Nifty])</f>
        <v>0.246176571049015</v>
      </c>
      <c r="O10">
        <v>593.12</v>
      </c>
      <c r="P10">
        <v>546.52212408041999</v>
      </c>
      <c r="Q10">
        <v>410.83896808222897</v>
      </c>
      <c r="R10">
        <v>59.1921222280764</v>
      </c>
      <c r="S10" s="1">
        <f>(Table2[[#This Row],[Close Price]]-Table2[[#This Row],[20D EMA]])/Table2[[#This Row],[20D EMA]]</f>
        <v>4.515106555165898E-2</v>
      </c>
      <c r="T10" s="1">
        <f>(Table2[[#This Row],[Close Price]]-Table2[[#This Row],[50D EMA]])/Table2[[#This Row],[50D EMA]]</f>
        <v>0.13426332198910676</v>
      </c>
      <c r="U10" s="1">
        <f>(Table2[[#This Row],[Close Price]]-Table2[[#This Row],[200D EMA]])/Table2[[#This Row],[200D EMA]]</f>
        <v>0.50886368664991799</v>
      </c>
      <c r="V10">
        <v>0.66496558466354305</v>
      </c>
      <c r="W10">
        <v>601.54999999999995</v>
      </c>
      <c r="X10">
        <v>635</v>
      </c>
      <c r="Y10">
        <v>594.1</v>
      </c>
      <c r="Z10">
        <v>635</v>
      </c>
      <c r="AA10">
        <v>591.20000000000005</v>
      </c>
      <c r="AB10">
        <v>635</v>
      </c>
      <c r="AC10" s="1">
        <f>(Table2[[#This Row],[Close Price]]/Table2[[#This Row],[Day Low]])-1</f>
        <v>3.0504529964259008E-2</v>
      </c>
      <c r="AD10" s="1">
        <f>(Table2[[#This Row],[Day High]]/Table2[[#This Row],[Close Price]])-1</f>
        <v>2.4358767543152249E-2</v>
      </c>
      <c r="AE10" s="1">
        <f>(Table2[[#This Row],[Close Price]]/Table2[[#This Row],[Current Week Low]])-1</f>
        <v>4.3427032486113459E-2</v>
      </c>
      <c r="AF10" s="1">
        <f>(Table2[[#This Row],[Current Week High]]/Table2[[#This Row],[Close Price]])-1</f>
        <v>2.4358767543152249E-2</v>
      </c>
      <c r="AG10" s="1">
        <f>(Table2[[#This Row],[Close Price]]/Table2[[#This Row],[Current Month Low]])-1</f>
        <v>4.854533152909335E-2</v>
      </c>
      <c r="AH10" s="1">
        <f>(Table2[[#This Row],[Current Month High]]/Table2[[#This Row],[Close Price]])-1</f>
        <v>2.4358767543152249E-2</v>
      </c>
      <c r="AI10">
        <v>2.73431198580416</v>
      </c>
      <c r="AJ10">
        <v>195.12020947393401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0.53</v>
      </c>
      <c r="AM10" t="s">
        <v>3208</v>
      </c>
      <c r="AN10">
        <v>1.32</v>
      </c>
      <c r="AO10" t="s">
        <v>3208</v>
      </c>
      <c r="AP10">
        <v>0.239709141326201</v>
      </c>
      <c r="AQ10">
        <f>(Table2[[#This Row],[Sharpe Ratio]]-AVERAGE(Table2[Sharpe Ratio]))/_xlfn.STDEV.P(Table2[Sharpe Ratio])</f>
        <v>2.0464746130157772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7.6214087688527234</v>
      </c>
      <c r="AS10">
        <f>_xlfn.RANK.AVG(Table2[[#This Row],[1Y Return vs Nifty Z-Score]],Table2[1Y Return vs Nifty Z-Score])</f>
        <v>35</v>
      </c>
      <c r="AT10">
        <f>_xlfn.RANK.AVG(Table2[[#This Row],[6M Return vs Nifty Z-Score]],Table2[6M Return vs Nifty Z-Score])</f>
        <v>35</v>
      </c>
      <c r="AU10">
        <f>_xlfn.RANK.AVG(Table2[[#This Row],[Sharpe Ratio Z-Score]],Table2[Sharpe Ratio Z-Score])</f>
        <v>14</v>
      </c>
      <c r="AV10">
        <f>(Table2[[#This Row],[Rank 1Y]]+Table2[[#This Row],[Rank 6M]]+Table2[[#This Row],[Rank Sharpe]])/3</f>
        <v>28</v>
      </c>
    </row>
    <row r="11" spans="1:48" x14ac:dyDescent="0.3">
      <c r="A11" t="s">
        <v>951</v>
      </c>
      <c r="B11" t="s">
        <v>952</v>
      </c>
      <c r="C11" t="s">
        <v>3165</v>
      </c>
      <c r="D11" t="s">
        <v>54</v>
      </c>
      <c r="E11">
        <v>16017.34662316</v>
      </c>
      <c r="F11">
        <v>12605.7</v>
      </c>
      <c r="G11">
        <v>227.31275560724001</v>
      </c>
      <c r="H11">
        <f>(Table2[[#This Row],[1Y Return vs Nifty]]-AVERAGE(Table2[1Y Return vs Nifty]))/_xlfn.STDEV.P(Table2[1Y Return vs Nifty])</f>
        <v>3.6114551779341073</v>
      </c>
      <c r="I11">
        <v>5.3779813018859803</v>
      </c>
      <c r="J11">
        <f>(Table2[[#This Row],[1M Return vs Nifty]]-AVERAGE(Table2[1M Return vs Nifty]))/_xlfn.STDEV.P(Table2[1M Return vs Nifty])</f>
        <v>0.28881376562856798</v>
      </c>
      <c r="K11">
        <v>100.15561218325399</v>
      </c>
      <c r="L11">
        <f>(Table2[[#This Row],[6M Return vs Nifty]]-AVERAGE(Table2[6M Return vs Nifty]))/_xlfn.STDEV.P(Table2[6M Return vs Nifty])</f>
        <v>2.7761053497579891</v>
      </c>
      <c r="M11">
        <v>-0.81714031613577598</v>
      </c>
      <c r="N11">
        <f>(Table2[[#This Row],[1W Return vs Nifty]]-AVERAGE(Table2[1W Return vs Nifty]))/_xlfn.STDEV.P(Table2[1W Return vs Nifty])</f>
        <v>-0.56388281185122191</v>
      </c>
      <c r="O11">
        <v>12116.87</v>
      </c>
      <c r="P11">
        <v>10675.0746626699</v>
      </c>
      <c r="Q11">
        <v>7641.32442213591</v>
      </c>
      <c r="R11">
        <v>55.4224743163388</v>
      </c>
      <c r="S11" s="1">
        <f>(Table2[[#This Row],[Close Price]]-Table2[[#This Row],[20D EMA]])/Table2[[#This Row],[20D EMA]]</f>
        <v>4.0342926844969033E-2</v>
      </c>
      <c r="T11" s="1">
        <f>(Table2[[#This Row],[Close Price]]-Table2[[#This Row],[50D EMA]])/Table2[[#This Row],[50D EMA]]</f>
        <v>0.18085356761778748</v>
      </c>
      <c r="U11" s="1">
        <f>(Table2[[#This Row],[Close Price]]-Table2[[#This Row],[200D EMA]])/Table2[[#This Row],[200D EMA]]</f>
        <v>0.64967475579010214</v>
      </c>
      <c r="V11">
        <v>0.59313859435695504</v>
      </c>
      <c r="W11">
        <v>12450</v>
      </c>
      <c r="X11">
        <v>12859.2</v>
      </c>
      <c r="Y11">
        <v>12121.1</v>
      </c>
      <c r="Z11">
        <v>12900</v>
      </c>
      <c r="AA11">
        <v>12121.1</v>
      </c>
      <c r="AB11">
        <v>13221.7</v>
      </c>
      <c r="AC11" s="1">
        <f>(Table2[[#This Row],[Close Price]]/Table2[[#This Row],[Day Low]])-1</f>
        <v>1.2506024096385682E-2</v>
      </c>
      <c r="AD11" s="1">
        <f>(Table2[[#This Row],[Day High]]/Table2[[#This Row],[Close Price]])-1</f>
        <v>2.0109950260596365E-2</v>
      </c>
      <c r="AE11" s="1">
        <f>(Table2[[#This Row],[Close Price]]/Table2[[#This Row],[Current Week Low]])-1</f>
        <v>3.9979869813795865E-2</v>
      </c>
      <c r="AF11" s="1">
        <f>(Table2[[#This Row],[Current Week High]]/Table2[[#This Row],[Close Price]])-1</f>
        <v>2.3346581308455683E-2</v>
      </c>
      <c r="AG11" s="1">
        <f>(Table2[[#This Row],[Close Price]]/Table2[[#This Row],[Current Month Low]])-1</f>
        <v>3.9979869813795865E-2</v>
      </c>
      <c r="AH11" s="1">
        <f>(Table2[[#This Row],[Current Month High]]/Table2[[#This Row],[Close Price]])-1</f>
        <v>4.8866782487287486E-2</v>
      </c>
      <c r="AI11">
        <v>4.8866782487287397</v>
      </c>
      <c r="AJ11">
        <v>270.755882352941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0.57999999999999996</v>
      </c>
      <c r="AM11" t="s">
        <v>3208</v>
      </c>
      <c r="AN11">
        <v>5.93</v>
      </c>
      <c r="AO11" t="s">
        <v>3208</v>
      </c>
      <c r="AP11">
        <v>0.179219373747035</v>
      </c>
      <c r="AQ11">
        <f>(Table2[[#This Row],[Sharpe Ratio]]-AVERAGE(Table2[Sharpe Ratio]))/_xlfn.STDEV.P(Table2[Sharpe Ratio])</f>
        <v>1.3392680751724393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7.4517595566418819</v>
      </c>
      <c r="AS11">
        <f>_xlfn.RANK.AVG(Table2[[#This Row],[1Y Return vs Nifty Z-Score]],Table2[1Y Return vs Nifty Z-Score])</f>
        <v>6</v>
      </c>
      <c r="AT11">
        <f>_xlfn.RANK.AVG(Table2[[#This Row],[6M Return vs Nifty Z-Score]],Table2[6M Return vs Nifty Z-Score])</f>
        <v>10</v>
      </c>
      <c r="AU11">
        <f>_xlfn.RANK.AVG(Table2[[#This Row],[Sharpe Ratio Z-Score]],Table2[Sharpe Ratio Z-Score])</f>
        <v>68</v>
      </c>
      <c r="AV11">
        <f>(Table2[[#This Row],[Rank 1Y]]+Table2[[#This Row],[Rank 6M]]+Table2[[#This Row],[Rank Sharpe]])/3</f>
        <v>28</v>
      </c>
    </row>
    <row r="12" spans="1:48" x14ac:dyDescent="0.3">
      <c r="A12" t="s">
        <v>1022</v>
      </c>
      <c r="B12" t="s">
        <v>1023</v>
      </c>
      <c r="C12" t="s">
        <v>3163</v>
      </c>
      <c r="D12" t="s">
        <v>358</v>
      </c>
      <c r="E12">
        <v>14016.86508456</v>
      </c>
      <c r="F12">
        <v>410.45</v>
      </c>
      <c r="G12">
        <v>111.411459747815</v>
      </c>
      <c r="H12">
        <f>(Table2[[#This Row],[1Y Return vs Nifty]]-AVERAGE(Table2[1Y Return vs Nifty]))/_xlfn.STDEV.P(Table2[1Y Return vs Nifty])</f>
        <v>1.5565142801657066</v>
      </c>
      <c r="I12">
        <v>29.478552750113099</v>
      </c>
      <c r="J12">
        <f>(Table2[[#This Row],[1M Return vs Nifty]]-AVERAGE(Table2[1M Return vs Nifty]))/_xlfn.STDEV.P(Table2[1M Return vs Nifty])</f>
        <v>2.6423702247247753</v>
      </c>
      <c r="K12">
        <v>129.43729114993701</v>
      </c>
      <c r="L12">
        <f>(Table2[[#This Row],[6M Return vs Nifty]]-AVERAGE(Table2[6M Return vs Nifty]))/_xlfn.STDEV.P(Table2[6M Return vs Nifty])</f>
        <v>3.7121791769457375</v>
      </c>
      <c r="M12">
        <v>0.80344234593958397</v>
      </c>
      <c r="N12">
        <f>(Table2[[#This Row],[1W Return vs Nifty]]-AVERAGE(Table2[1W Return vs Nifty]))/_xlfn.STDEV.P(Table2[1W Return vs Nifty])</f>
        <v>-0.25716622099799985</v>
      </c>
      <c r="O12">
        <v>374.4</v>
      </c>
      <c r="P12">
        <v>331.84882788742402</v>
      </c>
      <c r="Q12">
        <v>249.60664935516499</v>
      </c>
      <c r="R12">
        <v>64.738653580352704</v>
      </c>
      <c r="S12" s="1">
        <f>(Table2[[#This Row],[Close Price]]-Table2[[#This Row],[20D EMA]])/Table2[[#This Row],[20D EMA]]</f>
        <v>9.6287393162393195E-2</v>
      </c>
      <c r="T12" s="1">
        <f>(Table2[[#This Row],[Close Price]]-Table2[[#This Row],[50D EMA]])/Table2[[#This Row],[50D EMA]]</f>
        <v>0.2368583689535903</v>
      </c>
      <c r="U12" s="1">
        <f>(Table2[[#This Row],[Close Price]]-Table2[[#This Row],[200D EMA]])/Table2[[#This Row],[200D EMA]]</f>
        <v>0.64438728319280947</v>
      </c>
      <c r="V12">
        <v>1.0394140887349299</v>
      </c>
      <c r="W12">
        <v>401.2</v>
      </c>
      <c r="X12">
        <v>415</v>
      </c>
      <c r="Y12">
        <v>384.05</v>
      </c>
      <c r="Z12">
        <v>415</v>
      </c>
      <c r="AA12">
        <v>379.55</v>
      </c>
      <c r="AB12">
        <v>418.7</v>
      </c>
      <c r="AC12" s="1">
        <f>(Table2[[#This Row],[Close Price]]/Table2[[#This Row],[Day Low]])-1</f>
        <v>2.3055832502492546E-2</v>
      </c>
      <c r="AD12" s="1">
        <f>(Table2[[#This Row],[Day High]]/Table2[[#This Row],[Close Price]])-1</f>
        <v>1.1085394079668687E-2</v>
      </c>
      <c r="AE12" s="1">
        <f>(Table2[[#This Row],[Close Price]]/Table2[[#This Row],[Current Week Low]])-1</f>
        <v>6.8741049342533556E-2</v>
      </c>
      <c r="AF12" s="1">
        <f>(Table2[[#This Row],[Current Week High]]/Table2[[#This Row],[Close Price]])-1</f>
        <v>1.1085394079668687E-2</v>
      </c>
      <c r="AG12" s="1">
        <f>(Table2[[#This Row],[Close Price]]/Table2[[#This Row],[Current Month Low]])-1</f>
        <v>8.1412198656303447E-2</v>
      </c>
      <c r="AH12" s="1">
        <f>(Table2[[#This Row],[Current Month High]]/Table2[[#This Row],[Close Price]])-1</f>
        <v>2.009989036423443E-2</v>
      </c>
      <c r="AI12">
        <v>2.0099890364234398</v>
      </c>
      <c r="AJ12">
        <v>179.97953615279599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0.33</v>
      </c>
      <c r="AM12" t="s">
        <v>3208</v>
      </c>
      <c r="AN12">
        <v>10.57</v>
      </c>
      <c r="AO12" t="s">
        <v>3208</v>
      </c>
      <c r="AP12">
        <v>0.19929665551065801</v>
      </c>
      <c r="AQ12">
        <f>(Table2[[#This Row],[Sharpe Ratio]]-AVERAGE(Table2[Sharpe Ratio]))/_xlfn.STDEV.P(Table2[Sharpe Ratio])</f>
        <v>1.573998435258124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9.227895896096344</v>
      </c>
      <c r="AS12">
        <f>_xlfn.RANK.AVG(Table2[[#This Row],[1Y Return vs Nifty Z-Score]],Table2[1Y Return vs Nifty Z-Score])</f>
        <v>57</v>
      </c>
      <c r="AT12">
        <f>_xlfn.RANK.AVG(Table2[[#This Row],[6M Return vs Nifty Z-Score]],Table2[6M Return vs Nifty Z-Score])</f>
        <v>3</v>
      </c>
      <c r="AU12">
        <f>_xlfn.RANK.AVG(Table2[[#This Row],[Sharpe Ratio Z-Score]],Table2[Sharpe Ratio Z-Score])</f>
        <v>40</v>
      </c>
      <c r="AV12">
        <f>(Table2[[#This Row],[Rank 1Y]]+Table2[[#This Row],[Rank 6M]]+Table2[[#This Row],[Rank Sharpe]])/3</f>
        <v>33.333333333333336</v>
      </c>
    </row>
    <row r="13" spans="1:48" x14ac:dyDescent="0.3">
      <c r="A13" t="s">
        <v>578</v>
      </c>
      <c r="B13" t="s">
        <v>579</v>
      </c>
      <c r="C13" t="s">
        <v>3163</v>
      </c>
      <c r="D13" t="s">
        <v>43</v>
      </c>
      <c r="E13">
        <v>35033.1373389</v>
      </c>
      <c r="F13">
        <v>6614.7</v>
      </c>
      <c r="G13">
        <v>189.518075152433</v>
      </c>
      <c r="H13">
        <f>(Table2[[#This Row],[1Y Return vs Nifty]]-AVERAGE(Table2[1Y Return vs Nifty]))/_xlfn.STDEV.P(Table2[1Y Return vs Nifty])</f>
        <v>2.9413519318162149</v>
      </c>
      <c r="I13">
        <v>47.7173825419191</v>
      </c>
      <c r="J13">
        <f>(Table2[[#This Row],[1M Return vs Nifty]]-AVERAGE(Table2[1M Return vs Nifty]))/_xlfn.STDEV.P(Table2[1M Return vs Nifty])</f>
        <v>4.4234946165291475</v>
      </c>
      <c r="K13">
        <v>70.291358827516902</v>
      </c>
      <c r="L13">
        <f>(Table2[[#This Row],[6M Return vs Nifty]]-AVERAGE(Table2[6M Return vs Nifty]))/_xlfn.STDEV.P(Table2[6M Return vs Nifty])</f>
        <v>1.8214078419198283</v>
      </c>
      <c r="M13">
        <v>4.0095209841658104</v>
      </c>
      <c r="N13">
        <f>(Table2[[#This Row],[1W Return vs Nifty]]-AVERAGE(Table2[1W Return vs Nifty]))/_xlfn.STDEV.P(Table2[1W Return vs Nifty])</f>
        <v>0.349626343760638</v>
      </c>
      <c r="O13">
        <v>6059.63</v>
      </c>
      <c r="P13">
        <v>5234.5500391370597</v>
      </c>
      <c r="Q13">
        <v>3780.01610201722</v>
      </c>
      <c r="R13">
        <v>64.955337276069301</v>
      </c>
      <c r="S13" s="1">
        <f>(Table2[[#This Row],[Close Price]]-Table2[[#This Row],[20D EMA]])/Table2[[#This Row],[20D EMA]]</f>
        <v>9.1601302389749825E-2</v>
      </c>
      <c r="T13" s="1">
        <f>(Table2[[#This Row],[Close Price]]-Table2[[#This Row],[50D EMA]])/Table2[[#This Row],[50D EMA]]</f>
        <v>0.26366162335711751</v>
      </c>
      <c r="U13" s="1">
        <f>(Table2[[#This Row],[Close Price]]-Table2[[#This Row],[200D EMA]])/Table2[[#This Row],[200D EMA]]</f>
        <v>0.7499131806528655</v>
      </c>
      <c r="V13">
        <v>1.2965770577084399</v>
      </c>
      <c r="W13">
        <v>6600</v>
      </c>
      <c r="X13">
        <v>6820</v>
      </c>
      <c r="Y13">
        <v>6600</v>
      </c>
      <c r="Z13">
        <v>7129.7</v>
      </c>
      <c r="AA13">
        <v>6285.25</v>
      </c>
      <c r="AB13">
        <v>7320</v>
      </c>
      <c r="AC13" s="1">
        <f>(Table2[[#This Row],[Close Price]]/Table2[[#This Row],[Day Low]])-1</f>
        <v>2.2272727272727444E-3</v>
      </c>
      <c r="AD13" s="1">
        <f>(Table2[[#This Row],[Day High]]/Table2[[#This Row],[Close Price]])-1</f>
        <v>3.1036932891892244E-2</v>
      </c>
      <c r="AE13" s="1">
        <f>(Table2[[#This Row],[Close Price]]/Table2[[#This Row],[Current Week Low]])-1</f>
        <v>2.2272727272727444E-3</v>
      </c>
      <c r="AF13" s="1">
        <f>(Table2[[#This Row],[Current Week High]]/Table2[[#This Row],[Close Price]])-1</f>
        <v>7.7856894492569495E-2</v>
      </c>
      <c r="AG13" s="1">
        <f>(Table2[[#This Row],[Close Price]]/Table2[[#This Row],[Current Month Low]])-1</f>
        <v>5.2416371663815964E-2</v>
      </c>
      <c r="AH13" s="1">
        <f>(Table2[[#This Row],[Current Month High]]/Table2[[#This Row],[Close Price]])-1</f>
        <v>0.10662615084584348</v>
      </c>
      <c r="AI13">
        <v>10.662615084584299</v>
      </c>
      <c r="AJ13">
        <v>232.04658400682601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0.33</v>
      </c>
      <c r="AM13" t="s">
        <v>3208</v>
      </c>
      <c r="AN13">
        <v>16.329999999999998</v>
      </c>
      <c r="AO13" t="s">
        <v>3208</v>
      </c>
      <c r="AP13">
        <v>0.186863643566752</v>
      </c>
      <c r="AQ13">
        <f>(Table2[[#This Row],[Sharpe Ratio]]-AVERAGE(Table2[Sharpe Ratio]))/_xlfn.STDEV.P(Table2[Sharpe Ratio])</f>
        <v>1.4286398451410902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10.964520579166921</v>
      </c>
      <c r="AS13">
        <f>_xlfn.RANK.AVG(Table2[[#This Row],[1Y Return vs Nifty Z-Score]],Table2[1Y Return vs Nifty Z-Score])</f>
        <v>15</v>
      </c>
      <c r="AT13">
        <f>_xlfn.RANK.AVG(Table2[[#This Row],[6M Return vs Nifty Z-Score]],Table2[6M Return vs Nifty Z-Score])</f>
        <v>40</v>
      </c>
      <c r="AU13">
        <f>_xlfn.RANK.AVG(Table2[[#This Row],[Sharpe Ratio Z-Score]],Table2[Sharpe Ratio Z-Score])</f>
        <v>59</v>
      </c>
      <c r="AV13">
        <f>(Table2[[#This Row],[Rank 1Y]]+Table2[[#This Row],[Rank 6M]]+Table2[[#This Row],[Rank Sharpe]])/3</f>
        <v>38</v>
      </c>
    </row>
    <row r="14" spans="1:48" x14ac:dyDescent="0.3">
      <c r="A14" t="s">
        <v>1006</v>
      </c>
      <c r="B14" t="s">
        <v>1007</v>
      </c>
      <c r="C14" t="s">
        <v>3167</v>
      </c>
      <c r="D14" t="s">
        <v>127</v>
      </c>
      <c r="E14">
        <v>14486.1221947299</v>
      </c>
      <c r="F14">
        <v>993</v>
      </c>
      <c r="G14">
        <v>112.349570465265</v>
      </c>
      <c r="H14">
        <f>(Table2[[#This Row],[1Y Return vs Nifty]]-AVERAGE(Table2[1Y Return vs Nifty]))/_xlfn.STDEV.P(Table2[1Y Return vs Nifty])</f>
        <v>1.573147071590757</v>
      </c>
      <c r="I14">
        <v>7.3694803347623496</v>
      </c>
      <c r="J14">
        <f>(Table2[[#This Row],[1M Return vs Nifty]]-AVERAGE(Table2[1M Return vs Nifty]))/_xlfn.STDEV.P(Table2[1M Return vs Nifty])</f>
        <v>0.48329485592880733</v>
      </c>
      <c r="K14">
        <v>85.601738602151002</v>
      </c>
      <c r="L14">
        <f>(Table2[[#This Row],[6M Return vs Nifty]]-AVERAGE(Table2[6M Return vs Nifty]))/_xlfn.STDEV.P(Table2[6M Return vs Nifty])</f>
        <v>2.3108485535554668</v>
      </c>
      <c r="M14">
        <v>6.2016342321752997</v>
      </c>
      <c r="N14">
        <f>(Table2[[#This Row],[1W Return vs Nifty]]-AVERAGE(Table2[1W Return vs Nifty]))/_xlfn.STDEV.P(Table2[1W Return vs Nifty])</f>
        <v>0.76451261764722622</v>
      </c>
      <c r="O14">
        <v>953.8</v>
      </c>
      <c r="P14">
        <v>878.39456468930598</v>
      </c>
      <c r="Q14">
        <v>646.66734778668501</v>
      </c>
      <c r="R14">
        <v>76.816098870668597</v>
      </c>
      <c r="S14" s="1">
        <f>(Table2[[#This Row],[Close Price]]-Table2[[#This Row],[20D EMA]])/Table2[[#This Row],[20D EMA]]</f>
        <v>4.1098762843363439E-2</v>
      </c>
      <c r="T14" s="1">
        <f>(Table2[[#This Row],[Close Price]]-Table2[[#This Row],[50D EMA]])/Table2[[#This Row],[50D EMA]]</f>
        <v>0.13047147593773048</v>
      </c>
      <c r="U14" s="1">
        <f>(Table2[[#This Row],[Close Price]]-Table2[[#This Row],[200D EMA]])/Table2[[#This Row],[200D EMA]]</f>
        <v>0.53556539293145056</v>
      </c>
      <c r="V14">
        <v>0.90117969208653503</v>
      </c>
      <c r="W14">
        <v>986.15</v>
      </c>
      <c r="X14">
        <v>1015</v>
      </c>
      <c r="Y14">
        <v>960.05</v>
      </c>
      <c r="Z14">
        <v>1015</v>
      </c>
      <c r="AA14">
        <v>930</v>
      </c>
      <c r="AB14">
        <v>1015</v>
      </c>
      <c r="AC14" s="1">
        <f>(Table2[[#This Row],[Close Price]]/Table2[[#This Row],[Day Low]])-1</f>
        <v>6.9462049383968161E-3</v>
      </c>
      <c r="AD14" s="1">
        <f>(Table2[[#This Row],[Day High]]/Table2[[#This Row],[Close Price]])-1</f>
        <v>2.2155085599194324E-2</v>
      </c>
      <c r="AE14" s="1">
        <f>(Table2[[#This Row],[Close Price]]/Table2[[#This Row],[Current Week Low]])-1</f>
        <v>3.4321129107859116E-2</v>
      </c>
      <c r="AF14" s="1">
        <f>(Table2[[#This Row],[Current Week High]]/Table2[[#This Row],[Close Price]])-1</f>
        <v>2.2155085599194324E-2</v>
      </c>
      <c r="AG14" s="1">
        <f>(Table2[[#This Row],[Close Price]]/Table2[[#This Row],[Current Month Low]])-1</f>
        <v>6.7741935483870863E-2</v>
      </c>
      <c r="AH14" s="1">
        <f>(Table2[[#This Row],[Current Month High]]/Table2[[#This Row],[Close Price]])-1</f>
        <v>2.2155085599194324E-2</v>
      </c>
      <c r="AI14">
        <v>2.6183282980866101</v>
      </c>
      <c r="AJ14">
        <v>165.437048917401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0.28000000000000003</v>
      </c>
      <c r="AM14" t="s">
        <v>3208</v>
      </c>
      <c r="AN14">
        <v>3.13</v>
      </c>
      <c r="AO14" t="s">
        <v>3208</v>
      </c>
      <c r="AP14">
        <v>0.194913398439237</v>
      </c>
      <c r="AQ14">
        <f>(Table2[[#This Row],[Sharpe Ratio]]-AVERAGE(Table2[Sharpe Ratio]))/_xlfn.STDEV.P(Table2[Sharpe Ratio])</f>
        <v>1.5227522793872152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6.6545553781094728</v>
      </c>
      <c r="AS14">
        <f>_xlfn.RANK.AVG(Table2[[#This Row],[1Y Return vs Nifty Z-Score]],Table2[1Y Return vs Nifty Z-Score])</f>
        <v>54</v>
      </c>
      <c r="AT14">
        <f>_xlfn.RANK.AVG(Table2[[#This Row],[6M Return vs Nifty Z-Score]],Table2[6M Return vs Nifty Z-Score])</f>
        <v>18</v>
      </c>
      <c r="AU14">
        <f>_xlfn.RANK.AVG(Table2[[#This Row],[Sharpe Ratio Z-Score]],Table2[Sharpe Ratio Z-Score])</f>
        <v>45</v>
      </c>
      <c r="AV14">
        <f>(Table2[[#This Row],[Rank 1Y]]+Table2[[#This Row],[Rank 6M]]+Table2[[#This Row],[Rank Sharpe]])/3</f>
        <v>39</v>
      </c>
    </row>
    <row r="15" spans="1:48" x14ac:dyDescent="0.3">
      <c r="A15" t="s">
        <v>370</v>
      </c>
      <c r="B15" t="s">
        <v>371</v>
      </c>
      <c r="C15" t="s">
        <v>3171</v>
      </c>
      <c r="D15" t="s">
        <v>81</v>
      </c>
      <c r="E15">
        <v>66019.491141780003</v>
      </c>
      <c r="F15">
        <v>656.8</v>
      </c>
      <c r="G15">
        <v>140.81236682635301</v>
      </c>
      <c r="H15">
        <f>(Table2[[#This Row],[1Y Return vs Nifty]]-AVERAGE(Table2[1Y Return vs Nifty]))/_xlfn.STDEV.P(Table2[1Y Return vs Nifty])</f>
        <v>2.0777951333190248</v>
      </c>
      <c r="I15">
        <v>18.4972725739769</v>
      </c>
      <c r="J15">
        <f>(Table2[[#This Row],[1M Return vs Nifty]]-AVERAGE(Table2[1M Return vs Nifty]))/_xlfn.STDEV.P(Table2[1M Return vs Nifty])</f>
        <v>1.569986404149778</v>
      </c>
      <c r="K15">
        <v>54.154467307729199</v>
      </c>
      <c r="L15">
        <f>(Table2[[#This Row],[6M Return vs Nifty]]-AVERAGE(Table2[6M Return vs Nifty]))/_xlfn.STDEV.P(Table2[6M Return vs Nifty])</f>
        <v>1.3055452842765942</v>
      </c>
      <c r="M15">
        <v>0.421863487544403</v>
      </c>
      <c r="N15">
        <f>(Table2[[#This Row],[1W Return vs Nifty]]-AVERAGE(Table2[1W Return vs Nifty]))/_xlfn.STDEV.P(Table2[1W Return vs Nifty])</f>
        <v>-0.32938504039395361</v>
      </c>
      <c r="O15">
        <v>616.51</v>
      </c>
      <c r="P15">
        <v>567.18233438745995</v>
      </c>
      <c r="Q15">
        <v>438.21182545689499</v>
      </c>
      <c r="R15">
        <v>66.154257468839901</v>
      </c>
      <c r="S15" s="1">
        <f>(Table2[[#This Row],[Close Price]]-Table2[[#This Row],[20D EMA]])/Table2[[#This Row],[20D EMA]]</f>
        <v>6.535173800911577E-2</v>
      </c>
      <c r="T15" s="1">
        <f>(Table2[[#This Row],[Close Price]]-Table2[[#This Row],[50D EMA]])/Table2[[#This Row],[50D EMA]]</f>
        <v>0.15800503679178304</v>
      </c>
      <c r="U15" s="1">
        <f>(Table2[[#This Row],[Close Price]]-Table2[[#This Row],[200D EMA]])/Table2[[#This Row],[200D EMA]]</f>
        <v>0.49881852073525695</v>
      </c>
      <c r="V15">
        <v>1.20314399881403</v>
      </c>
      <c r="W15">
        <v>636.5</v>
      </c>
      <c r="X15">
        <v>669.5</v>
      </c>
      <c r="Y15">
        <v>636.5</v>
      </c>
      <c r="Z15">
        <v>669.5</v>
      </c>
      <c r="AA15">
        <v>616</v>
      </c>
      <c r="AB15">
        <v>669.5</v>
      </c>
      <c r="AC15" s="1">
        <f>(Table2[[#This Row],[Close Price]]/Table2[[#This Row],[Day Low]])-1</f>
        <v>3.1893165750196406E-2</v>
      </c>
      <c r="AD15" s="1">
        <f>(Table2[[#This Row],[Day High]]/Table2[[#This Row],[Close Price]])-1</f>
        <v>1.9336175395858746E-2</v>
      </c>
      <c r="AE15" s="1">
        <f>(Table2[[#This Row],[Close Price]]/Table2[[#This Row],[Current Week Low]])-1</f>
        <v>3.1893165750196406E-2</v>
      </c>
      <c r="AF15" s="1">
        <f>(Table2[[#This Row],[Current Week High]]/Table2[[#This Row],[Close Price]])-1</f>
        <v>1.9336175395858746E-2</v>
      </c>
      <c r="AG15" s="1">
        <f>(Table2[[#This Row],[Close Price]]/Table2[[#This Row],[Current Month Low]])-1</f>
        <v>6.62337662337662E-2</v>
      </c>
      <c r="AH15" s="1">
        <f>(Table2[[#This Row],[Current Month High]]/Table2[[#This Row],[Close Price]])-1</f>
        <v>1.9336175395858746E-2</v>
      </c>
      <c r="AI15">
        <v>1.9336175395858699</v>
      </c>
      <c r="AJ15">
        <v>223.86587771203099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0.33</v>
      </c>
      <c r="AM15" t="s">
        <v>3208</v>
      </c>
      <c r="AN15">
        <v>6.49</v>
      </c>
      <c r="AO15" t="s">
        <v>3208</v>
      </c>
      <c r="AP15">
        <v>0.23559349765788401</v>
      </c>
      <c r="AQ15">
        <f>(Table2[[#This Row],[Sharpe Ratio]]-AVERAGE(Table2[Sharpe Ratio]))/_xlfn.STDEV.P(Table2[Sharpe Ratio])</f>
        <v>1.9983572168651296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6.6222989982165732</v>
      </c>
      <c r="AS15">
        <f>_xlfn.RANK.AVG(Table2[[#This Row],[1Y Return vs Nifty Z-Score]],Table2[1Y Return vs Nifty Z-Score])</f>
        <v>37</v>
      </c>
      <c r="AT15">
        <f>_xlfn.RANK.AVG(Table2[[#This Row],[6M Return vs Nifty Z-Score]],Table2[6M Return vs Nifty Z-Score])</f>
        <v>70</v>
      </c>
      <c r="AU15">
        <f>_xlfn.RANK.AVG(Table2[[#This Row],[Sharpe Ratio Z-Score]],Table2[Sharpe Ratio Z-Score])</f>
        <v>17</v>
      </c>
      <c r="AV15">
        <f>(Table2[[#This Row],[Rank 1Y]]+Table2[[#This Row],[Rank 6M]]+Table2[[#This Row],[Rank Sharpe]])/3</f>
        <v>41.333333333333336</v>
      </c>
    </row>
    <row r="16" spans="1:48" x14ac:dyDescent="0.3">
      <c r="A16" t="s">
        <v>1024</v>
      </c>
      <c r="B16" t="s">
        <v>1025</v>
      </c>
      <c r="C16" t="s">
        <v>3173</v>
      </c>
      <c r="D16" t="s">
        <v>166</v>
      </c>
      <c r="E16">
        <v>13910.483558399999</v>
      </c>
      <c r="F16">
        <v>13634</v>
      </c>
      <c r="G16">
        <v>142.725399165906</v>
      </c>
      <c r="H16">
        <f>(Table2[[#This Row],[1Y Return vs Nifty]]-AVERAGE(Table2[1Y Return vs Nifty]))/_xlfn.STDEV.P(Table2[1Y Return vs Nifty])</f>
        <v>2.1117133769775691</v>
      </c>
      <c r="I16">
        <v>0.88565827975923095</v>
      </c>
      <c r="J16">
        <f>(Table2[[#This Row],[1M Return vs Nifty]]-AVERAGE(Table2[1M Return vs Nifty]))/_xlfn.STDEV.P(Table2[1M Return vs Nifty])</f>
        <v>-0.14988686384761685</v>
      </c>
      <c r="K16">
        <v>52.718168675429602</v>
      </c>
      <c r="L16">
        <f>(Table2[[#This Row],[6M Return vs Nifty]]-AVERAGE(Table2[6M Return vs Nifty]))/_xlfn.STDEV.P(Table2[6M Return vs Nifty])</f>
        <v>1.2596298311616627</v>
      </c>
      <c r="M16">
        <v>0.85427153817152701</v>
      </c>
      <c r="N16">
        <f>(Table2[[#This Row],[1W Return vs Nifty]]-AVERAGE(Table2[1W Return vs Nifty]))/_xlfn.STDEV.P(Table2[1W Return vs Nifty])</f>
        <v>-0.24754612760687381</v>
      </c>
      <c r="O16">
        <v>13806.86</v>
      </c>
      <c r="P16">
        <v>13170.9331655469</v>
      </c>
      <c r="Q16">
        <v>10198.564271412901</v>
      </c>
      <c r="R16">
        <v>38.748190825111003</v>
      </c>
      <c r="S16" s="1">
        <f>(Table2[[#This Row],[Close Price]]-Table2[[#This Row],[20D EMA]])/Table2[[#This Row],[20D EMA]]</f>
        <v>-1.25198633143235E-2</v>
      </c>
      <c r="T16" s="1">
        <f>(Table2[[#This Row],[Close Price]]-Table2[[#This Row],[50D EMA]])/Table2[[#This Row],[50D EMA]]</f>
        <v>3.5158240394417221E-2</v>
      </c>
      <c r="U16" s="1">
        <f>(Table2[[#This Row],[Close Price]]-Table2[[#This Row],[200D EMA]])/Table2[[#This Row],[200D EMA]]</f>
        <v>0.33685483928525134</v>
      </c>
      <c r="V16">
        <v>0.56642476411569498</v>
      </c>
      <c r="W16">
        <v>13592</v>
      </c>
      <c r="X16">
        <v>13838.9</v>
      </c>
      <c r="Y16">
        <v>13430.9</v>
      </c>
      <c r="Z16">
        <v>14125</v>
      </c>
      <c r="AA16">
        <v>13430.9</v>
      </c>
      <c r="AB16">
        <v>14400</v>
      </c>
      <c r="AC16" s="1">
        <f>(Table2[[#This Row],[Close Price]]/Table2[[#This Row],[Day Low]])-1</f>
        <v>3.0900529723367764E-3</v>
      </c>
      <c r="AD16" s="1">
        <f>(Table2[[#This Row],[Day High]]/Table2[[#This Row],[Close Price]])-1</f>
        <v>1.5028604958192693E-2</v>
      </c>
      <c r="AE16" s="1">
        <f>(Table2[[#This Row],[Close Price]]/Table2[[#This Row],[Current Week Low]])-1</f>
        <v>1.5121845892680286E-2</v>
      </c>
      <c r="AF16" s="1">
        <f>(Table2[[#This Row],[Current Week High]]/Table2[[#This Row],[Close Price]])-1</f>
        <v>3.601290890421005E-2</v>
      </c>
      <c r="AG16" s="1">
        <f>(Table2[[#This Row],[Close Price]]/Table2[[#This Row],[Current Month Low]])-1</f>
        <v>1.5121845892680286E-2</v>
      </c>
      <c r="AH16" s="1">
        <f>(Table2[[#This Row],[Current Month High]]/Table2[[#This Row],[Close Price]])-1</f>
        <v>5.6183071732433643E-2</v>
      </c>
      <c r="AI16">
        <v>8.55214903916678</v>
      </c>
      <c r="AJ16">
        <v>223.690364549328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</v>
      </c>
      <c r="AM16" t="s">
        <v>3208</v>
      </c>
      <c r="AN16">
        <v>-4.3899999999999997</v>
      </c>
      <c r="AO16" t="s">
        <v>3206</v>
      </c>
      <c r="AP16">
        <v>0.235848439818585</v>
      </c>
      <c r="AQ16">
        <f>(Table2[[#This Row],[Sharpe Ratio]]-AVERAGE(Table2[Sharpe Ratio]))/_xlfn.STDEV.P(Table2[Sharpe Ratio])</f>
        <v>2.0013378327615898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4.9752480494463303</v>
      </c>
      <c r="AS16">
        <f>_xlfn.RANK.AVG(Table2[[#This Row],[1Y Return vs Nifty Z-Score]],Table2[1Y Return vs Nifty Z-Score])</f>
        <v>34</v>
      </c>
      <c r="AT16">
        <f>_xlfn.RANK.AVG(Table2[[#This Row],[6M Return vs Nifty Z-Score]],Table2[6M Return vs Nifty Z-Score])</f>
        <v>76</v>
      </c>
      <c r="AU16">
        <f>_xlfn.RANK.AVG(Table2[[#This Row],[Sharpe Ratio Z-Score]],Table2[Sharpe Ratio Z-Score])</f>
        <v>16</v>
      </c>
      <c r="AV16">
        <f>(Table2[[#This Row],[Rank 1Y]]+Table2[[#This Row],[Rank 6M]]+Table2[[#This Row],[Rank Sharpe]])/3</f>
        <v>42</v>
      </c>
    </row>
    <row r="17" spans="1:48" x14ac:dyDescent="0.3">
      <c r="A17" t="s">
        <v>1280</v>
      </c>
      <c r="B17" t="s">
        <v>1281</v>
      </c>
      <c r="C17" t="s">
        <v>3161</v>
      </c>
      <c r="D17" t="s">
        <v>545</v>
      </c>
      <c r="E17">
        <v>9164.4557349999995</v>
      </c>
      <c r="F17">
        <v>454.15</v>
      </c>
      <c r="G17">
        <v>95.338997351033996</v>
      </c>
      <c r="H17">
        <f>(Table2[[#This Row],[1Y Return vs Nifty]]-AVERAGE(Table2[1Y Return vs Nifty]))/_xlfn.STDEV.P(Table2[1Y Return vs Nifty])</f>
        <v>1.2715480072514749</v>
      </c>
      <c r="I17">
        <v>13.607411033299201</v>
      </c>
      <c r="J17">
        <f>(Table2[[#This Row],[1M Return vs Nifty]]-AVERAGE(Table2[1M Return vs Nifty]))/_xlfn.STDEV.P(Table2[1M Return vs Nifty])</f>
        <v>1.0924639006742549</v>
      </c>
      <c r="K17">
        <v>61.761131431792798</v>
      </c>
      <c r="L17">
        <f>(Table2[[#This Row],[6M Return vs Nifty]]-AVERAGE(Table2[6M Return vs Nifty]))/_xlfn.STDEV.P(Table2[6M Return vs Nifty])</f>
        <v>1.5487143732774544</v>
      </c>
      <c r="M17">
        <v>4.9761307208265899</v>
      </c>
      <c r="N17">
        <f>(Table2[[#This Row],[1W Return vs Nifty]]-AVERAGE(Table2[1W Return vs Nifty]))/_xlfn.STDEV.P(Table2[1W Return vs Nifty])</f>
        <v>0.53256995413744601</v>
      </c>
      <c r="O17">
        <v>436.35</v>
      </c>
      <c r="P17">
        <v>411.16990742042901</v>
      </c>
      <c r="Q17">
        <v>331.22163420826701</v>
      </c>
      <c r="R17">
        <v>72.540112015874101</v>
      </c>
      <c r="S17" s="1">
        <f>(Table2[[#This Row],[Close Price]]-Table2[[#This Row],[20D EMA]])/Table2[[#This Row],[20D EMA]]</f>
        <v>4.079294144608675E-2</v>
      </c>
      <c r="T17" s="1">
        <f>(Table2[[#This Row],[Close Price]]-Table2[[#This Row],[50D EMA]])/Table2[[#This Row],[50D EMA]]</f>
        <v>0.10453122128809637</v>
      </c>
      <c r="U17" s="1">
        <f>(Table2[[#This Row],[Close Price]]-Table2[[#This Row],[200D EMA]])/Table2[[#This Row],[200D EMA]]</f>
        <v>0.37113628186025294</v>
      </c>
      <c r="V17">
        <v>1.2199487744372901</v>
      </c>
      <c r="W17">
        <v>452</v>
      </c>
      <c r="X17">
        <v>463.9</v>
      </c>
      <c r="Y17">
        <v>442.2</v>
      </c>
      <c r="Z17">
        <v>467.45</v>
      </c>
      <c r="AA17">
        <v>441.1</v>
      </c>
      <c r="AB17">
        <v>467.45</v>
      </c>
      <c r="AC17" s="1">
        <f>(Table2[[#This Row],[Close Price]]/Table2[[#This Row],[Day Low]])-1</f>
        <v>4.7566371681415642E-3</v>
      </c>
      <c r="AD17" s="1">
        <f>(Table2[[#This Row],[Day High]]/Table2[[#This Row],[Close Price]])-1</f>
        <v>2.1468677749642229E-2</v>
      </c>
      <c r="AE17" s="1">
        <f>(Table2[[#This Row],[Close Price]]/Table2[[#This Row],[Current Week Low]])-1</f>
        <v>2.7023971053821816E-2</v>
      </c>
      <c r="AF17" s="1">
        <f>(Table2[[#This Row],[Current Week High]]/Table2[[#This Row],[Close Price]])-1</f>
        <v>2.9285478366178674E-2</v>
      </c>
      <c r="AG17" s="1">
        <f>(Table2[[#This Row],[Close Price]]/Table2[[#This Row],[Current Month Low]])-1</f>
        <v>2.9585128088868595E-2</v>
      </c>
      <c r="AH17" s="1">
        <f>(Table2[[#This Row],[Current Month High]]/Table2[[#This Row],[Close Price]])-1</f>
        <v>2.9285478366178674E-2</v>
      </c>
      <c r="AI17">
        <v>2.9285478366178599</v>
      </c>
      <c r="AJ17">
        <v>134.70284237726099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0.17</v>
      </c>
      <c r="AM17" t="s">
        <v>3208</v>
      </c>
      <c r="AN17">
        <v>5.09</v>
      </c>
      <c r="AO17" t="s">
        <v>3208</v>
      </c>
      <c r="AP17">
        <v>0.34455087193155798</v>
      </c>
      <c r="AQ17">
        <f>(Table2[[#This Row],[Sharpe Ratio]]-AVERAGE(Table2[Sharpe Ratio]))/_xlfn.STDEV.P(Table2[Sharpe Ratio])</f>
        <v>3.2722151025271882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7.7175113378678182</v>
      </c>
      <c r="AS17">
        <f>_xlfn.RANK.AVG(Table2[[#This Row],[1Y Return vs Nifty Z-Score]],Table2[1Y Return vs Nifty Z-Score])</f>
        <v>74</v>
      </c>
      <c r="AT17">
        <f>_xlfn.RANK.AVG(Table2[[#This Row],[6M Return vs Nifty Z-Score]],Table2[6M Return vs Nifty Z-Score])</f>
        <v>55</v>
      </c>
      <c r="AU17">
        <f>_xlfn.RANK.AVG(Table2[[#This Row],[Sharpe Ratio Z-Score]],Table2[Sharpe Ratio Z-Score])</f>
        <v>1</v>
      </c>
      <c r="AV17">
        <f>(Table2[[#This Row],[Rank 1Y]]+Table2[[#This Row],[Rank 6M]]+Table2[[#This Row],[Rank Sharpe]])/3</f>
        <v>43.333333333333336</v>
      </c>
    </row>
    <row r="18" spans="1:48" x14ac:dyDescent="0.3">
      <c r="A18" t="s">
        <v>1249</v>
      </c>
      <c r="B18" t="s">
        <v>1250</v>
      </c>
      <c r="C18" t="s">
        <v>3173</v>
      </c>
      <c r="D18" t="s">
        <v>367</v>
      </c>
      <c r="E18">
        <v>9501.51999341999</v>
      </c>
      <c r="F18">
        <v>404.3</v>
      </c>
      <c r="G18">
        <v>147.00072828793401</v>
      </c>
      <c r="H18">
        <f>(Table2[[#This Row],[1Y Return vs Nifty]]-AVERAGE(Table2[1Y Return vs Nifty]))/_xlfn.STDEV.P(Table2[1Y Return vs Nifty])</f>
        <v>2.1875153652049613</v>
      </c>
      <c r="I18">
        <v>24.540934833603899</v>
      </c>
      <c r="J18">
        <f>(Table2[[#This Row],[1M Return vs Nifty]]-AVERAGE(Table2[1M Return vs Nifty]))/_xlfn.STDEV.P(Table2[1M Return vs Nifty])</f>
        <v>2.1601840423384546</v>
      </c>
      <c r="K18">
        <v>77.214338946679504</v>
      </c>
      <c r="L18">
        <f>(Table2[[#This Row],[6M Return vs Nifty]]-AVERAGE(Table2[6M Return vs Nifty]))/_xlfn.STDEV.P(Table2[6M Return vs Nifty])</f>
        <v>2.0427209880363035</v>
      </c>
      <c r="M18">
        <v>7.0585168232684197</v>
      </c>
      <c r="N18">
        <f>(Table2[[#This Row],[1W Return vs Nifty]]-AVERAGE(Table2[1W Return vs Nifty]))/_xlfn.STDEV.P(Table2[1W Return vs Nifty])</f>
        <v>0.9266889220419573</v>
      </c>
      <c r="O18">
        <v>392.79</v>
      </c>
      <c r="P18">
        <v>363.09904291631301</v>
      </c>
      <c r="Q18">
        <v>277.398940302163</v>
      </c>
      <c r="R18">
        <v>65.509376368066398</v>
      </c>
      <c r="S18" s="1">
        <f>(Table2[[#This Row],[Close Price]]-Table2[[#This Row],[20D EMA]])/Table2[[#This Row],[20D EMA]]</f>
        <v>2.9303189999745387E-2</v>
      </c>
      <c r="T18" s="1">
        <f>(Table2[[#This Row],[Close Price]]-Table2[[#This Row],[50D EMA]])/Table2[[#This Row],[50D EMA]]</f>
        <v>0.1134702993232152</v>
      </c>
      <c r="U18" s="1">
        <f>(Table2[[#This Row],[Close Price]]-Table2[[#This Row],[200D EMA]])/Table2[[#This Row],[200D EMA]]</f>
        <v>0.45746771620543031</v>
      </c>
      <c r="V18">
        <v>0.74595411231981301</v>
      </c>
      <c r="W18">
        <v>403</v>
      </c>
      <c r="X18">
        <v>421.2</v>
      </c>
      <c r="Y18">
        <v>389.05</v>
      </c>
      <c r="Z18">
        <v>421.2</v>
      </c>
      <c r="AA18">
        <v>389.05</v>
      </c>
      <c r="AB18">
        <v>428.85</v>
      </c>
      <c r="AC18" s="1">
        <f>(Table2[[#This Row],[Close Price]]/Table2[[#This Row],[Day Low]])-1</f>
        <v>3.225806451612856E-3</v>
      </c>
      <c r="AD18" s="1">
        <f>(Table2[[#This Row],[Day High]]/Table2[[#This Row],[Close Price]])-1</f>
        <v>4.1800643086816747E-2</v>
      </c>
      <c r="AE18" s="1">
        <f>(Table2[[#This Row],[Close Price]]/Table2[[#This Row],[Current Week Low]])-1</f>
        <v>3.9198046523583052E-2</v>
      </c>
      <c r="AF18" s="1">
        <f>(Table2[[#This Row],[Current Week High]]/Table2[[#This Row],[Close Price]])-1</f>
        <v>4.1800643086816747E-2</v>
      </c>
      <c r="AG18" s="1">
        <f>(Table2[[#This Row],[Close Price]]/Table2[[#This Row],[Current Month Low]])-1</f>
        <v>3.9198046523583052E-2</v>
      </c>
      <c r="AH18" s="1">
        <f>(Table2[[#This Row],[Current Month High]]/Table2[[#This Row],[Close Price]])-1</f>
        <v>6.0722235963393656E-2</v>
      </c>
      <c r="AI18">
        <v>6.0722235963393603</v>
      </c>
      <c r="AJ18">
        <v>191.70274170274101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0.09</v>
      </c>
      <c r="AM18" t="s">
        <v>3208</v>
      </c>
      <c r="AN18">
        <v>4.67</v>
      </c>
      <c r="AO18" t="s">
        <v>3208</v>
      </c>
      <c r="AP18">
        <v>0.177580986992152</v>
      </c>
      <c r="AQ18">
        <f>(Table2[[#This Row],[Sharpe Ratio]]-AVERAGE(Table2[Sharpe Ratio]))/_xlfn.STDEV.P(Table2[Sharpe Ratio])</f>
        <v>1.3201131359002265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8.637222453521904</v>
      </c>
      <c r="AS18">
        <f>_xlfn.RANK.AVG(Table2[[#This Row],[1Y Return vs Nifty Z-Score]],Table2[1Y Return vs Nifty Z-Score])</f>
        <v>32</v>
      </c>
      <c r="AT18">
        <f>_xlfn.RANK.AVG(Table2[[#This Row],[6M Return vs Nifty Z-Score]],Table2[6M Return vs Nifty Z-Score])</f>
        <v>29</v>
      </c>
      <c r="AU18">
        <f>_xlfn.RANK.AVG(Table2[[#This Row],[Sharpe Ratio Z-Score]],Table2[Sharpe Ratio Z-Score])</f>
        <v>70</v>
      </c>
      <c r="AV18">
        <f>(Table2[[#This Row],[Rank 1Y]]+Table2[[#This Row],[Rank 6M]]+Table2[[#This Row],[Rank Sharpe]])/3</f>
        <v>43.666666666666664</v>
      </c>
    </row>
    <row r="19" spans="1:48" x14ac:dyDescent="0.3">
      <c r="A19" t="s">
        <v>671</v>
      </c>
      <c r="B19" t="s">
        <v>672</v>
      </c>
      <c r="C19" t="s">
        <v>3175</v>
      </c>
      <c r="D19" t="s">
        <v>281</v>
      </c>
      <c r="E19">
        <v>27785.44056784</v>
      </c>
      <c r="F19">
        <v>560.25</v>
      </c>
      <c r="G19">
        <v>93.211601854118996</v>
      </c>
      <c r="H19">
        <f>(Table2[[#This Row],[1Y Return vs Nifty]]-AVERAGE(Table2[1Y Return vs Nifty]))/_xlfn.STDEV.P(Table2[1Y Return vs Nifty])</f>
        <v>1.2338290846119793</v>
      </c>
      <c r="I19">
        <v>16.923750452352401</v>
      </c>
      <c r="J19">
        <f>(Table2[[#This Row],[1M Return vs Nifty]]-AVERAGE(Table2[1M Return vs Nifty]))/_xlfn.STDEV.P(Table2[1M Return vs Nifty])</f>
        <v>1.4163231119396453</v>
      </c>
      <c r="K19">
        <v>65.045018112000406</v>
      </c>
      <c r="L19">
        <f>(Table2[[#This Row],[6M Return vs Nifty]]-AVERAGE(Table2[6M Return vs Nifty]))/_xlfn.STDEV.P(Table2[6M Return vs Nifty])</f>
        <v>1.6536933390085651</v>
      </c>
      <c r="M19">
        <v>8.4443497165383903</v>
      </c>
      <c r="N19">
        <f>(Table2[[#This Row],[1W Return vs Nifty]]-AVERAGE(Table2[1W Return vs Nifty]))/_xlfn.STDEV.P(Table2[1W Return vs Nifty])</f>
        <v>1.188976030538899</v>
      </c>
      <c r="O19">
        <v>518.25</v>
      </c>
      <c r="P19">
        <v>474.028113499516</v>
      </c>
      <c r="Q19">
        <v>373.81949260335199</v>
      </c>
      <c r="R19">
        <v>81.627361361025606</v>
      </c>
      <c r="S19" s="1">
        <f>(Table2[[#This Row],[Close Price]]-Table2[[#This Row],[20D EMA]])/Table2[[#This Row],[20D EMA]]</f>
        <v>8.1041968162083936E-2</v>
      </c>
      <c r="T19" s="1">
        <f>(Table2[[#This Row],[Close Price]]-Table2[[#This Row],[50D EMA]])/Table2[[#This Row],[50D EMA]]</f>
        <v>0.18189192591120873</v>
      </c>
      <c r="U19" s="1">
        <f>(Table2[[#This Row],[Close Price]]-Table2[[#This Row],[200D EMA]])/Table2[[#This Row],[200D EMA]]</f>
        <v>0.49871799380580595</v>
      </c>
      <c r="V19">
        <v>1.1827674009757301</v>
      </c>
      <c r="W19">
        <v>554</v>
      </c>
      <c r="X19">
        <v>578.5</v>
      </c>
      <c r="Y19">
        <v>511.2</v>
      </c>
      <c r="Z19">
        <v>578.5</v>
      </c>
      <c r="AA19">
        <v>511.2</v>
      </c>
      <c r="AB19">
        <v>578.5</v>
      </c>
      <c r="AC19" s="1">
        <f>(Table2[[#This Row],[Close Price]]/Table2[[#This Row],[Day Low]])-1</f>
        <v>1.1281588447653368E-2</v>
      </c>
      <c r="AD19" s="1">
        <f>(Table2[[#This Row],[Day High]]/Table2[[#This Row],[Close Price]])-1</f>
        <v>3.2574743418116947E-2</v>
      </c>
      <c r="AE19" s="1">
        <f>(Table2[[#This Row],[Close Price]]/Table2[[#This Row],[Current Week Low]])-1</f>
        <v>9.5950704225352235E-2</v>
      </c>
      <c r="AF19" s="1">
        <f>(Table2[[#This Row],[Current Week High]]/Table2[[#This Row],[Close Price]])-1</f>
        <v>3.2574743418116947E-2</v>
      </c>
      <c r="AG19" s="1">
        <f>(Table2[[#This Row],[Close Price]]/Table2[[#This Row],[Current Month Low]])-1</f>
        <v>9.5950704225352235E-2</v>
      </c>
      <c r="AH19" s="1">
        <f>(Table2[[#This Row],[Current Month High]]/Table2[[#This Row],[Close Price]])-1</f>
        <v>3.2574743418116947E-2</v>
      </c>
      <c r="AI19">
        <v>3.2574743418116898</v>
      </c>
      <c r="AJ19">
        <v>150.111607142857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0.42</v>
      </c>
      <c r="AM19" t="s">
        <v>3208</v>
      </c>
      <c r="AN19">
        <v>6.3</v>
      </c>
      <c r="AO19" t="s">
        <v>3208</v>
      </c>
      <c r="AP19">
        <v>0.23506906008460299</v>
      </c>
      <c r="AQ19">
        <f>(Table2[[#This Row],[Sharpe Ratio]]-AVERAGE(Table2[Sharpe Ratio]))/_xlfn.STDEV.P(Table2[Sharpe Ratio])</f>
        <v>1.9922258380326745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7.4850474041317625</v>
      </c>
      <c r="AS19">
        <f>_xlfn.RANK.AVG(Table2[[#This Row],[1Y Return vs Nifty Z-Score]],Table2[1Y Return vs Nifty Z-Score])</f>
        <v>75</v>
      </c>
      <c r="AT19">
        <f>_xlfn.RANK.AVG(Table2[[#This Row],[6M Return vs Nifty Z-Score]],Table2[6M Return vs Nifty Z-Score])</f>
        <v>49</v>
      </c>
      <c r="AU19">
        <f>_xlfn.RANK.AVG(Table2[[#This Row],[Sharpe Ratio Z-Score]],Table2[Sharpe Ratio Z-Score])</f>
        <v>18</v>
      </c>
      <c r="AV19">
        <f>(Table2[[#This Row],[Rank 1Y]]+Table2[[#This Row],[Rank 6M]]+Table2[[#This Row],[Rank Sharpe]])/3</f>
        <v>47.333333333333336</v>
      </c>
    </row>
    <row r="20" spans="1:48" x14ac:dyDescent="0.3">
      <c r="A20" t="s">
        <v>1354</v>
      </c>
      <c r="B20" t="s">
        <v>1355</v>
      </c>
      <c r="C20" t="s">
        <v>3180</v>
      </c>
      <c r="D20" t="s">
        <v>1356</v>
      </c>
      <c r="E20">
        <v>8460.0748729799998</v>
      </c>
      <c r="F20">
        <v>1370.65</v>
      </c>
      <c r="G20">
        <v>155.78282287264599</v>
      </c>
      <c r="H20">
        <f>(Table2[[#This Row],[1Y Return vs Nifty]]-AVERAGE(Table2[1Y Return vs Nifty]))/_xlfn.STDEV.P(Table2[1Y Return vs Nifty])</f>
        <v>2.3432227297894235</v>
      </c>
      <c r="I20">
        <v>5.5236412542287701</v>
      </c>
      <c r="J20">
        <f>(Table2[[#This Row],[1M Return vs Nifty]]-AVERAGE(Table2[1M Return vs Nifty]))/_xlfn.STDEV.P(Table2[1M Return vs Nifty])</f>
        <v>0.30303827986485748</v>
      </c>
      <c r="K20">
        <v>82.385917069650901</v>
      </c>
      <c r="L20">
        <f>(Table2[[#This Row],[6M Return vs Nifty]]-AVERAGE(Table2[6M Return vs Nifty]))/_xlfn.STDEV.P(Table2[6M Return vs Nifty])</f>
        <v>2.2080454877577291</v>
      </c>
      <c r="M20">
        <v>8.9523444633002907</v>
      </c>
      <c r="N20">
        <f>(Table2[[#This Row],[1W Return vs Nifty]]-AVERAGE(Table2[1W Return vs Nifty]))/_xlfn.STDEV.P(Table2[1W Return vs Nifty])</f>
        <v>1.2851207200659491</v>
      </c>
      <c r="O20">
        <v>1319.42</v>
      </c>
      <c r="P20">
        <v>1275.40968598057</v>
      </c>
      <c r="Q20">
        <v>984.0105917011</v>
      </c>
      <c r="R20">
        <v>65.872002180399804</v>
      </c>
      <c r="S20" s="1">
        <f>(Table2[[#This Row],[Close Price]]-Table2[[#This Row],[20D EMA]])/Table2[[#This Row],[20D EMA]]</f>
        <v>3.8827666702035753E-2</v>
      </c>
      <c r="T20" s="1">
        <f>(Table2[[#This Row],[Close Price]]-Table2[[#This Row],[50D EMA]])/Table2[[#This Row],[50D EMA]]</f>
        <v>7.467429098768899E-2</v>
      </c>
      <c r="U20" s="1">
        <f>(Table2[[#This Row],[Close Price]]-Table2[[#This Row],[200D EMA]])/Table2[[#This Row],[200D EMA]]</f>
        <v>0.39292199856355253</v>
      </c>
      <c r="V20">
        <v>0.55873840278230602</v>
      </c>
      <c r="W20">
        <v>1350.05</v>
      </c>
      <c r="X20">
        <v>1380</v>
      </c>
      <c r="Y20">
        <v>1315.6</v>
      </c>
      <c r="Z20">
        <v>1388.6</v>
      </c>
      <c r="AA20">
        <v>1245.0999999999999</v>
      </c>
      <c r="AB20">
        <v>1394</v>
      </c>
      <c r="AC20" s="1">
        <f>(Table2[[#This Row],[Close Price]]/Table2[[#This Row],[Day Low]])-1</f>
        <v>1.5258694122439964E-2</v>
      </c>
      <c r="AD20" s="1">
        <f>(Table2[[#This Row],[Day High]]/Table2[[#This Row],[Close Price]])-1</f>
        <v>6.8215810017144829E-3</v>
      </c>
      <c r="AE20" s="1">
        <f>(Table2[[#This Row],[Close Price]]/Table2[[#This Row],[Current Week Low]])-1</f>
        <v>4.184402553967792E-2</v>
      </c>
      <c r="AF20" s="1">
        <f>(Table2[[#This Row],[Current Week High]]/Table2[[#This Row],[Close Price]])-1</f>
        <v>1.3095976361580108E-2</v>
      </c>
      <c r="AG20" s="1">
        <f>(Table2[[#This Row],[Close Price]]/Table2[[#This Row],[Current Month Low]])-1</f>
        <v>0.10083527427515881</v>
      </c>
      <c r="AH20" s="1">
        <f>(Table2[[#This Row],[Current Month High]]/Table2[[#This Row],[Close Price]])-1</f>
        <v>1.7035712982891305E-2</v>
      </c>
      <c r="AI20">
        <v>3.6004815233648202</v>
      </c>
      <c r="AJ20">
        <v>214.766333677804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</v>
      </c>
      <c r="AM20">
        <v>0</v>
      </c>
      <c r="AN20">
        <v>1.56</v>
      </c>
      <c r="AO20" t="s">
        <v>3208</v>
      </c>
      <c r="AP20">
        <v>0.16072170677605099</v>
      </c>
      <c r="AQ20">
        <f>(Table2[[#This Row],[Sharpe Ratio]]-AVERAGE(Table2[Sharpe Ratio]))/_xlfn.STDEV.P(Table2[Sharpe Ratio])</f>
        <v>1.1230055312701501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7.2624327487481093</v>
      </c>
      <c r="AS20">
        <f>_xlfn.RANK.AVG(Table2[[#This Row],[1Y Return vs Nifty Z-Score]],Table2[1Y Return vs Nifty Z-Score])</f>
        <v>27</v>
      </c>
      <c r="AT20">
        <f>_xlfn.RANK.AVG(Table2[[#This Row],[6M Return vs Nifty Z-Score]],Table2[6M Return vs Nifty Z-Score])</f>
        <v>20</v>
      </c>
      <c r="AU20">
        <f>_xlfn.RANK.AVG(Table2[[#This Row],[Sharpe Ratio Z-Score]],Table2[Sharpe Ratio Z-Score])</f>
        <v>97</v>
      </c>
      <c r="AV20">
        <f>(Table2[[#This Row],[Rank 1Y]]+Table2[[#This Row],[Rank 6M]]+Table2[[#This Row],[Rank Sharpe]])/3</f>
        <v>48</v>
      </c>
    </row>
    <row r="21" spans="1:48" x14ac:dyDescent="0.3">
      <c r="A21" t="s">
        <v>312</v>
      </c>
      <c r="B21" t="s">
        <v>313</v>
      </c>
      <c r="C21" t="s">
        <v>3173</v>
      </c>
      <c r="D21" t="s">
        <v>314</v>
      </c>
      <c r="E21">
        <v>88596.366299999994</v>
      </c>
      <c r="F21">
        <v>4313.55</v>
      </c>
      <c r="G21">
        <v>65.2210733376874</v>
      </c>
      <c r="H21">
        <f>(Table2[[#This Row],[1Y Return vs Nifty]]-AVERAGE(Table2[1Y Return vs Nifty]))/_xlfn.STDEV.P(Table2[1Y Return vs Nifty])</f>
        <v>0.73755437627453513</v>
      </c>
      <c r="I21">
        <v>-14.639201161551</v>
      </c>
      <c r="J21">
        <f>(Table2[[#This Row],[1M Return vs Nifty]]-AVERAGE(Table2[1M Return vs Nifty]))/_xlfn.STDEV.P(Table2[1M Return vs Nifty])</f>
        <v>-1.6659767745432521</v>
      </c>
      <c r="K21">
        <v>97.234216637339898</v>
      </c>
      <c r="L21">
        <f>(Table2[[#This Row],[6M Return vs Nifty]]-AVERAGE(Table2[6M Return vs Nifty]))/_xlfn.STDEV.P(Table2[6M Return vs Nifty])</f>
        <v>2.6827144648806382</v>
      </c>
      <c r="M21">
        <v>-1.00364616601692</v>
      </c>
      <c r="N21">
        <f>(Table2[[#This Row],[1W Return vs Nifty]]-AVERAGE(Table2[1W Return vs Nifty]))/_xlfn.STDEV.P(Table2[1W Return vs Nifty])</f>
        <v>-0.59918149780437768</v>
      </c>
      <c r="O21">
        <v>4492.58</v>
      </c>
      <c r="P21">
        <v>4478.3623323580796</v>
      </c>
      <c r="Q21">
        <v>3335.4391117416599</v>
      </c>
      <c r="R21">
        <v>45.668760671367302</v>
      </c>
      <c r="S21" s="1">
        <f>(Table2[[#This Row],[Close Price]]-Table2[[#This Row],[20D EMA]])/Table2[[#This Row],[20D EMA]]</f>
        <v>-3.9850152918812741E-2</v>
      </c>
      <c r="T21" s="1">
        <f>(Table2[[#This Row],[Close Price]]-Table2[[#This Row],[50D EMA]])/Table2[[#This Row],[50D EMA]]</f>
        <v>-3.6801920015993334E-2</v>
      </c>
      <c r="U21" s="1">
        <f>(Table2[[#This Row],[Close Price]]-Table2[[#This Row],[200D EMA]])/Table2[[#This Row],[200D EMA]]</f>
        <v>0.29324801187799288</v>
      </c>
      <c r="V21">
        <v>0.82367764682366595</v>
      </c>
      <c r="W21">
        <v>4301.75</v>
      </c>
      <c r="X21">
        <v>4400</v>
      </c>
      <c r="Y21">
        <v>4300.5</v>
      </c>
      <c r="Z21">
        <v>4544</v>
      </c>
      <c r="AA21">
        <v>4182.6499999999996</v>
      </c>
      <c r="AB21">
        <v>4925</v>
      </c>
      <c r="AC21" s="1">
        <f>(Table2[[#This Row],[Close Price]]/Table2[[#This Row],[Day Low]])-1</f>
        <v>2.7430696809438437E-3</v>
      </c>
      <c r="AD21" s="1">
        <f>(Table2[[#This Row],[Day High]]/Table2[[#This Row],[Close Price]])-1</f>
        <v>2.0041497142724518E-2</v>
      </c>
      <c r="AE21" s="1">
        <f>(Table2[[#This Row],[Close Price]]/Table2[[#This Row],[Current Week Low]])-1</f>
        <v>3.0345308685038042E-3</v>
      </c>
      <c r="AF21" s="1">
        <f>(Table2[[#This Row],[Current Week High]]/Table2[[#This Row],[Close Price]])-1</f>
        <v>5.3424673412850066E-2</v>
      </c>
      <c r="AG21" s="1">
        <f>(Table2[[#This Row],[Close Price]]/Table2[[#This Row],[Current Month Low]])-1</f>
        <v>3.1295948740631019E-2</v>
      </c>
      <c r="AH21" s="1">
        <f>(Table2[[#This Row],[Current Month High]]/Table2[[#This Row],[Close Price]])-1</f>
        <v>0.14175099396089053</v>
      </c>
      <c r="AI21">
        <v>35.850981210371899</v>
      </c>
      <c r="AJ21">
        <v>147.62055109069999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0.06</v>
      </c>
      <c r="AM21" t="s">
        <v>3208</v>
      </c>
      <c r="AN21">
        <v>0.14000000000000001</v>
      </c>
      <c r="AO21" t="s">
        <v>3208</v>
      </c>
      <c r="AP21">
        <v>0.25704053329912302</v>
      </c>
      <c r="AQ21">
        <f>(Table2[[#This Row],[Sharpe Ratio]]-AVERAGE(Table2[Sharpe Ratio]))/_xlfn.STDEV.P(Table2[Sharpe Ratio])</f>
        <v>2.2491018374820442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3.404212406289588</v>
      </c>
      <c r="AS21">
        <f>_xlfn.RANK.AVG(Table2[[#This Row],[1Y Return vs Nifty Z-Score]],Table2[1Y Return vs Nifty Z-Score])</f>
        <v>125</v>
      </c>
      <c r="AT21">
        <f>_xlfn.RANK.AVG(Table2[[#This Row],[6M Return vs Nifty Z-Score]],Table2[6M Return vs Nifty Z-Score])</f>
        <v>12</v>
      </c>
      <c r="AU21">
        <f>_xlfn.RANK.AVG(Table2[[#This Row],[Sharpe Ratio Z-Score]],Table2[Sharpe Ratio Z-Score])</f>
        <v>8</v>
      </c>
      <c r="AV21">
        <f>(Table2[[#This Row],[Rank 1Y]]+Table2[[#This Row],[Rank 6M]]+Table2[[#This Row],[Rank Sharpe]])/3</f>
        <v>48.333333333333336</v>
      </c>
    </row>
    <row r="22" spans="1:48" x14ac:dyDescent="0.3">
      <c r="A22" t="s">
        <v>614</v>
      </c>
      <c r="B22" t="s">
        <v>615</v>
      </c>
      <c r="C22" t="s">
        <v>3161</v>
      </c>
      <c r="D22" t="s">
        <v>204</v>
      </c>
      <c r="E22">
        <v>31557.831084779998</v>
      </c>
      <c r="F22">
        <v>14421.7</v>
      </c>
      <c r="G22">
        <v>132.710882738267</v>
      </c>
      <c r="H22">
        <f>(Table2[[#This Row],[1Y Return vs Nifty]]-AVERAGE(Table2[1Y Return vs Nifty]))/_xlfn.STDEV.P(Table2[1Y Return vs Nifty])</f>
        <v>1.9341550569783765</v>
      </c>
      <c r="I22">
        <v>-0.24818743692091699</v>
      </c>
      <c r="J22">
        <f>(Table2[[#This Row],[1M Return vs Nifty]]-AVERAGE(Table2[1M Return vs Nifty]))/_xlfn.STDEV.P(Table2[1M Return vs Nifty])</f>
        <v>-0.26061328026657005</v>
      </c>
      <c r="K22">
        <v>52.010674280692299</v>
      </c>
      <c r="L22">
        <f>(Table2[[#This Row],[6M Return vs Nifty]]-AVERAGE(Table2[6M Return vs Nifty]))/_xlfn.STDEV.P(Table2[6M Return vs Nifty])</f>
        <v>1.2370127200817564</v>
      </c>
      <c r="M22">
        <v>4.9473600261689299</v>
      </c>
      <c r="N22">
        <f>(Table2[[#This Row],[1W Return vs Nifty]]-AVERAGE(Table2[1W Return vs Nifty]))/_xlfn.STDEV.P(Table2[1W Return vs Nifty])</f>
        <v>0.52712472163657764</v>
      </c>
      <c r="O22">
        <v>13942.93</v>
      </c>
      <c r="P22">
        <v>13404.8086348666</v>
      </c>
      <c r="Q22">
        <v>10518.123624761</v>
      </c>
      <c r="R22">
        <v>63.038077368063597</v>
      </c>
      <c r="S22" s="1">
        <f>(Table2[[#This Row],[Close Price]]-Table2[[#This Row],[20D EMA]])/Table2[[#This Row],[20D EMA]]</f>
        <v>3.4337832865832391E-2</v>
      </c>
      <c r="T22" s="1">
        <f>(Table2[[#This Row],[Close Price]]-Table2[[#This Row],[50D EMA]])/Table2[[#This Row],[50D EMA]]</f>
        <v>7.5860192624340309E-2</v>
      </c>
      <c r="U22" s="1">
        <f>(Table2[[#This Row],[Close Price]]-Table2[[#This Row],[200D EMA]])/Table2[[#This Row],[200D EMA]]</f>
        <v>0.3711285885677828</v>
      </c>
      <c r="V22">
        <v>1.1936731150236899</v>
      </c>
      <c r="W22">
        <v>14307.1</v>
      </c>
      <c r="X22">
        <v>14543.65</v>
      </c>
      <c r="Y22">
        <v>13880</v>
      </c>
      <c r="Z22">
        <v>14543.65</v>
      </c>
      <c r="AA22">
        <v>13578.05</v>
      </c>
      <c r="AB22">
        <v>14696.45</v>
      </c>
      <c r="AC22" s="1">
        <f>(Table2[[#This Row],[Close Price]]/Table2[[#This Row],[Day Low]])-1</f>
        <v>8.0100090165022841E-3</v>
      </c>
      <c r="AD22" s="1">
        <f>(Table2[[#This Row],[Day High]]/Table2[[#This Row],[Close Price]])-1</f>
        <v>8.456007266826937E-3</v>
      </c>
      <c r="AE22" s="1">
        <f>(Table2[[#This Row],[Close Price]]/Table2[[#This Row],[Current Week Low]])-1</f>
        <v>3.9027377521613893E-2</v>
      </c>
      <c r="AF22" s="1">
        <f>(Table2[[#This Row],[Current Week High]]/Table2[[#This Row],[Close Price]])-1</f>
        <v>8.456007266826937E-3</v>
      </c>
      <c r="AG22" s="1">
        <f>(Table2[[#This Row],[Close Price]]/Table2[[#This Row],[Current Month Low]])-1</f>
        <v>6.2133369666483862E-2</v>
      </c>
      <c r="AH22" s="1">
        <f>(Table2[[#This Row],[Current Month High]]/Table2[[#This Row],[Close Price]])-1</f>
        <v>1.9051152083318978E-2</v>
      </c>
      <c r="AI22">
        <v>3.9405895282802899</v>
      </c>
      <c r="AJ22">
        <v>179.346847064976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0.19</v>
      </c>
      <c r="AM22" t="s">
        <v>3208</v>
      </c>
      <c r="AN22">
        <v>3.47</v>
      </c>
      <c r="AO22" t="s">
        <v>3208</v>
      </c>
      <c r="AP22">
        <v>0.217144974587757</v>
      </c>
      <c r="AQ22">
        <f>(Table2[[#This Row],[Sharpe Ratio]]-AVERAGE(Table2[Sharpe Ratio]))/_xlfn.STDEV.P(Table2[Sharpe Ratio])</f>
        <v>1.7826692310967547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5.2203484495268953</v>
      </c>
      <c r="AS22">
        <f>_xlfn.RANK.AVG(Table2[[#This Row],[1Y Return vs Nifty Z-Score]],Table2[1Y Return vs Nifty Z-Score])</f>
        <v>42</v>
      </c>
      <c r="AT22">
        <f>_xlfn.RANK.AVG(Table2[[#This Row],[6M Return vs Nifty Z-Score]],Table2[6M Return vs Nifty Z-Score])</f>
        <v>78</v>
      </c>
      <c r="AU22">
        <f>_xlfn.RANK.AVG(Table2[[#This Row],[Sharpe Ratio Z-Score]],Table2[Sharpe Ratio Z-Score])</f>
        <v>28</v>
      </c>
      <c r="AV22">
        <f>(Table2[[#This Row],[Rank 1Y]]+Table2[[#This Row],[Rank 6M]]+Table2[[#This Row],[Rank Sharpe]])/3</f>
        <v>49.333333333333336</v>
      </c>
    </row>
    <row r="23" spans="1:48" x14ac:dyDescent="0.3">
      <c r="A23" t="s">
        <v>1408</v>
      </c>
      <c r="B23" t="s">
        <v>1409</v>
      </c>
      <c r="C23" t="s">
        <v>3164</v>
      </c>
      <c r="D23" t="s">
        <v>46</v>
      </c>
      <c r="E23">
        <v>8035.2028565999999</v>
      </c>
      <c r="F23">
        <v>581.04999999999995</v>
      </c>
      <c r="G23">
        <v>84.627809043689297</v>
      </c>
      <c r="H23">
        <f>(Table2[[#This Row],[1Y Return vs Nifty]]-AVERAGE(Table2[1Y Return vs Nifty]))/_xlfn.STDEV.P(Table2[1Y Return vs Nifty])</f>
        <v>1.0816376291728902</v>
      </c>
      <c r="I23">
        <v>4.9716437267495097</v>
      </c>
      <c r="J23">
        <f>(Table2[[#This Row],[1M Return vs Nifty]]-AVERAGE(Table2[1M Return vs Nifty]))/_xlfn.STDEV.P(Table2[1M Return vs Nifty])</f>
        <v>0.24913261422556751</v>
      </c>
      <c r="K23">
        <v>72.414470340852105</v>
      </c>
      <c r="L23">
        <f>(Table2[[#This Row],[6M Return vs Nifty]]-AVERAGE(Table2[6M Return vs Nifty]))/_xlfn.STDEV.P(Table2[6M Return vs Nifty])</f>
        <v>1.8892792615230325</v>
      </c>
      <c r="M23">
        <v>4.7480439884084698</v>
      </c>
      <c r="N23">
        <f>(Table2[[#This Row],[1W Return vs Nifty]]-AVERAGE(Table2[1W Return vs Nifty]))/_xlfn.STDEV.P(Table2[1W Return vs Nifty])</f>
        <v>0.48940153908322909</v>
      </c>
      <c r="O23">
        <v>569.21</v>
      </c>
      <c r="P23">
        <v>538.42367272078798</v>
      </c>
      <c r="Q23">
        <v>419.72124324653402</v>
      </c>
      <c r="R23">
        <v>59.488211438103697</v>
      </c>
      <c r="S23" s="1">
        <f>(Table2[[#This Row],[Close Price]]-Table2[[#This Row],[20D EMA]])/Table2[[#This Row],[20D EMA]]</f>
        <v>2.0800758946610071E-2</v>
      </c>
      <c r="T23" s="1">
        <f>(Table2[[#This Row],[Close Price]]-Table2[[#This Row],[50D EMA]])/Table2[[#This Row],[50D EMA]]</f>
        <v>7.9168746544539176E-2</v>
      </c>
      <c r="U23" s="1">
        <f>(Table2[[#This Row],[Close Price]]-Table2[[#This Row],[200D EMA]])/Table2[[#This Row],[200D EMA]]</f>
        <v>0.38437119719171653</v>
      </c>
      <c r="V23">
        <v>1.0239678012200799</v>
      </c>
      <c r="W23">
        <v>576.6</v>
      </c>
      <c r="X23">
        <v>590.9</v>
      </c>
      <c r="Y23">
        <v>531.79999999999995</v>
      </c>
      <c r="Z23">
        <v>595.85</v>
      </c>
      <c r="AA23">
        <v>531.79999999999995</v>
      </c>
      <c r="AB23">
        <v>595.85</v>
      </c>
      <c r="AC23" s="1">
        <f>(Table2[[#This Row],[Close Price]]/Table2[[#This Row],[Day Low]])-1</f>
        <v>7.7176552202564697E-3</v>
      </c>
      <c r="AD23" s="1">
        <f>(Table2[[#This Row],[Day High]]/Table2[[#This Row],[Close Price]])-1</f>
        <v>1.6952069529300395E-2</v>
      </c>
      <c r="AE23" s="1">
        <f>(Table2[[#This Row],[Close Price]]/Table2[[#This Row],[Current Week Low]])-1</f>
        <v>9.2610003760812409E-2</v>
      </c>
      <c r="AF23" s="1">
        <f>(Table2[[#This Row],[Current Week High]]/Table2[[#This Row],[Close Price]])-1</f>
        <v>2.5471129851131646E-2</v>
      </c>
      <c r="AG23" s="1">
        <f>(Table2[[#This Row],[Close Price]]/Table2[[#This Row],[Current Month Low]])-1</f>
        <v>9.2610003760812409E-2</v>
      </c>
      <c r="AH23" s="1">
        <f>(Table2[[#This Row],[Current Month High]]/Table2[[#This Row],[Close Price]])-1</f>
        <v>2.5471129851131646E-2</v>
      </c>
      <c r="AI23">
        <v>6.5312795800705503</v>
      </c>
      <c r="AJ23">
        <v>140.84974093264199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0.45</v>
      </c>
      <c r="AM23" t="s">
        <v>3208</v>
      </c>
      <c r="AN23">
        <v>-4.57</v>
      </c>
      <c r="AO23" t="s">
        <v>3206</v>
      </c>
      <c r="AP23">
        <v>0.20428923439197799</v>
      </c>
      <c r="AQ23">
        <f>(Table2[[#This Row],[Sharpe Ratio]]-AVERAGE(Table2[Sharpe Ratio]))/_xlfn.STDEV.P(Table2[Sharpe Ratio])</f>
        <v>1.6323683805707283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5.3418194245754478</v>
      </c>
      <c r="AS23">
        <f>_xlfn.RANK.AVG(Table2[[#This Row],[1Y Return vs Nifty Z-Score]],Table2[1Y Return vs Nifty Z-Score])</f>
        <v>90</v>
      </c>
      <c r="AT23">
        <f>_xlfn.RANK.AVG(Table2[[#This Row],[6M Return vs Nifty Z-Score]],Table2[6M Return vs Nifty Z-Score])</f>
        <v>36</v>
      </c>
      <c r="AU23">
        <f>_xlfn.RANK.AVG(Table2[[#This Row],[Sharpe Ratio Z-Score]],Table2[Sharpe Ratio Z-Score])</f>
        <v>35</v>
      </c>
      <c r="AV23">
        <f>(Table2[[#This Row],[Rank 1Y]]+Table2[[#This Row],[Rank 6M]]+Table2[[#This Row],[Rank Sharpe]])/3</f>
        <v>53.666666666666664</v>
      </c>
    </row>
    <row r="24" spans="1:48" x14ac:dyDescent="0.3">
      <c r="A24" t="s">
        <v>492</v>
      </c>
      <c r="B24" t="s">
        <v>493</v>
      </c>
      <c r="C24" t="s">
        <v>3161</v>
      </c>
      <c r="D24" t="s">
        <v>419</v>
      </c>
      <c r="E24">
        <v>44093.039599309901</v>
      </c>
      <c r="F24">
        <v>751.75</v>
      </c>
      <c r="G24">
        <v>205.93354024715299</v>
      </c>
      <c r="H24">
        <f>(Table2[[#This Row],[1Y Return vs Nifty]]-AVERAGE(Table2[1Y Return vs Nifty]))/_xlfn.STDEV.P(Table2[1Y Return vs Nifty])</f>
        <v>3.2323996748884216</v>
      </c>
      <c r="I24">
        <v>19.8755787459523</v>
      </c>
      <c r="J24">
        <f>(Table2[[#This Row],[1M Return vs Nifty]]-AVERAGE(Table2[1M Return vs Nifty]))/_xlfn.STDEV.P(Table2[1M Return vs Nifty])</f>
        <v>1.704585760046109</v>
      </c>
      <c r="K24">
        <v>86.100824080961203</v>
      </c>
      <c r="L24">
        <f>(Table2[[#This Row],[6M Return vs Nifty]]-AVERAGE(Table2[6M Return vs Nifty]))/_xlfn.STDEV.P(Table2[6M Return vs Nifty])</f>
        <v>2.3268032689519185</v>
      </c>
      <c r="M24">
        <v>-0.74585756604693498</v>
      </c>
      <c r="N24">
        <f>(Table2[[#This Row],[1W Return vs Nifty]]-AVERAGE(Table2[1W Return vs Nifty]))/_xlfn.STDEV.P(Table2[1W Return vs Nifty])</f>
        <v>-0.55039161352759403</v>
      </c>
      <c r="O24">
        <v>717.63</v>
      </c>
      <c r="P24">
        <v>663.94143465131594</v>
      </c>
      <c r="Q24">
        <v>519.58018783226805</v>
      </c>
      <c r="R24">
        <v>53.176421023195701</v>
      </c>
      <c r="S24" s="1">
        <f>(Table2[[#This Row],[Close Price]]-Table2[[#This Row],[20D EMA]])/Table2[[#This Row],[20D EMA]]</f>
        <v>4.7545392472444027E-2</v>
      </c>
      <c r="T24" s="1">
        <f>(Table2[[#This Row],[Close Price]]-Table2[[#This Row],[50D EMA]])/Table2[[#This Row],[50D EMA]]</f>
        <v>0.1322534801503972</v>
      </c>
      <c r="U24" s="1">
        <f>(Table2[[#This Row],[Close Price]]-Table2[[#This Row],[200D EMA]])/Table2[[#This Row],[200D EMA]]</f>
        <v>0.44684115677382502</v>
      </c>
      <c r="V24">
        <v>1.2819176744726</v>
      </c>
      <c r="W24">
        <v>736.05</v>
      </c>
      <c r="X24">
        <v>757</v>
      </c>
      <c r="Y24">
        <v>722.9</v>
      </c>
      <c r="Z24">
        <v>765.1</v>
      </c>
      <c r="AA24">
        <v>715</v>
      </c>
      <c r="AB24">
        <v>806.45</v>
      </c>
      <c r="AC24" s="1">
        <f>(Table2[[#This Row],[Close Price]]/Table2[[#This Row],[Day Low]])-1</f>
        <v>2.1330072685279644E-2</v>
      </c>
      <c r="AD24" s="1">
        <f>(Table2[[#This Row],[Day High]]/Table2[[#This Row],[Close Price]])-1</f>
        <v>6.983704689058845E-3</v>
      </c>
      <c r="AE24" s="1">
        <f>(Table2[[#This Row],[Close Price]]/Table2[[#This Row],[Current Week Low]])-1</f>
        <v>3.9908701065154206E-2</v>
      </c>
      <c r="AF24" s="1">
        <f>(Table2[[#This Row],[Current Week High]]/Table2[[#This Row],[Close Price]])-1</f>
        <v>1.775856335217818E-2</v>
      </c>
      <c r="AG24" s="1">
        <f>(Table2[[#This Row],[Close Price]]/Table2[[#This Row],[Current Month Low]])-1</f>
        <v>5.1398601398601418E-2</v>
      </c>
      <c r="AH24" s="1">
        <f>(Table2[[#This Row],[Current Month High]]/Table2[[#This Row],[Close Price]])-1</f>
        <v>7.2763551712670571E-2</v>
      </c>
      <c r="AI24">
        <v>7.27635517126705</v>
      </c>
      <c r="AJ24">
        <v>257.42303577796201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0.14000000000000001</v>
      </c>
      <c r="AM24" t="s">
        <v>3208</v>
      </c>
      <c r="AN24">
        <v>-1.1000000000000001</v>
      </c>
      <c r="AO24" t="s">
        <v>3206</v>
      </c>
      <c r="AP24">
        <v>0.13992787630124401</v>
      </c>
      <c r="AQ24">
        <f>(Table2[[#This Row],[Sharpe Ratio]]-AVERAGE(Table2[Sharpe Ratio]))/_xlfn.STDEV.P(Table2[Sharpe Ratio])</f>
        <v>0.87989775540799853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7.5932948457668541</v>
      </c>
      <c r="AS24">
        <f>_xlfn.RANK.AVG(Table2[[#This Row],[1Y Return vs Nifty Z-Score]],Table2[1Y Return vs Nifty Z-Score])</f>
        <v>10</v>
      </c>
      <c r="AT24">
        <f>_xlfn.RANK.AVG(Table2[[#This Row],[6M Return vs Nifty Z-Score]],Table2[6M Return vs Nifty Z-Score])</f>
        <v>17</v>
      </c>
      <c r="AU24">
        <f>_xlfn.RANK.AVG(Table2[[#This Row],[Sharpe Ratio Z-Score]],Table2[Sharpe Ratio Z-Score])</f>
        <v>135</v>
      </c>
      <c r="AV24">
        <f>(Table2[[#This Row],[Rank 1Y]]+Table2[[#This Row],[Rank 6M]]+Table2[[#This Row],[Rank Sharpe]])/3</f>
        <v>54</v>
      </c>
    </row>
    <row r="25" spans="1:48" x14ac:dyDescent="0.3">
      <c r="A25" t="s">
        <v>450</v>
      </c>
      <c r="B25" t="s">
        <v>451</v>
      </c>
      <c r="C25" t="s">
        <v>3173</v>
      </c>
      <c r="D25" t="s">
        <v>166</v>
      </c>
      <c r="E25">
        <v>50446.907752500003</v>
      </c>
      <c r="F25">
        <v>12165.7</v>
      </c>
      <c r="G25">
        <v>141.656976946871</v>
      </c>
      <c r="H25">
        <f>(Table2[[#This Row],[1Y Return vs Nifty]]-AVERAGE(Table2[1Y Return vs Nifty]))/_xlfn.STDEV.P(Table2[1Y Return vs Nifty])</f>
        <v>2.0927701503492626</v>
      </c>
      <c r="I25">
        <v>6.3271589264140999</v>
      </c>
      <c r="J25">
        <f>(Table2[[#This Row],[1M Return vs Nifty]]-AVERAGE(Table2[1M Return vs Nifty]))/_xlfn.STDEV.P(Table2[1M Return vs Nifty])</f>
        <v>0.38150630339003599</v>
      </c>
      <c r="K25">
        <v>74.9661497291806</v>
      </c>
      <c r="L25">
        <f>(Table2[[#This Row],[6M Return vs Nifty]]-AVERAGE(Table2[6M Return vs Nifty]))/_xlfn.STDEV.P(Table2[6M Return vs Nifty])</f>
        <v>1.9708510967141248</v>
      </c>
      <c r="M25">
        <v>4.06682001827114</v>
      </c>
      <c r="N25">
        <f>(Table2[[#This Row],[1W Return vs Nifty]]-AVERAGE(Table2[1W Return vs Nifty]))/_xlfn.STDEV.P(Table2[1W Return vs Nifty])</f>
        <v>0.36047093985020912</v>
      </c>
      <c r="O25">
        <v>11851.17</v>
      </c>
      <c r="P25">
        <v>11691.874498508099</v>
      </c>
      <c r="Q25">
        <v>9202.9656306837896</v>
      </c>
      <c r="R25">
        <v>53.376723986844098</v>
      </c>
      <c r="S25" s="1">
        <f>(Table2[[#This Row],[Close Price]]-Table2[[#This Row],[20D EMA]])/Table2[[#This Row],[20D EMA]]</f>
        <v>2.6539995629123594E-2</v>
      </c>
      <c r="T25" s="1">
        <f>(Table2[[#This Row],[Close Price]]-Table2[[#This Row],[50D EMA]])/Table2[[#This Row],[50D EMA]]</f>
        <v>4.0526050938398478E-2</v>
      </c>
      <c r="U25" s="1">
        <f>(Table2[[#This Row],[Close Price]]-Table2[[#This Row],[200D EMA]])/Table2[[#This Row],[200D EMA]]</f>
        <v>0.32193256915337159</v>
      </c>
      <c r="V25">
        <v>0.57845656628599296</v>
      </c>
      <c r="W25">
        <v>11803.05</v>
      </c>
      <c r="X25">
        <v>12250</v>
      </c>
      <c r="Y25">
        <v>11210</v>
      </c>
      <c r="Z25">
        <v>12250</v>
      </c>
      <c r="AA25">
        <v>11210</v>
      </c>
      <c r="AB25">
        <v>12250</v>
      </c>
      <c r="AC25" s="1">
        <f>(Table2[[#This Row],[Close Price]]/Table2[[#This Row],[Day Low]])-1</f>
        <v>3.0725109187879518E-2</v>
      </c>
      <c r="AD25" s="1">
        <f>(Table2[[#This Row],[Day High]]/Table2[[#This Row],[Close Price]])-1</f>
        <v>6.9293176718150384E-3</v>
      </c>
      <c r="AE25" s="1">
        <f>(Table2[[#This Row],[Close Price]]/Table2[[#This Row],[Current Week Low]])-1</f>
        <v>8.5254237288135748E-2</v>
      </c>
      <c r="AF25" s="1">
        <f>(Table2[[#This Row],[Current Week High]]/Table2[[#This Row],[Close Price]])-1</f>
        <v>6.9293176718150384E-3</v>
      </c>
      <c r="AG25" s="1">
        <f>(Table2[[#This Row],[Close Price]]/Table2[[#This Row],[Current Month Low]])-1</f>
        <v>8.5254237288135748E-2</v>
      </c>
      <c r="AH25" s="1">
        <f>(Table2[[#This Row],[Current Month High]]/Table2[[#This Row],[Close Price]])-1</f>
        <v>6.9293176718150384E-3</v>
      </c>
      <c r="AI25">
        <v>18.217611810253398</v>
      </c>
      <c r="AJ25">
        <v>212.26930876049099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0.02</v>
      </c>
      <c r="AM25" t="s">
        <v>3208</v>
      </c>
      <c r="AN25">
        <v>1.1200000000000001</v>
      </c>
      <c r="AO25" t="s">
        <v>3208</v>
      </c>
      <c r="AP25">
        <v>0.16035561251986599</v>
      </c>
      <c r="AQ25">
        <f>(Table2[[#This Row],[Sharpe Ratio]]-AVERAGE(Table2[Sharpe Ratio]))/_xlfn.STDEV.P(Table2[Sharpe Ratio])</f>
        <v>1.1187253982525769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5.9243238885562102</v>
      </c>
      <c r="AS25">
        <f>_xlfn.RANK.AVG(Table2[[#This Row],[1Y Return vs Nifty Z-Score]],Table2[1Y Return vs Nifty Z-Score])</f>
        <v>36</v>
      </c>
      <c r="AT25">
        <f>_xlfn.RANK.AVG(Table2[[#This Row],[6M Return vs Nifty Z-Score]],Table2[6M Return vs Nifty Z-Score])</f>
        <v>33</v>
      </c>
      <c r="AU25">
        <f>_xlfn.RANK.AVG(Table2[[#This Row],[Sharpe Ratio Z-Score]],Table2[Sharpe Ratio Z-Score])</f>
        <v>98</v>
      </c>
      <c r="AV25">
        <f>(Table2[[#This Row],[Rank 1Y]]+Table2[[#This Row],[Rank 6M]]+Table2[[#This Row],[Rank Sharpe]])/3</f>
        <v>55.666666666666664</v>
      </c>
    </row>
    <row r="26" spans="1:48" x14ac:dyDescent="0.3">
      <c r="A26" t="s">
        <v>1449</v>
      </c>
      <c r="B26" t="s">
        <v>1450</v>
      </c>
      <c r="C26" t="s">
        <v>3166</v>
      </c>
      <c r="D26" t="s">
        <v>204</v>
      </c>
      <c r="E26">
        <v>7549.8309353249997</v>
      </c>
      <c r="F26">
        <v>2590.4</v>
      </c>
      <c r="G26">
        <v>116.88036971795501</v>
      </c>
      <c r="H26">
        <f>(Table2[[#This Row],[1Y Return vs Nifty]]-AVERAGE(Table2[1Y Return vs Nifty]))/_xlfn.STDEV.P(Table2[1Y Return vs Nifty])</f>
        <v>1.6534785693095038</v>
      </c>
      <c r="I26">
        <v>0.969044299737019</v>
      </c>
      <c r="J26">
        <f>(Table2[[#This Row],[1M Return vs Nifty]]-AVERAGE(Table2[1M Return vs Nifty]))/_xlfn.STDEV.P(Table2[1M Return vs Nifty])</f>
        <v>-0.14174374963397088</v>
      </c>
      <c r="K26">
        <v>88.746237641439905</v>
      </c>
      <c r="L26">
        <f>(Table2[[#This Row],[6M Return vs Nifty]]-AVERAGE(Table2[6M Return vs Nifty]))/_xlfn.STDEV.P(Table2[6M Return vs Nifty])</f>
        <v>2.4113715889198146</v>
      </c>
      <c r="M26">
        <v>3.2577916159259401</v>
      </c>
      <c r="N26">
        <f>(Table2[[#This Row],[1W Return vs Nifty]]-AVERAGE(Table2[1W Return vs Nifty]))/_xlfn.STDEV.P(Table2[1W Return vs Nifty])</f>
        <v>0.20735167029504126</v>
      </c>
      <c r="O26">
        <v>2620.7600000000002</v>
      </c>
      <c r="P26">
        <v>2472.94422578489</v>
      </c>
      <c r="Q26">
        <v>1846.44716010195</v>
      </c>
      <c r="R26">
        <v>47.801664363045496</v>
      </c>
      <c r="S26" s="1">
        <f>(Table2[[#This Row],[Close Price]]-Table2[[#This Row],[20D EMA]])/Table2[[#This Row],[20D EMA]]</f>
        <v>-1.1584425891726112E-2</v>
      </c>
      <c r="T26" s="1">
        <f>(Table2[[#This Row],[Close Price]]-Table2[[#This Row],[50D EMA]])/Table2[[#This Row],[50D EMA]]</f>
        <v>4.7496329674734446E-2</v>
      </c>
      <c r="U26" s="1">
        <f>(Table2[[#This Row],[Close Price]]-Table2[[#This Row],[200D EMA]])/Table2[[#This Row],[200D EMA]]</f>
        <v>0.4029104411831495</v>
      </c>
      <c r="V26">
        <v>0.53130450119730599</v>
      </c>
      <c r="W26">
        <v>2584.0500000000002</v>
      </c>
      <c r="X26">
        <v>2643</v>
      </c>
      <c r="Y26">
        <v>2525.1999999999998</v>
      </c>
      <c r="Z26">
        <v>2691.7</v>
      </c>
      <c r="AA26">
        <v>2525.1999999999998</v>
      </c>
      <c r="AB26">
        <v>2719.95</v>
      </c>
      <c r="AC26" s="1">
        <f>(Table2[[#This Row],[Close Price]]/Table2[[#This Row],[Day Low]])-1</f>
        <v>2.45738279058072E-3</v>
      </c>
      <c r="AD26" s="1">
        <f>(Table2[[#This Row],[Day High]]/Table2[[#This Row],[Close Price]])-1</f>
        <v>2.0305744286596594E-2</v>
      </c>
      <c r="AE26" s="1">
        <f>(Table2[[#This Row],[Close Price]]/Table2[[#This Row],[Current Week Low]])-1</f>
        <v>2.5819737050530867E-2</v>
      </c>
      <c r="AF26" s="1">
        <f>(Table2[[#This Row],[Current Week High]]/Table2[[#This Row],[Close Price]])-1</f>
        <v>3.9105929586164212E-2</v>
      </c>
      <c r="AG26" s="1">
        <f>(Table2[[#This Row],[Close Price]]/Table2[[#This Row],[Current Month Low]])-1</f>
        <v>2.5819737050530867E-2</v>
      </c>
      <c r="AH26" s="1">
        <f>(Table2[[#This Row],[Current Month High]]/Table2[[#This Row],[Close Price]])-1</f>
        <v>5.0011581222977108E-2</v>
      </c>
      <c r="AI26">
        <v>13.9630945027794</v>
      </c>
      <c r="AJ26">
        <v>199.60675456858601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0.36</v>
      </c>
      <c r="AM26" t="s">
        <v>3208</v>
      </c>
      <c r="AN26">
        <v>-4.0999999999999996</v>
      </c>
      <c r="AO26" t="s">
        <v>3206</v>
      </c>
      <c r="AP26">
        <v>0.15598742342522401</v>
      </c>
      <c r="AQ26">
        <f>(Table2[[#This Row],[Sharpe Ratio]]-AVERAGE(Table2[Sharpe Ratio]))/_xlfn.STDEV.P(Table2[Sharpe Ratio])</f>
        <v>1.0676554072458537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5.1981134861362426</v>
      </c>
      <c r="AS26">
        <f>_xlfn.RANK.AVG(Table2[[#This Row],[1Y Return vs Nifty Z-Score]],Table2[1Y Return vs Nifty Z-Score])</f>
        <v>47</v>
      </c>
      <c r="AT26">
        <f>_xlfn.RANK.AVG(Table2[[#This Row],[6M Return vs Nifty Z-Score]],Table2[6M Return vs Nifty Z-Score])</f>
        <v>16</v>
      </c>
      <c r="AU26">
        <f>_xlfn.RANK.AVG(Table2[[#This Row],[Sharpe Ratio Z-Score]],Table2[Sharpe Ratio Z-Score])</f>
        <v>104</v>
      </c>
      <c r="AV26">
        <f>(Table2[[#This Row],[Rank 1Y]]+Table2[[#This Row],[Rank 6M]]+Table2[[#This Row],[Rank Sharpe]])/3</f>
        <v>55.666666666666664</v>
      </c>
    </row>
    <row r="27" spans="1:48" x14ac:dyDescent="0.3">
      <c r="A27" t="s">
        <v>1181</v>
      </c>
      <c r="B27" t="s">
        <v>1182</v>
      </c>
      <c r="C27" t="s">
        <v>3174</v>
      </c>
      <c r="D27" t="s">
        <v>141</v>
      </c>
      <c r="E27">
        <v>10409.685466970001</v>
      </c>
      <c r="F27">
        <v>434.25</v>
      </c>
      <c r="G27">
        <v>244.488280182106</v>
      </c>
      <c r="H27">
        <f>(Table2[[#This Row],[1Y Return vs Nifty]]-AVERAGE(Table2[1Y Return vs Nifty]))/_xlfn.STDEV.P(Table2[1Y Return vs Nifty])</f>
        <v>3.9159788472149644</v>
      </c>
      <c r="I27">
        <v>-8.78783473148337</v>
      </c>
      <c r="J27">
        <f>(Table2[[#This Row],[1M Return vs Nifty]]-AVERAGE(Table2[1M Return vs Nifty]))/_xlfn.STDEV.P(Table2[1M Return vs Nifty])</f>
        <v>-1.0945579065048576</v>
      </c>
      <c r="K27">
        <v>84.205927307315093</v>
      </c>
      <c r="L27">
        <f>(Table2[[#This Row],[6M Return vs Nifty]]-AVERAGE(Table2[6M Return vs Nifty]))/_xlfn.STDEV.P(Table2[6M Return vs Nifty])</f>
        <v>2.266227395654119</v>
      </c>
      <c r="M27">
        <v>0.87352418432840895</v>
      </c>
      <c r="N27">
        <f>(Table2[[#This Row],[1W Return vs Nifty]]-AVERAGE(Table2[1W Return vs Nifty]))/_xlfn.STDEV.P(Table2[1W Return vs Nifty])</f>
        <v>-0.24390231101403187</v>
      </c>
      <c r="O27">
        <v>452.48</v>
      </c>
      <c r="P27">
        <v>451.18133514768999</v>
      </c>
      <c r="Q27">
        <v>349.604123461136</v>
      </c>
      <c r="R27">
        <v>34.140508119523702</v>
      </c>
      <c r="S27" s="1">
        <f>(Table2[[#This Row],[Close Price]]-Table2[[#This Row],[20D EMA]])/Table2[[#This Row],[20D EMA]]</f>
        <v>-4.0289073550212204E-2</v>
      </c>
      <c r="T27" s="1">
        <f>(Table2[[#This Row],[Close Price]]-Table2[[#This Row],[50D EMA]])/Table2[[#This Row],[50D EMA]]</f>
        <v>-3.7526674595587332E-2</v>
      </c>
      <c r="U27" s="1">
        <f>(Table2[[#This Row],[Close Price]]-Table2[[#This Row],[200D EMA]])/Table2[[#This Row],[200D EMA]]</f>
        <v>0.24211921673250436</v>
      </c>
      <c r="V27">
        <v>0.69188219773477599</v>
      </c>
      <c r="W27">
        <v>428.05</v>
      </c>
      <c r="X27">
        <v>443.9</v>
      </c>
      <c r="Y27">
        <v>421.1</v>
      </c>
      <c r="Z27">
        <v>450</v>
      </c>
      <c r="AA27">
        <v>421.1</v>
      </c>
      <c r="AB27">
        <v>470</v>
      </c>
      <c r="AC27" s="1">
        <f>(Table2[[#This Row],[Close Price]]/Table2[[#This Row],[Day Low]])-1</f>
        <v>1.4484289218549273E-2</v>
      </c>
      <c r="AD27" s="1">
        <f>(Table2[[#This Row],[Day High]]/Table2[[#This Row],[Close Price]])-1</f>
        <v>2.2222222222222143E-2</v>
      </c>
      <c r="AE27" s="1">
        <f>(Table2[[#This Row],[Close Price]]/Table2[[#This Row],[Current Week Low]])-1</f>
        <v>3.1227736879601009E-2</v>
      </c>
      <c r="AF27" s="1">
        <f>(Table2[[#This Row],[Current Week High]]/Table2[[#This Row],[Close Price]])-1</f>
        <v>3.6269430051813378E-2</v>
      </c>
      <c r="AG27" s="1">
        <f>(Table2[[#This Row],[Close Price]]/Table2[[#This Row],[Current Month Low]])-1</f>
        <v>3.1227736879601009E-2</v>
      </c>
      <c r="AH27" s="1">
        <f>(Table2[[#This Row],[Current Month High]]/Table2[[#This Row],[Close Price]])-1</f>
        <v>8.2325849165227449E-2</v>
      </c>
      <c r="AI27">
        <v>31.168681635002802</v>
      </c>
      <c r="AJ27">
        <v>312.589073634204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0.06</v>
      </c>
      <c r="AM27" t="s">
        <v>3208</v>
      </c>
      <c r="AN27">
        <v>-3.76</v>
      </c>
      <c r="AO27" t="s">
        <v>3206</v>
      </c>
      <c r="AP27">
        <v>0.13695108898347999</v>
      </c>
      <c r="AQ27">
        <f>(Table2[[#This Row],[Sharpe Ratio]]-AVERAGE(Table2[Sharpe Ratio]))/_xlfn.STDEV.P(Table2[Sharpe Ratio])</f>
        <v>0.84509511791833281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5.6888411432685269</v>
      </c>
      <c r="AS27">
        <f>_xlfn.RANK.AVG(Table2[[#This Row],[1Y Return vs Nifty Z-Score]],Table2[1Y Return vs Nifty Z-Score])</f>
        <v>5</v>
      </c>
      <c r="AT27">
        <f>_xlfn.RANK.AVG(Table2[[#This Row],[6M Return vs Nifty Z-Score]],Table2[6M Return vs Nifty Z-Score])</f>
        <v>19</v>
      </c>
      <c r="AU27">
        <f>_xlfn.RANK.AVG(Table2[[#This Row],[Sharpe Ratio Z-Score]],Table2[Sharpe Ratio Z-Score])</f>
        <v>144</v>
      </c>
      <c r="AV27">
        <f>(Table2[[#This Row],[Rank 1Y]]+Table2[[#This Row],[Rank 6M]]+Table2[[#This Row],[Rank Sharpe]])/3</f>
        <v>56</v>
      </c>
    </row>
    <row r="28" spans="1:48" x14ac:dyDescent="0.3">
      <c r="A28" t="s">
        <v>801</v>
      </c>
      <c r="B28" t="s">
        <v>802</v>
      </c>
      <c r="C28" t="s">
        <v>3173</v>
      </c>
      <c r="D28" t="s">
        <v>314</v>
      </c>
      <c r="E28">
        <v>20503.662479999999</v>
      </c>
      <c r="F28">
        <v>1757.15</v>
      </c>
      <c r="G28">
        <v>71.080519513554904</v>
      </c>
      <c r="H28">
        <f>(Table2[[#This Row],[1Y Return vs Nifty]]-AVERAGE(Table2[1Y Return vs Nifty]))/_xlfn.STDEV.P(Table2[1Y Return vs Nifty])</f>
        <v>0.8414429091488087</v>
      </c>
      <c r="I28">
        <v>-13.8686974027933</v>
      </c>
      <c r="J28">
        <f>(Table2[[#This Row],[1M Return vs Nifty]]-AVERAGE(Table2[1M Return vs Nifty]))/_xlfn.STDEV.P(Table2[1M Return vs Nifty])</f>
        <v>-1.5907327454928335</v>
      </c>
      <c r="K28">
        <v>109.016502998391</v>
      </c>
      <c r="L28">
        <f>(Table2[[#This Row],[6M Return vs Nifty]]-AVERAGE(Table2[6M Return vs Nifty]))/_xlfn.STDEV.P(Table2[6M Return vs Nifty])</f>
        <v>3.0593694340017779</v>
      </c>
      <c r="M28">
        <v>-5.7196849612354397</v>
      </c>
      <c r="N28">
        <f>(Table2[[#This Row],[1W Return vs Nifty]]-AVERAGE(Table2[1W Return vs Nifty]))/_xlfn.STDEV.P(Table2[1W Return vs Nifty])</f>
        <v>-1.4917538888655975</v>
      </c>
      <c r="O28">
        <v>1876.03</v>
      </c>
      <c r="P28">
        <v>1927.1121985033799</v>
      </c>
      <c r="Q28">
        <v>1441.1956490436701</v>
      </c>
      <c r="R28">
        <v>37.955290370082501</v>
      </c>
      <c r="S28" s="1">
        <f>(Table2[[#This Row],[Close Price]]-Table2[[#This Row],[20D EMA]])/Table2[[#This Row],[20D EMA]]</f>
        <v>-6.3367856590779398E-2</v>
      </c>
      <c r="T28" s="1">
        <f>(Table2[[#This Row],[Close Price]]-Table2[[#This Row],[50D EMA]])/Table2[[#This Row],[50D EMA]]</f>
        <v>-8.8195279255341041E-2</v>
      </c>
      <c r="U28" s="1">
        <f>(Table2[[#This Row],[Close Price]]-Table2[[#This Row],[200D EMA]])/Table2[[#This Row],[200D EMA]]</f>
        <v>0.21923071386316417</v>
      </c>
      <c r="V28">
        <v>0.44821653579300202</v>
      </c>
      <c r="W28">
        <v>1755</v>
      </c>
      <c r="X28">
        <v>1795.95</v>
      </c>
      <c r="Y28">
        <v>1755</v>
      </c>
      <c r="Z28">
        <v>1852.75</v>
      </c>
      <c r="AA28">
        <v>1755</v>
      </c>
      <c r="AB28">
        <v>1994.95</v>
      </c>
      <c r="AC28" s="1">
        <f>(Table2[[#This Row],[Close Price]]/Table2[[#This Row],[Day Low]])-1</f>
        <v>1.2250712250712059E-3</v>
      </c>
      <c r="AD28" s="1">
        <f>(Table2[[#This Row],[Day High]]/Table2[[#This Row],[Close Price]])-1</f>
        <v>2.2081211051987459E-2</v>
      </c>
      <c r="AE28" s="1">
        <f>(Table2[[#This Row],[Close Price]]/Table2[[#This Row],[Current Week Low]])-1</f>
        <v>1.2250712250712059E-3</v>
      </c>
      <c r="AF28" s="1">
        <f>(Table2[[#This Row],[Current Week High]]/Table2[[#This Row],[Close Price]])-1</f>
        <v>5.4406282901289016E-2</v>
      </c>
      <c r="AG28" s="1">
        <f>(Table2[[#This Row],[Close Price]]/Table2[[#This Row],[Current Month Low]])-1</f>
        <v>1.2250712250712059E-3</v>
      </c>
      <c r="AH28" s="1">
        <f>(Table2[[#This Row],[Current Month High]]/Table2[[#This Row],[Close Price]])-1</f>
        <v>0.13533278320006836</v>
      </c>
      <c r="AI28">
        <v>61.272515152377402</v>
      </c>
      <c r="AJ28">
        <v>171.039642140984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-0.02</v>
      </c>
      <c r="AM28" t="s">
        <v>3206</v>
      </c>
      <c r="AN28">
        <v>-1.79</v>
      </c>
      <c r="AO28" t="s">
        <v>3206</v>
      </c>
      <c r="AP28">
        <v>0.19365445845069101</v>
      </c>
      <c r="AQ28">
        <f>(Table2[[#This Row],[Sharpe Ratio]]-AVERAGE(Table2[Sharpe Ratio]))/_xlfn.STDEV.P(Table2[Sharpe Ratio])</f>
        <v>1.5080335818903714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118</v>
      </c>
      <c r="AT28">
        <f>_xlfn.RANK.AVG(Table2[[#This Row],[6M Return vs Nifty Z-Score]],Table2[6M Return vs Nifty Z-Score])</f>
        <v>7</v>
      </c>
      <c r="AU28">
        <f>_xlfn.RANK.AVG(Table2[[#This Row],[Sharpe Ratio Z-Score]],Table2[Sharpe Ratio Z-Score])</f>
        <v>50</v>
      </c>
      <c r="AV28">
        <f>(Table2[[#This Row],[Rank 1Y]]+Table2[[#This Row],[Rank 6M]]+Table2[[#This Row],[Rank Sharpe]])/3</f>
        <v>58.333333333333336</v>
      </c>
    </row>
    <row r="29" spans="1:48" x14ac:dyDescent="0.3">
      <c r="A29" t="s">
        <v>879</v>
      </c>
      <c r="B29" t="s">
        <v>880</v>
      </c>
      <c r="C29" t="s">
        <v>3161</v>
      </c>
      <c r="D29" t="s">
        <v>132</v>
      </c>
      <c r="E29">
        <v>18096.504437124</v>
      </c>
      <c r="F29">
        <v>70.22</v>
      </c>
      <c r="G29">
        <v>272.10817160572401</v>
      </c>
      <c r="H29">
        <f>(Table2[[#This Row],[1Y Return vs Nifty]]-AVERAGE(Table2[1Y Return vs Nifty]))/_xlfn.STDEV.P(Table2[1Y Return vs Nifty])</f>
        <v>4.4056821249691263</v>
      </c>
      <c r="I29">
        <v>-1.0625234090421101</v>
      </c>
      <c r="J29">
        <f>(Table2[[#This Row],[1M Return vs Nifty]]-AVERAGE(Table2[1M Return vs Nifty]))/_xlfn.STDEV.P(Table2[1M Return vs Nifty])</f>
        <v>-0.34013777167447856</v>
      </c>
      <c r="K29">
        <v>64.632227239545202</v>
      </c>
      <c r="L29">
        <f>(Table2[[#This Row],[6M Return vs Nifty]]-AVERAGE(Table2[6M Return vs Nifty]))/_xlfn.STDEV.P(Table2[6M Return vs Nifty])</f>
        <v>1.6404972810828238</v>
      </c>
      <c r="M29">
        <v>-3.7125817200764599</v>
      </c>
      <c r="N29">
        <f>(Table2[[#This Row],[1W Return vs Nifty]]-AVERAGE(Table2[1W Return vs Nifty]))/_xlfn.STDEV.P(Table2[1W Return vs Nifty])</f>
        <v>-1.1118831929577651</v>
      </c>
      <c r="O29">
        <v>72.319999999999993</v>
      </c>
      <c r="P29">
        <v>70.824700505968195</v>
      </c>
      <c r="Q29">
        <v>54.172503697445102</v>
      </c>
      <c r="R29">
        <v>34.952349501426298</v>
      </c>
      <c r="S29" s="1">
        <f>(Table2[[#This Row],[Close Price]]-Table2[[#This Row],[20D EMA]])/Table2[[#This Row],[20D EMA]]</f>
        <v>-2.903761061946895E-2</v>
      </c>
      <c r="T29" s="1">
        <f>(Table2[[#This Row],[Close Price]]-Table2[[#This Row],[50D EMA]])/Table2[[#This Row],[50D EMA]]</f>
        <v>-8.537988888738612E-3</v>
      </c>
      <c r="U29" s="1">
        <f>(Table2[[#This Row],[Close Price]]-Table2[[#This Row],[200D EMA]])/Table2[[#This Row],[200D EMA]]</f>
        <v>0.29622954833656201</v>
      </c>
      <c r="V29">
        <v>0.68357816107234104</v>
      </c>
      <c r="W29">
        <v>69.53</v>
      </c>
      <c r="X29">
        <v>72.099999999999994</v>
      </c>
      <c r="Y29">
        <v>68.180000000000007</v>
      </c>
      <c r="Z29">
        <v>72.099999999999994</v>
      </c>
      <c r="AA29">
        <v>68.180000000000007</v>
      </c>
      <c r="AB29">
        <v>75.75</v>
      </c>
      <c r="AC29" s="1">
        <f>(Table2[[#This Row],[Close Price]]/Table2[[#This Row],[Day Low]])-1</f>
        <v>9.9237739105422218E-3</v>
      </c>
      <c r="AD29" s="1">
        <f>(Table2[[#This Row],[Day High]]/Table2[[#This Row],[Close Price]])-1</f>
        <v>2.6772999145542542E-2</v>
      </c>
      <c r="AE29" s="1">
        <f>(Table2[[#This Row],[Close Price]]/Table2[[#This Row],[Current Week Low]])-1</f>
        <v>2.9920797887943662E-2</v>
      </c>
      <c r="AF29" s="1">
        <f>(Table2[[#This Row],[Current Week High]]/Table2[[#This Row],[Close Price]])-1</f>
        <v>2.6772999145542542E-2</v>
      </c>
      <c r="AG29" s="1">
        <f>(Table2[[#This Row],[Close Price]]/Table2[[#This Row],[Current Month Low]])-1</f>
        <v>2.9920797887943662E-2</v>
      </c>
      <c r="AH29" s="1">
        <f>(Table2[[#This Row],[Current Month High]]/Table2[[#This Row],[Close Price]])-1</f>
        <v>7.8752492167473598E-2</v>
      </c>
      <c r="AI29">
        <v>30.162346909712301</v>
      </c>
      <c r="AJ29">
        <v>350.12820512820502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0.13</v>
      </c>
      <c r="AM29" t="s">
        <v>3208</v>
      </c>
      <c r="AN29">
        <v>-2.04</v>
      </c>
      <c r="AO29" t="s">
        <v>3206</v>
      </c>
      <c r="AP29">
        <v>0.14676019163558399</v>
      </c>
      <c r="AQ29">
        <f>(Table2[[#This Row],[Sharpe Ratio]]-AVERAGE(Table2[Sharpe Ratio]))/_xlfn.STDEV.P(Table2[Sharpe Ratio])</f>
        <v>0.95977668810068617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5.5539351295203927</v>
      </c>
      <c r="AS29">
        <f>_xlfn.RANK.AVG(Table2[[#This Row],[1Y Return vs Nifty Z-Score]],Table2[1Y Return vs Nifty Z-Score])</f>
        <v>3</v>
      </c>
      <c r="AT29">
        <f>_xlfn.RANK.AVG(Table2[[#This Row],[6M Return vs Nifty Z-Score]],Table2[6M Return vs Nifty Z-Score])</f>
        <v>51</v>
      </c>
      <c r="AU29">
        <f>_xlfn.RANK.AVG(Table2[[#This Row],[Sharpe Ratio Z-Score]],Table2[Sharpe Ratio Z-Score])</f>
        <v>121</v>
      </c>
      <c r="AV29">
        <f>(Table2[[#This Row],[Rank 1Y]]+Table2[[#This Row],[Rank 6M]]+Table2[[#This Row],[Rank Sharpe]])/3</f>
        <v>58.333333333333336</v>
      </c>
    </row>
    <row r="30" spans="1:48" x14ac:dyDescent="0.3">
      <c r="A30" t="s">
        <v>869</v>
      </c>
      <c r="B30" t="s">
        <v>870</v>
      </c>
      <c r="C30" t="s">
        <v>3175</v>
      </c>
      <c r="D30" t="s">
        <v>281</v>
      </c>
      <c r="E30">
        <v>18408.851197079999</v>
      </c>
      <c r="F30">
        <v>484.1</v>
      </c>
      <c r="G30">
        <v>153.92355782145401</v>
      </c>
      <c r="H30">
        <f>(Table2[[#This Row],[1Y Return vs Nifty]]-AVERAGE(Table2[1Y Return vs Nifty]))/_xlfn.STDEV.P(Table2[1Y Return vs Nifty])</f>
        <v>2.3102577852203829</v>
      </c>
      <c r="I30">
        <v>22.806312936948299</v>
      </c>
      <c r="J30">
        <f>(Table2[[#This Row],[1M Return vs Nifty]]-AVERAGE(Table2[1M Return vs Nifty]))/_xlfn.STDEV.P(Table2[1M Return vs Nifty])</f>
        <v>1.9907884502989219</v>
      </c>
      <c r="K30">
        <v>81.867990221857696</v>
      </c>
      <c r="L30">
        <f>(Table2[[#This Row],[6M Return vs Nifty]]-AVERAGE(Table2[6M Return vs Nifty]))/_xlfn.STDEV.P(Table2[6M Return vs Nifty])</f>
        <v>2.191488453334645</v>
      </c>
      <c r="M30">
        <v>-1.6298875126594099</v>
      </c>
      <c r="N30">
        <f>(Table2[[#This Row],[1W Return vs Nifty]]-AVERAGE(Table2[1W Return vs Nifty]))/_xlfn.STDEV.P(Table2[1W Return vs Nifty])</f>
        <v>-0.71770591213294677</v>
      </c>
      <c r="O30">
        <v>461.58</v>
      </c>
      <c r="P30">
        <v>398.53962083823302</v>
      </c>
      <c r="Q30">
        <v>299.76098260793998</v>
      </c>
      <c r="R30">
        <v>59.555934232653399</v>
      </c>
      <c r="S30" s="1">
        <f>(Table2[[#This Row],[Close Price]]-Table2[[#This Row],[20D EMA]])/Table2[[#This Row],[20D EMA]]</f>
        <v>4.8788942328523849E-2</v>
      </c>
      <c r="T30" s="1">
        <f>(Table2[[#This Row],[Close Price]]-Table2[[#This Row],[50D EMA]])/Table2[[#This Row],[50D EMA]]</f>
        <v>0.2146847507452613</v>
      </c>
      <c r="U30" s="1">
        <f>(Table2[[#This Row],[Close Price]]-Table2[[#This Row],[200D EMA]])/Table2[[#This Row],[200D EMA]]</f>
        <v>0.61495333978524702</v>
      </c>
      <c r="V30">
        <v>0.57371244409421296</v>
      </c>
      <c r="W30">
        <v>481.05</v>
      </c>
      <c r="X30">
        <v>494.85</v>
      </c>
      <c r="Y30">
        <v>460</v>
      </c>
      <c r="Z30">
        <v>494.85</v>
      </c>
      <c r="AA30">
        <v>460</v>
      </c>
      <c r="AB30">
        <v>519.5</v>
      </c>
      <c r="AC30" s="1">
        <f>(Table2[[#This Row],[Close Price]]/Table2[[#This Row],[Day Low]])-1</f>
        <v>6.3402972663963997E-3</v>
      </c>
      <c r="AD30" s="1">
        <f>(Table2[[#This Row],[Day High]]/Table2[[#This Row],[Close Price]])-1</f>
        <v>2.2206155752943602E-2</v>
      </c>
      <c r="AE30" s="1">
        <f>(Table2[[#This Row],[Close Price]]/Table2[[#This Row],[Current Week Low]])-1</f>
        <v>5.2391304347826129E-2</v>
      </c>
      <c r="AF30" s="1">
        <f>(Table2[[#This Row],[Current Week High]]/Table2[[#This Row],[Close Price]])-1</f>
        <v>2.2206155752943602E-2</v>
      </c>
      <c r="AG30" s="1">
        <f>(Table2[[#This Row],[Close Price]]/Table2[[#This Row],[Current Month Low]])-1</f>
        <v>5.2391304347826129E-2</v>
      </c>
      <c r="AH30" s="1">
        <f>(Table2[[#This Row],[Current Month High]]/Table2[[#This Row],[Close Price]])-1</f>
        <v>7.3125387316669954E-2</v>
      </c>
      <c r="AI30">
        <v>7.3125387316669901</v>
      </c>
      <c r="AJ30">
        <v>205.811749842072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0.76</v>
      </c>
      <c r="AM30" t="s">
        <v>3208</v>
      </c>
      <c r="AN30">
        <v>7.0000000000000007E-2</v>
      </c>
      <c r="AO30" t="s">
        <v>3208</v>
      </c>
      <c r="AP30">
        <v>0.142607914814812</v>
      </c>
      <c r="AQ30">
        <f>(Table2[[#This Row],[Sharpe Ratio]]-AVERAGE(Table2[Sharpe Ratio]))/_xlfn.STDEV.P(Table2[Sharpe Ratio])</f>
        <v>0.91123100124973022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6.6860597779707334</v>
      </c>
      <c r="AS30">
        <f>_xlfn.RANK.AVG(Table2[[#This Row],[1Y Return vs Nifty Z-Score]],Table2[1Y Return vs Nifty Z-Score])</f>
        <v>29</v>
      </c>
      <c r="AT30">
        <f>_xlfn.RANK.AVG(Table2[[#This Row],[6M Return vs Nifty Z-Score]],Table2[6M Return vs Nifty Z-Score])</f>
        <v>21</v>
      </c>
      <c r="AU30">
        <f>_xlfn.RANK.AVG(Table2[[#This Row],[Sharpe Ratio Z-Score]],Table2[Sharpe Ratio Z-Score])</f>
        <v>127</v>
      </c>
      <c r="AV30">
        <f>(Table2[[#This Row],[Rank 1Y]]+Table2[[#This Row],[Rank 6M]]+Table2[[#This Row],[Rank Sharpe]])/3</f>
        <v>59</v>
      </c>
    </row>
    <row r="31" spans="1:48" x14ac:dyDescent="0.3">
      <c r="A31" t="s">
        <v>1096</v>
      </c>
      <c r="B31" t="s">
        <v>1097</v>
      </c>
      <c r="C31" t="s">
        <v>3165</v>
      </c>
      <c r="D31" t="s">
        <v>54</v>
      </c>
      <c r="E31">
        <v>11944.943180814</v>
      </c>
      <c r="F31">
        <v>273.14999999999998</v>
      </c>
      <c r="G31">
        <v>133.07368700919901</v>
      </c>
      <c r="H31">
        <f>(Table2[[#This Row],[1Y Return vs Nifty]]-AVERAGE(Table2[1Y Return vs Nifty]))/_xlfn.STDEV.P(Table2[1Y Return vs Nifty])</f>
        <v>1.940587610891557</v>
      </c>
      <c r="I31">
        <v>34.3141261480216</v>
      </c>
      <c r="J31">
        <f>(Table2[[#This Row],[1M Return vs Nifty]]-AVERAGE(Table2[1M Return vs Nifty]))/_xlfn.STDEV.P(Table2[1M Return vs Nifty])</f>
        <v>3.1145911854820576</v>
      </c>
      <c r="K31">
        <v>76.541271486048103</v>
      </c>
      <c r="L31">
        <f>(Table2[[#This Row],[6M Return vs Nifty]]-AVERAGE(Table2[6M Return vs Nifty]))/_xlfn.STDEV.P(Table2[6M Return vs Nifty])</f>
        <v>2.0212044337927559</v>
      </c>
      <c r="M31">
        <v>10.9413272146314</v>
      </c>
      <c r="N31">
        <f>(Table2[[#This Row],[1W Return vs Nifty]]-AVERAGE(Table2[1W Return vs Nifty]))/_xlfn.STDEV.P(Table2[1W Return vs Nifty])</f>
        <v>1.6615618748620202</v>
      </c>
      <c r="O31">
        <v>241.45</v>
      </c>
      <c r="P31">
        <v>216.41965546328001</v>
      </c>
      <c r="Q31">
        <v>172.31046927907801</v>
      </c>
      <c r="R31">
        <v>75.517000603187796</v>
      </c>
      <c r="S31" s="1">
        <f>(Table2[[#This Row],[Close Price]]-Table2[[#This Row],[20D EMA]])/Table2[[#This Row],[20D EMA]]</f>
        <v>0.13129012217850483</v>
      </c>
      <c r="T31" s="1">
        <f>(Table2[[#This Row],[Close Price]]-Table2[[#This Row],[50D EMA]])/Table2[[#This Row],[50D EMA]]</f>
        <v>0.26213120252538902</v>
      </c>
      <c r="U31" s="1">
        <f>(Table2[[#This Row],[Close Price]]-Table2[[#This Row],[200D EMA]])/Table2[[#This Row],[200D EMA]]</f>
        <v>0.58521998775129525</v>
      </c>
      <c r="V31">
        <v>1.2996522399386701</v>
      </c>
      <c r="W31">
        <v>260.98</v>
      </c>
      <c r="X31">
        <v>276.23</v>
      </c>
      <c r="Y31">
        <v>255.39</v>
      </c>
      <c r="Z31">
        <v>276.23</v>
      </c>
      <c r="AA31">
        <v>237.32</v>
      </c>
      <c r="AB31">
        <v>278.7</v>
      </c>
      <c r="AC31" s="1">
        <f>(Table2[[#This Row],[Close Price]]/Table2[[#This Row],[Day Low]])-1</f>
        <v>4.6631925818070297E-2</v>
      </c>
      <c r="AD31" s="1">
        <f>(Table2[[#This Row],[Day High]]/Table2[[#This Row],[Close Price]])-1</f>
        <v>1.1275855756910369E-2</v>
      </c>
      <c r="AE31" s="1">
        <f>(Table2[[#This Row],[Close Price]]/Table2[[#This Row],[Current Week Low]])-1</f>
        <v>6.9540702455068715E-2</v>
      </c>
      <c r="AF31" s="1">
        <f>(Table2[[#This Row],[Current Week High]]/Table2[[#This Row],[Close Price]])-1</f>
        <v>1.1275855756910369E-2</v>
      </c>
      <c r="AG31" s="1">
        <f>(Table2[[#This Row],[Close Price]]/Table2[[#This Row],[Current Month Low]])-1</f>
        <v>0.15097758301028152</v>
      </c>
      <c r="AH31" s="1">
        <f>(Table2[[#This Row],[Current Month High]]/Table2[[#This Row],[Close Price]])-1</f>
        <v>2.0318506315211371E-2</v>
      </c>
      <c r="AI31">
        <v>2.03185063152113</v>
      </c>
      <c r="AJ31">
        <v>180.29758850692599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0.39</v>
      </c>
      <c r="AM31" t="s">
        <v>3208</v>
      </c>
      <c r="AN31">
        <v>16.41</v>
      </c>
      <c r="AO31" t="s">
        <v>3208</v>
      </c>
      <c r="AP31">
        <v>0.15290232209166399</v>
      </c>
      <c r="AQ31">
        <f>(Table2[[#This Row],[Sharpe Ratio]]-AVERAGE(Table2[Sharpe Ratio]))/_xlfn.STDEV.P(Table2[Sharpe Ratio])</f>
        <v>1.0315864335942784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9.7695315386226689</v>
      </c>
      <c r="AS31">
        <f>_xlfn.RANK.AVG(Table2[[#This Row],[1Y Return vs Nifty Z-Score]],Table2[1Y Return vs Nifty Z-Score])</f>
        <v>41</v>
      </c>
      <c r="AT31">
        <f>_xlfn.RANK.AVG(Table2[[#This Row],[6M Return vs Nifty Z-Score]],Table2[6M Return vs Nifty Z-Score])</f>
        <v>31</v>
      </c>
      <c r="AU31">
        <f>_xlfn.RANK.AVG(Table2[[#This Row],[Sharpe Ratio Z-Score]],Table2[Sharpe Ratio Z-Score])</f>
        <v>110</v>
      </c>
      <c r="AV31">
        <f>(Table2[[#This Row],[Rank 1Y]]+Table2[[#This Row],[Rank 6M]]+Table2[[#This Row],[Rank Sharpe]])/3</f>
        <v>60.666666666666664</v>
      </c>
    </row>
    <row r="32" spans="1:48" x14ac:dyDescent="0.3">
      <c r="A32" t="s">
        <v>560</v>
      </c>
      <c r="B32" t="s">
        <v>561</v>
      </c>
      <c r="C32" t="s">
        <v>3173</v>
      </c>
      <c r="D32" t="s">
        <v>218</v>
      </c>
      <c r="E32">
        <v>37316.967159724998</v>
      </c>
      <c r="F32">
        <v>9956.4</v>
      </c>
      <c r="G32">
        <v>73.287988314309899</v>
      </c>
      <c r="H32">
        <f>(Table2[[#This Row],[1Y Return vs Nifty]]-AVERAGE(Table2[1Y Return vs Nifty]))/_xlfn.STDEV.P(Table2[1Y Return vs Nifty])</f>
        <v>0.88058153901124891</v>
      </c>
      <c r="I32">
        <v>10.4842195829288</v>
      </c>
      <c r="J32">
        <f>(Table2[[#This Row],[1M Return vs Nifty]]-AVERAGE(Table2[1M Return vs Nifty]))/_xlfn.STDEV.P(Table2[1M Return vs Nifty])</f>
        <v>0.78746667574106632</v>
      </c>
      <c r="K32">
        <v>52.086492500721</v>
      </c>
      <c r="L32">
        <f>(Table2[[#This Row],[6M Return vs Nifty]]-AVERAGE(Table2[6M Return vs Nifty]))/_xlfn.STDEV.P(Table2[6M Return vs Nifty])</f>
        <v>1.2394364694669464</v>
      </c>
      <c r="M32">
        <v>6.9080654356794202</v>
      </c>
      <c r="N32">
        <f>(Table2[[#This Row],[1W Return vs Nifty]]-AVERAGE(Table2[1W Return vs Nifty]))/_xlfn.STDEV.P(Table2[1W Return vs Nifty])</f>
        <v>0.89821401744724882</v>
      </c>
      <c r="O32">
        <v>8960.34</v>
      </c>
      <c r="P32">
        <v>8658.3699107324392</v>
      </c>
      <c r="Q32">
        <v>7292.7551738982002</v>
      </c>
      <c r="R32">
        <v>70.772413361356698</v>
      </c>
      <c r="S32" s="1">
        <f>(Table2[[#This Row],[Close Price]]-Table2[[#This Row],[20D EMA]])/Table2[[#This Row],[20D EMA]]</f>
        <v>0.11116319246814289</v>
      </c>
      <c r="T32" s="1">
        <f>(Table2[[#This Row],[Close Price]]-Table2[[#This Row],[50D EMA]])/Table2[[#This Row],[50D EMA]]</f>
        <v>0.14991622010265393</v>
      </c>
      <c r="U32" s="1">
        <f>(Table2[[#This Row],[Close Price]]-Table2[[#This Row],[200D EMA]])/Table2[[#This Row],[200D EMA]]</f>
        <v>0.36524533767914769</v>
      </c>
      <c r="V32">
        <v>1.3448423487666401</v>
      </c>
      <c r="W32">
        <v>9255.5499999999993</v>
      </c>
      <c r="X32">
        <v>10080</v>
      </c>
      <c r="Y32">
        <v>8888</v>
      </c>
      <c r="Z32">
        <v>10080</v>
      </c>
      <c r="AA32">
        <v>8716.4</v>
      </c>
      <c r="AB32">
        <v>10080</v>
      </c>
      <c r="AC32" s="1">
        <f>(Table2[[#This Row],[Close Price]]/Table2[[#This Row],[Day Low]])-1</f>
        <v>7.5722134286995368E-2</v>
      </c>
      <c r="AD32" s="1">
        <f>(Table2[[#This Row],[Day High]]/Table2[[#This Row],[Close Price]])-1</f>
        <v>1.2414125587561831E-2</v>
      </c>
      <c r="AE32" s="1">
        <f>(Table2[[#This Row],[Close Price]]/Table2[[#This Row],[Current Week Low]])-1</f>
        <v>0.12020702070207023</v>
      </c>
      <c r="AF32" s="1">
        <f>(Table2[[#This Row],[Current Week High]]/Table2[[#This Row],[Close Price]])-1</f>
        <v>1.2414125587561831E-2</v>
      </c>
      <c r="AG32" s="1">
        <f>(Table2[[#This Row],[Close Price]]/Table2[[#This Row],[Current Month Low]])-1</f>
        <v>0.14226056628883477</v>
      </c>
      <c r="AH32" s="1">
        <f>(Table2[[#This Row],[Current Month High]]/Table2[[#This Row],[Close Price]])-1</f>
        <v>1.2414125587561831E-2</v>
      </c>
      <c r="AI32">
        <v>1.24141255875618</v>
      </c>
      <c r="AJ32">
        <v>119.031381650589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0.14000000000000001</v>
      </c>
      <c r="AM32" t="s">
        <v>3208</v>
      </c>
      <c r="AN32">
        <v>10.72</v>
      </c>
      <c r="AO32" t="s">
        <v>3208</v>
      </c>
      <c r="AP32">
        <v>0.28092237355114302</v>
      </c>
      <c r="AQ32">
        <f>(Table2[[#This Row],[Sharpe Ratio]]-AVERAGE(Table2[Sharpe Ratio]))/_xlfn.STDEV.P(Table2[Sharpe Ratio])</f>
        <v>2.5283125906041275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6.3340112922706382</v>
      </c>
      <c r="AS32">
        <f>_xlfn.RANK.AVG(Table2[[#This Row],[1Y Return vs Nifty Z-Score]],Table2[1Y Return vs Nifty Z-Score])</f>
        <v>106</v>
      </c>
      <c r="AT32">
        <f>_xlfn.RANK.AVG(Table2[[#This Row],[6M Return vs Nifty Z-Score]],Table2[6M Return vs Nifty Z-Score])</f>
        <v>77</v>
      </c>
      <c r="AU32">
        <f>_xlfn.RANK.AVG(Table2[[#This Row],[Sharpe Ratio Z-Score]],Table2[Sharpe Ratio Z-Score])</f>
        <v>4</v>
      </c>
      <c r="AV32">
        <f>(Table2[[#This Row],[Rank 1Y]]+Table2[[#This Row],[Rank 6M]]+Table2[[#This Row],[Rank Sharpe]])/3</f>
        <v>62.333333333333336</v>
      </c>
    </row>
    <row r="33" spans="1:48" x14ac:dyDescent="0.3">
      <c r="A33" t="s">
        <v>1002</v>
      </c>
      <c r="B33" t="s">
        <v>1003</v>
      </c>
      <c r="C33" t="s">
        <v>3173</v>
      </c>
      <c r="D33" t="s">
        <v>135</v>
      </c>
      <c r="E33">
        <v>14546.617092479901</v>
      </c>
      <c r="F33">
        <v>1612.4</v>
      </c>
      <c r="G33">
        <v>75.027358383636894</v>
      </c>
      <c r="H33">
        <f>(Table2[[#This Row],[1Y Return vs Nifty]]-AVERAGE(Table2[1Y Return vs Nifty]))/_xlfn.STDEV.P(Table2[1Y Return vs Nifty])</f>
        <v>0.9114207342532894</v>
      </c>
      <c r="I33">
        <v>-8.6887490503970106</v>
      </c>
      <c r="J33">
        <f>(Table2[[#This Row],[1M Return vs Nifty]]-AVERAGE(Table2[1M Return vs Nifty]))/_xlfn.STDEV.P(Table2[1M Return vs Nifty])</f>
        <v>-1.0848816320137853</v>
      </c>
      <c r="K33">
        <v>64.688176321628404</v>
      </c>
      <c r="L33">
        <f>(Table2[[#This Row],[6M Return vs Nifty]]-AVERAGE(Table2[6M Return vs Nifty]))/_xlfn.STDEV.P(Table2[6M Return vs Nifty])</f>
        <v>1.6422858558244857</v>
      </c>
      <c r="M33">
        <v>-1.72097270533654</v>
      </c>
      <c r="N33">
        <f>(Table2[[#This Row],[1W Return vs Nifty]]-AVERAGE(Table2[1W Return vs Nifty]))/_xlfn.STDEV.P(Table2[1W Return vs Nifty])</f>
        <v>-0.73494498325774882</v>
      </c>
      <c r="O33">
        <v>1668.99</v>
      </c>
      <c r="P33">
        <v>1562.0186756922401</v>
      </c>
      <c r="Q33">
        <v>1147.7722314068501</v>
      </c>
      <c r="R33">
        <v>36.027581152916603</v>
      </c>
      <c r="S33" s="1">
        <f>(Table2[[#This Row],[Close Price]]-Table2[[#This Row],[20D EMA]])/Table2[[#This Row],[20D EMA]]</f>
        <v>-3.3906734012786127E-2</v>
      </c>
      <c r="T33" s="1">
        <f>(Table2[[#This Row],[Close Price]]-Table2[[#This Row],[50D EMA]])/Table2[[#This Row],[50D EMA]]</f>
        <v>3.2253983317729856E-2</v>
      </c>
      <c r="U33" s="1">
        <f>(Table2[[#This Row],[Close Price]]-Table2[[#This Row],[200D EMA]])/Table2[[#This Row],[200D EMA]]</f>
        <v>0.40480833729845977</v>
      </c>
      <c r="V33">
        <v>0.66804149429868698</v>
      </c>
      <c r="W33">
        <v>1598.05</v>
      </c>
      <c r="X33">
        <v>1628.9</v>
      </c>
      <c r="Y33">
        <v>1576</v>
      </c>
      <c r="Z33">
        <v>1628.9</v>
      </c>
      <c r="AA33">
        <v>1576</v>
      </c>
      <c r="AB33">
        <v>1729</v>
      </c>
      <c r="AC33" s="1">
        <f>(Table2[[#This Row],[Close Price]]/Table2[[#This Row],[Day Low]])-1</f>
        <v>8.9796940020649973E-3</v>
      </c>
      <c r="AD33" s="1">
        <f>(Table2[[#This Row],[Day High]]/Table2[[#This Row],[Close Price]])-1</f>
        <v>1.0233192756139875E-2</v>
      </c>
      <c r="AE33" s="1">
        <f>(Table2[[#This Row],[Close Price]]/Table2[[#This Row],[Current Week Low]])-1</f>
        <v>2.30964467005077E-2</v>
      </c>
      <c r="AF33" s="1">
        <f>(Table2[[#This Row],[Current Week High]]/Table2[[#This Row],[Close Price]])-1</f>
        <v>1.0233192756139875E-2</v>
      </c>
      <c r="AG33" s="1">
        <f>(Table2[[#This Row],[Close Price]]/Table2[[#This Row],[Current Month Low]])-1</f>
        <v>2.30964467005077E-2</v>
      </c>
      <c r="AH33" s="1">
        <f>(Table2[[#This Row],[Current Month High]]/Table2[[#This Row],[Close Price]])-1</f>
        <v>7.2314562143388716E-2</v>
      </c>
      <c r="AI33">
        <v>22.178119573306802</v>
      </c>
      <c r="AJ33">
        <v>148.06153846153799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0.13</v>
      </c>
      <c r="AM33" t="s">
        <v>3208</v>
      </c>
      <c r="AN33">
        <v>-14.08</v>
      </c>
      <c r="AO33" t="s">
        <v>3206</v>
      </c>
      <c r="AP33">
        <v>0.20377395581760699</v>
      </c>
      <c r="AQ33">
        <f>(Table2[[#This Row],[Sharpe Ratio]]-AVERAGE(Table2[Sharpe Ratio]))/_xlfn.STDEV.P(Table2[Sharpe Ratio])</f>
        <v>1.6263440827235123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2.3602240575297539</v>
      </c>
      <c r="AS33">
        <f>_xlfn.RANK.AVG(Table2[[#This Row],[1Y Return vs Nifty Z-Score]],Table2[1Y Return vs Nifty Z-Score])</f>
        <v>102</v>
      </c>
      <c r="AT33">
        <f>_xlfn.RANK.AVG(Table2[[#This Row],[6M Return vs Nifty Z-Score]],Table2[6M Return vs Nifty Z-Score])</f>
        <v>50</v>
      </c>
      <c r="AU33">
        <f>_xlfn.RANK.AVG(Table2[[#This Row],[Sharpe Ratio Z-Score]],Table2[Sharpe Ratio Z-Score])</f>
        <v>37</v>
      </c>
      <c r="AV33">
        <f>(Table2[[#This Row],[Rank 1Y]]+Table2[[#This Row],[Rank 6M]]+Table2[[#This Row],[Rank Sharpe]])/3</f>
        <v>63</v>
      </c>
    </row>
    <row r="34" spans="1:48" x14ac:dyDescent="0.3">
      <c r="A34" t="s">
        <v>1268</v>
      </c>
      <c r="B34" t="s">
        <v>1269</v>
      </c>
      <c r="C34" t="s">
        <v>3161</v>
      </c>
      <c r="D34" t="s">
        <v>419</v>
      </c>
      <c r="E34">
        <v>9373.8977413899993</v>
      </c>
      <c r="F34">
        <v>295</v>
      </c>
      <c r="G34">
        <v>263.03283956417903</v>
      </c>
      <c r="H34">
        <f>(Table2[[#This Row],[1Y Return vs Nifty]]-AVERAGE(Table2[1Y Return vs Nifty]))/_xlfn.STDEV.P(Table2[1Y Return vs Nifty])</f>
        <v>4.2447756326412218</v>
      </c>
      <c r="I34">
        <v>46.283161038125598</v>
      </c>
      <c r="J34">
        <f>(Table2[[#This Row],[1M Return vs Nifty]]-AVERAGE(Table2[1M Return vs Nifty]))/_xlfn.STDEV.P(Table2[1M Return vs Nifty])</f>
        <v>4.2834348137448366</v>
      </c>
      <c r="K34">
        <v>123.387585719947</v>
      </c>
      <c r="L34">
        <f>(Table2[[#This Row],[6M Return vs Nifty]]-AVERAGE(Table2[6M Return vs Nifty]))/_xlfn.STDEV.P(Table2[6M Return vs Nifty])</f>
        <v>3.5187827900222746</v>
      </c>
      <c r="M34">
        <v>3.9755966713127799</v>
      </c>
      <c r="N34">
        <f>(Table2[[#This Row],[1W Return vs Nifty]]-AVERAGE(Table2[1W Return vs Nifty]))/_xlfn.STDEV.P(Table2[1W Return vs Nifty])</f>
        <v>0.34320572120998416</v>
      </c>
      <c r="O34">
        <v>278.31</v>
      </c>
      <c r="P34">
        <v>243.54672755741299</v>
      </c>
      <c r="Q34">
        <v>180.13218238232301</v>
      </c>
      <c r="R34">
        <v>59.435835011686301</v>
      </c>
      <c r="S34" s="1">
        <f>(Table2[[#This Row],[Close Price]]-Table2[[#This Row],[20D EMA]])/Table2[[#This Row],[20D EMA]]</f>
        <v>5.9969099205921444E-2</v>
      </c>
      <c r="T34" s="1">
        <f>(Table2[[#This Row],[Close Price]]-Table2[[#This Row],[50D EMA]])/Table2[[#This Row],[50D EMA]]</f>
        <v>0.2112665317190828</v>
      </c>
      <c r="U34" s="1">
        <f>(Table2[[#This Row],[Close Price]]-Table2[[#This Row],[200D EMA]])/Table2[[#This Row],[200D EMA]]</f>
        <v>0.63768625960393277</v>
      </c>
      <c r="V34">
        <v>1.03994035256935</v>
      </c>
      <c r="W34">
        <v>292.64999999999998</v>
      </c>
      <c r="X34">
        <v>307</v>
      </c>
      <c r="Y34">
        <v>292.64999999999998</v>
      </c>
      <c r="Z34">
        <v>320.8</v>
      </c>
      <c r="AA34">
        <v>268.25</v>
      </c>
      <c r="AB34">
        <v>348</v>
      </c>
      <c r="AC34" s="1">
        <f>(Table2[[#This Row],[Close Price]]/Table2[[#This Row],[Day Low]])-1</f>
        <v>8.0300700495472555E-3</v>
      </c>
      <c r="AD34" s="1">
        <f>(Table2[[#This Row],[Day High]]/Table2[[#This Row],[Close Price]])-1</f>
        <v>4.067796610169494E-2</v>
      </c>
      <c r="AE34" s="1">
        <f>(Table2[[#This Row],[Close Price]]/Table2[[#This Row],[Current Week Low]])-1</f>
        <v>8.0300700495472555E-3</v>
      </c>
      <c r="AF34" s="1">
        <f>(Table2[[#This Row],[Current Week High]]/Table2[[#This Row],[Close Price]])-1</f>
        <v>8.7457627118644021E-2</v>
      </c>
      <c r="AG34" s="1">
        <f>(Table2[[#This Row],[Close Price]]/Table2[[#This Row],[Current Month Low]])-1</f>
        <v>9.9720410065237575E-2</v>
      </c>
      <c r="AH34" s="1">
        <f>(Table2[[#This Row],[Current Month High]]/Table2[[#This Row],[Close Price]])-1</f>
        <v>0.1796610169491526</v>
      </c>
      <c r="AI34">
        <v>17.966101694915199</v>
      </c>
      <c r="AJ34">
        <v>321.42857142857099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</v>
      </c>
      <c r="AM34" t="s">
        <v>3208</v>
      </c>
      <c r="AN34">
        <v>9.4499999999999993</v>
      </c>
      <c r="AO34" t="s">
        <v>3208</v>
      </c>
      <c r="AP34">
        <v>0.119858702004602</v>
      </c>
      <c r="AQ34">
        <f>(Table2[[#This Row],[Sharpe Ratio]]-AVERAGE(Table2[Sharpe Ratio]))/_xlfn.STDEV.P(Table2[Sharpe Ratio])</f>
        <v>0.64526218248853673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13.035461140106854</v>
      </c>
      <c r="AS34">
        <f>_xlfn.RANK.AVG(Table2[[#This Row],[1Y Return vs Nifty Z-Score]],Table2[1Y Return vs Nifty Z-Score])</f>
        <v>4</v>
      </c>
      <c r="AT34">
        <f>_xlfn.RANK.AVG(Table2[[#This Row],[6M Return vs Nifty Z-Score]],Table2[6M Return vs Nifty Z-Score])</f>
        <v>4</v>
      </c>
      <c r="AU34">
        <f>_xlfn.RANK.AVG(Table2[[#This Row],[Sharpe Ratio Z-Score]],Table2[Sharpe Ratio Z-Score])</f>
        <v>184</v>
      </c>
      <c r="AV34">
        <f>(Table2[[#This Row],[Rank 1Y]]+Table2[[#This Row],[Rank 6M]]+Table2[[#This Row],[Rank Sharpe]])/3</f>
        <v>64</v>
      </c>
    </row>
    <row r="35" spans="1:48" x14ac:dyDescent="0.3">
      <c r="A35" t="s">
        <v>851</v>
      </c>
      <c r="B35" t="s">
        <v>852</v>
      </c>
      <c r="C35" t="s">
        <v>3173</v>
      </c>
      <c r="D35" t="s">
        <v>258</v>
      </c>
      <c r="E35">
        <v>19049.290627900002</v>
      </c>
      <c r="F35">
        <v>1281.3</v>
      </c>
      <c r="G35">
        <v>115.598731048506</v>
      </c>
      <c r="H35">
        <f>(Table2[[#This Row],[1Y Return vs Nifty]]-AVERAGE(Table2[1Y Return vs Nifty]))/_xlfn.STDEV.P(Table2[1Y Return vs Nifty])</f>
        <v>1.630754994922496</v>
      </c>
      <c r="I35">
        <v>4.5607840284094898</v>
      </c>
      <c r="J35">
        <f>(Table2[[#This Row],[1M Return vs Nifty]]-AVERAGE(Table2[1M Return vs Nifty]))/_xlfn.STDEV.P(Table2[1M Return vs Nifty])</f>
        <v>0.20900985203763583</v>
      </c>
      <c r="K35">
        <v>46.949120041620397</v>
      </c>
      <c r="L35">
        <f>(Table2[[#This Row],[6M Return vs Nifty]]-AVERAGE(Table2[6M Return vs Nifty]))/_xlfn.STDEV.P(Table2[6M Return vs Nifty])</f>
        <v>1.0752054530368123</v>
      </c>
      <c r="M35">
        <v>-3.0694055324555598</v>
      </c>
      <c r="N35">
        <f>(Table2[[#This Row],[1W Return vs Nifty]]-AVERAGE(Table2[1W Return vs Nifty]))/_xlfn.STDEV.P(Table2[1W Return vs Nifty])</f>
        <v>-0.99015363716181326</v>
      </c>
      <c r="O35">
        <v>1303.72</v>
      </c>
      <c r="P35">
        <v>1278.79016786738</v>
      </c>
      <c r="Q35">
        <v>1038.8206717712201</v>
      </c>
      <c r="R35">
        <v>49.806968524311998</v>
      </c>
      <c r="S35" s="1">
        <f>(Table2[[#This Row],[Close Price]]-Table2[[#This Row],[20D EMA]])/Table2[[#This Row],[20D EMA]]</f>
        <v>-1.7196944129107532E-2</v>
      </c>
      <c r="T35" s="1">
        <f>(Table2[[#This Row],[Close Price]]-Table2[[#This Row],[50D EMA]])/Table2[[#This Row],[50D EMA]]</f>
        <v>1.9626614245913288E-3</v>
      </c>
      <c r="U35" s="1">
        <f>(Table2[[#This Row],[Close Price]]-Table2[[#This Row],[200D EMA]])/Table2[[#This Row],[200D EMA]]</f>
        <v>0.23341788897533722</v>
      </c>
      <c r="V35">
        <v>1.3032618180811599</v>
      </c>
      <c r="W35">
        <v>1276.05</v>
      </c>
      <c r="X35">
        <v>1322.85</v>
      </c>
      <c r="Y35">
        <v>1271</v>
      </c>
      <c r="Z35">
        <v>1333.25</v>
      </c>
      <c r="AA35">
        <v>1271</v>
      </c>
      <c r="AB35">
        <v>1404.85</v>
      </c>
      <c r="AC35" s="1">
        <f>(Table2[[#This Row],[Close Price]]/Table2[[#This Row],[Day Low]])-1</f>
        <v>4.1142588456564155E-3</v>
      </c>
      <c r="AD35" s="1">
        <f>(Table2[[#This Row],[Day High]]/Table2[[#This Row],[Close Price]])-1</f>
        <v>3.2428002809646417E-2</v>
      </c>
      <c r="AE35" s="1">
        <f>(Table2[[#This Row],[Close Price]]/Table2[[#This Row],[Current Week Low]])-1</f>
        <v>8.1038552321006652E-3</v>
      </c>
      <c r="AF35" s="1">
        <f>(Table2[[#This Row],[Current Week High]]/Table2[[#This Row],[Close Price]])-1</f>
        <v>4.05447592289081E-2</v>
      </c>
      <c r="AG35" s="1">
        <f>(Table2[[#This Row],[Close Price]]/Table2[[#This Row],[Current Month Low]])-1</f>
        <v>8.1038552321006652E-3</v>
      </c>
      <c r="AH35" s="1">
        <f>(Table2[[#This Row],[Current Month High]]/Table2[[#This Row],[Close Price]])-1</f>
        <v>9.6425505346132701E-2</v>
      </c>
      <c r="AI35">
        <v>13.16631546086</v>
      </c>
      <c r="AJ35">
        <v>173.43149807938499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-0.11</v>
      </c>
      <c r="AM35" t="s">
        <v>3206</v>
      </c>
      <c r="AN35">
        <v>-1.1000000000000001</v>
      </c>
      <c r="AO35" t="s">
        <v>3206</v>
      </c>
      <c r="AP35">
        <v>0.190560786914206</v>
      </c>
      <c r="AQ35">
        <f>(Table2[[#This Row],[Sharpe Ratio]]-AVERAGE(Table2[Sharpe Ratio]))/_xlfn.STDEV.P(Table2[Sharpe Ratio])</f>
        <v>1.4718644110685679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3.3966810739036983</v>
      </c>
      <c r="AS35">
        <f>_xlfn.RANK.AVG(Table2[[#This Row],[1Y Return vs Nifty Z-Score]],Table2[1Y Return vs Nifty Z-Score])</f>
        <v>48</v>
      </c>
      <c r="AT35">
        <f>_xlfn.RANK.AVG(Table2[[#This Row],[6M Return vs Nifty Z-Score]],Table2[6M Return vs Nifty Z-Score])</f>
        <v>96</v>
      </c>
      <c r="AU35">
        <f>_xlfn.RANK.AVG(Table2[[#This Row],[Sharpe Ratio Z-Score]],Table2[Sharpe Ratio Z-Score])</f>
        <v>53</v>
      </c>
      <c r="AV35">
        <f>(Table2[[#This Row],[Rank 1Y]]+Table2[[#This Row],[Rank 6M]]+Table2[[#This Row],[Rank Sharpe]])/3</f>
        <v>65.666666666666671</v>
      </c>
    </row>
    <row r="36" spans="1:48" x14ac:dyDescent="0.3">
      <c r="A36" t="s">
        <v>458</v>
      </c>
      <c r="B36" t="s">
        <v>459</v>
      </c>
      <c r="C36" t="s">
        <v>3165</v>
      </c>
      <c r="D36" t="s">
        <v>54</v>
      </c>
      <c r="E36">
        <v>48757.880534459997</v>
      </c>
      <c r="F36">
        <v>1725.65</v>
      </c>
      <c r="G36">
        <v>88.178644856215996</v>
      </c>
      <c r="H36">
        <f>(Table2[[#This Row],[1Y Return vs Nifty]]-AVERAGE(Table2[1Y Return vs Nifty]))/_xlfn.STDEV.P(Table2[1Y Return vs Nifty])</f>
        <v>1.1445942827488083</v>
      </c>
      <c r="I36">
        <v>14.897255361291601</v>
      </c>
      <c r="J36">
        <f>(Table2[[#This Row],[1M Return vs Nifty]]-AVERAGE(Table2[1M Return vs Nifty]))/_xlfn.STDEV.P(Table2[1M Return vs Nifty])</f>
        <v>1.2184244595720577</v>
      </c>
      <c r="K36">
        <v>69.061026433003406</v>
      </c>
      <c r="L36">
        <f>(Table2[[#This Row],[6M Return vs Nifty]]-AVERAGE(Table2[6M Return vs Nifty]))/_xlfn.STDEV.P(Table2[6M Return vs Nifty])</f>
        <v>1.7820766971942916</v>
      </c>
      <c r="M36">
        <v>4.4339329572214803</v>
      </c>
      <c r="N36">
        <f>(Table2[[#This Row],[1W Return vs Nifty]]-AVERAGE(Table2[1W Return vs Nifty]))/_xlfn.STDEV.P(Table2[1W Return vs Nifty])</f>
        <v>0.42995189366268383</v>
      </c>
      <c r="O36">
        <v>1660.24</v>
      </c>
      <c r="P36">
        <v>1529.10348514887</v>
      </c>
      <c r="Q36">
        <v>1176.28365776942</v>
      </c>
      <c r="R36">
        <v>72.249589518449397</v>
      </c>
      <c r="S36" s="1">
        <f>(Table2[[#This Row],[Close Price]]-Table2[[#This Row],[20D EMA]])/Table2[[#This Row],[20D EMA]]</f>
        <v>3.9397918373247291E-2</v>
      </c>
      <c r="T36" s="1">
        <f>(Table2[[#This Row],[Close Price]]-Table2[[#This Row],[50D EMA]])/Table2[[#This Row],[50D EMA]]</f>
        <v>0.12853709167499197</v>
      </c>
      <c r="U36" s="1">
        <f>(Table2[[#This Row],[Close Price]]-Table2[[#This Row],[200D EMA]])/Table2[[#This Row],[200D EMA]]</f>
        <v>0.46703559860071542</v>
      </c>
      <c r="V36">
        <v>1.0655562459064001</v>
      </c>
      <c r="W36">
        <v>1715.15</v>
      </c>
      <c r="X36">
        <v>1744</v>
      </c>
      <c r="Y36">
        <v>1688.3</v>
      </c>
      <c r="Z36">
        <v>1746.85</v>
      </c>
      <c r="AA36">
        <v>1666.5</v>
      </c>
      <c r="AB36">
        <v>1750.5</v>
      </c>
      <c r="AC36" s="1">
        <f>(Table2[[#This Row],[Close Price]]/Table2[[#This Row],[Day Low]])-1</f>
        <v>6.1219135352592602E-3</v>
      </c>
      <c r="AD36" s="1">
        <f>(Table2[[#This Row],[Day High]]/Table2[[#This Row],[Close Price]])-1</f>
        <v>1.0633674267667148E-2</v>
      </c>
      <c r="AE36" s="1">
        <f>(Table2[[#This Row],[Close Price]]/Table2[[#This Row],[Current Week Low]])-1</f>
        <v>2.2122845465853302E-2</v>
      </c>
      <c r="AF36" s="1">
        <f>(Table2[[#This Row],[Current Week High]]/Table2[[#This Row],[Close Price]])-1</f>
        <v>1.2285225856923265E-2</v>
      </c>
      <c r="AG36" s="1">
        <f>(Table2[[#This Row],[Close Price]]/Table2[[#This Row],[Current Month Low]])-1</f>
        <v>3.5493549354935539E-2</v>
      </c>
      <c r="AH36" s="1">
        <f>(Table2[[#This Row],[Current Month High]]/Table2[[#This Row],[Close Price]])-1</f>
        <v>1.4400370874742885E-2</v>
      </c>
      <c r="AI36">
        <v>1.4400370874742801</v>
      </c>
      <c r="AJ36">
        <v>138.976596039329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0.19</v>
      </c>
      <c r="AM36" t="s">
        <v>3208</v>
      </c>
      <c r="AN36">
        <v>1.83</v>
      </c>
      <c r="AO36" t="s">
        <v>3208</v>
      </c>
      <c r="AP36">
        <v>0.16396687522848999</v>
      </c>
      <c r="AQ36">
        <f>(Table2[[#This Row],[Sharpe Ratio]]-AVERAGE(Table2[Sharpe Ratio]))/_xlfn.STDEV.P(Table2[Sharpe Ratio])</f>
        <v>1.1609459042921528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5.7359932374699945</v>
      </c>
      <c r="AS36">
        <f>_xlfn.RANK.AVG(Table2[[#This Row],[1Y Return vs Nifty Z-Score]],Table2[1Y Return vs Nifty Z-Score])</f>
        <v>81</v>
      </c>
      <c r="AT36">
        <f>_xlfn.RANK.AVG(Table2[[#This Row],[6M Return vs Nifty Z-Score]],Table2[6M Return vs Nifty Z-Score])</f>
        <v>42</v>
      </c>
      <c r="AU36">
        <f>_xlfn.RANK.AVG(Table2[[#This Row],[Sharpe Ratio Z-Score]],Table2[Sharpe Ratio Z-Score])</f>
        <v>96</v>
      </c>
      <c r="AV36">
        <f>(Table2[[#This Row],[Rank 1Y]]+Table2[[#This Row],[Rank 6M]]+Table2[[#This Row],[Rank Sharpe]])/3</f>
        <v>73</v>
      </c>
    </row>
    <row r="37" spans="1:48" x14ac:dyDescent="0.3">
      <c r="A37" t="s">
        <v>1422</v>
      </c>
      <c r="B37" t="s">
        <v>1423</v>
      </c>
      <c r="C37" t="s">
        <v>3173</v>
      </c>
      <c r="D37" t="s">
        <v>281</v>
      </c>
      <c r="E37">
        <v>7770.0741733000004</v>
      </c>
      <c r="F37">
        <v>3227</v>
      </c>
      <c r="G37">
        <v>112.882707855913</v>
      </c>
      <c r="H37">
        <f>(Table2[[#This Row],[1Y Return vs Nifty]]-AVERAGE(Table2[1Y Return vs Nifty]))/_xlfn.STDEV.P(Table2[1Y Return vs Nifty])</f>
        <v>1.5825996477681699</v>
      </c>
      <c r="I37">
        <v>1.4106694030473099</v>
      </c>
      <c r="J37">
        <f>(Table2[[#This Row],[1M Return vs Nifty]]-AVERAGE(Table2[1M Return vs Nifty]))/_xlfn.STDEV.P(Table2[1M Return vs Nifty])</f>
        <v>-9.8616572478533573E-2</v>
      </c>
      <c r="K37">
        <v>79.255262913683893</v>
      </c>
      <c r="L37">
        <f>(Table2[[#This Row],[6M Return vs Nifty]]-AVERAGE(Table2[6M Return vs Nifty]))/_xlfn.STDEV.P(Table2[6M Return vs Nifty])</f>
        <v>2.1079650442588558</v>
      </c>
      <c r="M37">
        <v>-3.4670120625915701</v>
      </c>
      <c r="N37">
        <f>(Table2[[#This Row],[1W Return vs Nifty]]-AVERAGE(Table2[1W Return vs Nifty]))/_xlfn.STDEV.P(Table2[1W Return vs Nifty])</f>
        <v>-1.065405904311284</v>
      </c>
      <c r="O37">
        <v>3216.46</v>
      </c>
      <c r="P37">
        <v>2876.8375484849698</v>
      </c>
      <c r="Q37">
        <v>2110.8830727843101</v>
      </c>
      <c r="R37">
        <v>53.665725444495102</v>
      </c>
      <c r="S37" s="1">
        <f>(Table2[[#This Row],[Close Price]]-Table2[[#This Row],[20D EMA]])/Table2[[#This Row],[20D EMA]]</f>
        <v>3.2768944740490984E-3</v>
      </c>
      <c r="T37" s="1">
        <f>(Table2[[#This Row],[Close Price]]-Table2[[#This Row],[50D EMA]])/Table2[[#This Row],[50D EMA]]</f>
        <v>0.12171783968108883</v>
      </c>
      <c r="U37" s="1">
        <f>(Table2[[#This Row],[Close Price]]-Table2[[#This Row],[200D EMA]])/Table2[[#This Row],[200D EMA]]</f>
        <v>0.52874407948304891</v>
      </c>
      <c r="V37">
        <v>0.98680743131179205</v>
      </c>
      <c r="W37">
        <v>3205.5</v>
      </c>
      <c r="X37">
        <v>3462.85</v>
      </c>
      <c r="Y37">
        <v>3205.5</v>
      </c>
      <c r="Z37">
        <v>3462.85</v>
      </c>
      <c r="AA37">
        <v>3172</v>
      </c>
      <c r="AB37">
        <v>3589.95</v>
      </c>
      <c r="AC37" s="1">
        <f>(Table2[[#This Row],[Close Price]]/Table2[[#This Row],[Day Low]])-1</f>
        <v>6.7072219622523743E-3</v>
      </c>
      <c r="AD37" s="1">
        <f>(Table2[[#This Row],[Day High]]/Table2[[#This Row],[Close Price]])-1</f>
        <v>7.3086458010536148E-2</v>
      </c>
      <c r="AE37" s="1">
        <f>(Table2[[#This Row],[Close Price]]/Table2[[#This Row],[Current Week Low]])-1</f>
        <v>6.7072219622523743E-3</v>
      </c>
      <c r="AF37" s="1">
        <f>(Table2[[#This Row],[Current Week High]]/Table2[[#This Row],[Close Price]])-1</f>
        <v>7.3086458010536148E-2</v>
      </c>
      <c r="AG37" s="1">
        <f>(Table2[[#This Row],[Close Price]]/Table2[[#This Row],[Current Month Low]])-1</f>
        <v>1.7339218158890279E-2</v>
      </c>
      <c r="AH37" s="1">
        <f>(Table2[[#This Row],[Current Month High]]/Table2[[#This Row],[Close Price]])-1</f>
        <v>0.11247288503253783</v>
      </c>
      <c r="AI37">
        <v>11.247288503253699</v>
      </c>
      <c r="AJ37">
        <v>167.68975528826201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0.37</v>
      </c>
      <c r="AM37" t="s">
        <v>3208</v>
      </c>
      <c r="AN37">
        <v>-0.91</v>
      </c>
      <c r="AO37" t="s">
        <v>3206</v>
      </c>
      <c r="AP37">
        <v>0.13761356410664199</v>
      </c>
      <c r="AQ37">
        <f>(Table2[[#This Row],[Sharpe Ratio]]-AVERAGE(Table2[Sharpe Ratio]))/_xlfn.STDEV.P(Table2[Sharpe Ratio])</f>
        <v>0.85284034090411442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3.3793825561413229</v>
      </c>
      <c r="AS37">
        <f>_xlfn.RANK.AVG(Table2[[#This Row],[1Y Return vs Nifty Z-Score]],Table2[1Y Return vs Nifty Z-Score])</f>
        <v>52</v>
      </c>
      <c r="AT37">
        <f>_xlfn.RANK.AVG(Table2[[#This Row],[6M Return vs Nifty Z-Score]],Table2[6M Return vs Nifty Z-Score])</f>
        <v>26</v>
      </c>
      <c r="AU37">
        <f>_xlfn.RANK.AVG(Table2[[#This Row],[Sharpe Ratio Z-Score]],Table2[Sharpe Ratio Z-Score])</f>
        <v>142</v>
      </c>
      <c r="AV37">
        <f>(Table2[[#This Row],[Rank 1Y]]+Table2[[#This Row],[Rank 6M]]+Table2[[#This Row],[Rank Sharpe]])/3</f>
        <v>73.333333333333329</v>
      </c>
    </row>
    <row r="38" spans="1:48" x14ac:dyDescent="0.3">
      <c r="A38" t="s">
        <v>329</v>
      </c>
      <c r="B38" t="s">
        <v>330</v>
      </c>
      <c r="C38" t="s">
        <v>3174</v>
      </c>
      <c r="D38" t="s">
        <v>141</v>
      </c>
      <c r="E38">
        <v>79103.607106800002</v>
      </c>
      <c r="F38">
        <v>1789.25</v>
      </c>
      <c r="G38">
        <v>152.616182229364</v>
      </c>
      <c r="H38">
        <f>(Table2[[#This Row],[1Y Return vs Nifty]]-AVERAGE(Table2[1Y Return vs Nifty]))/_xlfn.STDEV.P(Table2[1Y Return vs Nifty])</f>
        <v>2.2870778927695823</v>
      </c>
      <c r="I38">
        <v>4.8079370020414496</v>
      </c>
      <c r="J38">
        <f>(Table2[[#This Row],[1M Return vs Nifty]]-AVERAGE(Table2[1M Return vs Nifty]))/_xlfn.STDEV.P(Table2[1M Return vs Nifty])</f>
        <v>0.23314573108622674</v>
      </c>
      <c r="K38">
        <v>40.097781453810597</v>
      </c>
      <c r="L38">
        <f>(Table2[[#This Row],[6M Return vs Nifty]]-AVERAGE(Table2[6M Return vs Nifty]))/_xlfn.STDEV.P(Table2[6M Return vs Nifty])</f>
        <v>0.85618253633359298</v>
      </c>
      <c r="M38">
        <v>3.0549859712231702</v>
      </c>
      <c r="N38">
        <f>(Table2[[#This Row],[1W Return vs Nifty]]-AVERAGE(Table2[1W Return vs Nifty]))/_xlfn.STDEV.P(Table2[1W Return vs Nifty])</f>
        <v>0.16896803371499569</v>
      </c>
      <c r="O38">
        <v>1783.64</v>
      </c>
      <c r="P38">
        <v>1760.4169660232401</v>
      </c>
      <c r="Q38">
        <v>1452.6378825075899</v>
      </c>
      <c r="R38">
        <v>58.588391104971798</v>
      </c>
      <c r="S38" s="1">
        <f>(Table2[[#This Row],[Close Price]]-Table2[[#This Row],[20D EMA]])/Table2[[#This Row],[20D EMA]]</f>
        <v>3.145253526496322E-3</v>
      </c>
      <c r="T38" s="1">
        <f>(Table2[[#This Row],[Close Price]]-Table2[[#This Row],[50D EMA]])/Table2[[#This Row],[50D EMA]]</f>
        <v>1.6378525391000615E-2</v>
      </c>
      <c r="U38" s="1">
        <f>(Table2[[#This Row],[Close Price]]-Table2[[#This Row],[200D EMA]])/Table2[[#This Row],[200D EMA]]</f>
        <v>0.23172472750837222</v>
      </c>
      <c r="V38">
        <v>2.18435746338058</v>
      </c>
      <c r="W38">
        <v>1770.1</v>
      </c>
      <c r="X38">
        <v>1830</v>
      </c>
      <c r="Y38">
        <v>1740.05</v>
      </c>
      <c r="Z38">
        <v>1854</v>
      </c>
      <c r="AA38">
        <v>1740.05</v>
      </c>
      <c r="AB38">
        <v>1884.9</v>
      </c>
      <c r="AC38" s="1">
        <f>(Table2[[#This Row],[Close Price]]/Table2[[#This Row],[Day Low]])-1</f>
        <v>1.0818597819332254E-2</v>
      </c>
      <c r="AD38" s="1">
        <f>(Table2[[#This Row],[Day High]]/Table2[[#This Row],[Close Price]])-1</f>
        <v>2.2774905686740343E-2</v>
      </c>
      <c r="AE38" s="1">
        <f>(Table2[[#This Row],[Close Price]]/Table2[[#This Row],[Current Week Low]])-1</f>
        <v>2.8275049567541233E-2</v>
      </c>
      <c r="AF38" s="1">
        <f>(Table2[[#This Row],[Current Week High]]/Table2[[#This Row],[Close Price]])-1</f>
        <v>3.6188347072795946E-2</v>
      </c>
      <c r="AG38" s="1">
        <f>(Table2[[#This Row],[Close Price]]/Table2[[#This Row],[Current Month Low]])-1</f>
        <v>2.8275049567541233E-2</v>
      </c>
      <c r="AH38" s="1">
        <f>(Table2[[#This Row],[Current Month High]]/Table2[[#This Row],[Close Price]])-1</f>
        <v>5.3458152857342567E-2</v>
      </c>
      <c r="AI38">
        <v>15.959200782450701</v>
      </c>
      <c r="AJ38">
        <v>202.62156448202899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-0.04</v>
      </c>
      <c r="AM38" t="s">
        <v>3206</v>
      </c>
      <c r="AN38">
        <v>1.57</v>
      </c>
      <c r="AO38" t="s">
        <v>3208</v>
      </c>
      <c r="AP38">
        <v>0.17410267549504199</v>
      </c>
      <c r="AQ38">
        <f>(Table2[[#This Row],[Sharpe Ratio]]-AVERAGE(Table2[Sharpe Ratio]))/_xlfn.STDEV.P(Table2[Sharpe Ratio])</f>
        <v>1.2794470078944862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4.8248212017988834</v>
      </c>
      <c r="AS38">
        <f>_xlfn.RANK.AVG(Table2[[#This Row],[1Y Return vs Nifty Z-Score]],Table2[1Y Return vs Nifty Z-Score])</f>
        <v>31</v>
      </c>
      <c r="AT38">
        <f>_xlfn.RANK.AVG(Table2[[#This Row],[6M Return vs Nifty Z-Score]],Table2[6M Return vs Nifty Z-Score])</f>
        <v>120</v>
      </c>
      <c r="AU38">
        <f>_xlfn.RANK.AVG(Table2[[#This Row],[Sharpe Ratio Z-Score]],Table2[Sharpe Ratio Z-Score])</f>
        <v>74</v>
      </c>
      <c r="AV38">
        <f>(Table2[[#This Row],[Rank 1Y]]+Table2[[#This Row],[Rank 6M]]+Table2[[#This Row],[Rank Sharpe]])/3</f>
        <v>75</v>
      </c>
    </row>
    <row r="39" spans="1:48" x14ac:dyDescent="0.3">
      <c r="A39" t="s">
        <v>1510</v>
      </c>
      <c r="B39" t="s">
        <v>1511</v>
      </c>
      <c r="C39" t="s">
        <v>3174</v>
      </c>
      <c r="D39" t="s">
        <v>141</v>
      </c>
      <c r="E39">
        <v>6927.0913677899998</v>
      </c>
      <c r="F39">
        <v>231.05</v>
      </c>
      <c r="G39">
        <v>126.253628827977</v>
      </c>
      <c r="H39">
        <f>(Table2[[#This Row],[1Y Return vs Nifty]]-AVERAGE(Table2[1Y Return vs Nifty]))/_xlfn.STDEV.P(Table2[1Y Return vs Nifty])</f>
        <v>1.8196673366372342</v>
      </c>
      <c r="I39">
        <v>2.3235366009768699</v>
      </c>
      <c r="J39">
        <f>(Table2[[#This Row],[1M Return vs Nifty]]-AVERAGE(Table2[1M Return vs Nifty]))/_xlfn.STDEV.P(Table2[1M Return vs Nifty])</f>
        <v>-9.4699522583637317E-3</v>
      </c>
      <c r="K39">
        <v>46.188592801251701</v>
      </c>
      <c r="L39">
        <f>(Table2[[#This Row],[6M Return vs Nifty]]-AVERAGE(Table2[6M Return vs Nifty]))/_xlfn.STDEV.P(Table2[6M Return vs Nifty])</f>
        <v>1.0508929931747093</v>
      </c>
      <c r="M39">
        <v>-0.670266230277897</v>
      </c>
      <c r="N39">
        <f>(Table2[[#This Row],[1W Return vs Nifty]]-AVERAGE(Table2[1W Return vs Nifty]))/_xlfn.STDEV.P(Table2[1W Return vs Nifty])</f>
        <v>-0.53608495867579575</v>
      </c>
      <c r="O39">
        <v>228.12</v>
      </c>
      <c r="P39">
        <v>215.70810178921701</v>
      </c>
      <c r="Q39">
        <v>171.436577269488</v>
      </c>
      <c r="R39">
        <v>57.232170923839199</v>
      </c>
      <c r="S39" s="1">
        <f>(Table2[[#This Row],[Close Price]]-Table2[[#This Row],[20D EMA]])/Table2[[#This Row],[20D EMA]]</f>
        <v>1.2844117131334414E-2</v>
      </c>
      <c r="T39" s="1">
        <f>(Table2[[#This Row],[Close Price]]-Table2[[#This Row],[50D EMA]])/Table2[[#This Row],[50D EMA]]</f>
        <v>7.1123421343601681E-2</v>
      </c>
      <c r="U39" s="1">
        <f>(Table2[[#This Row],[Close Price]]-Table2[[#This Row],[200D EMA]])/Table2[[#This Row],[200D EMA]]</f>
        <v>0.34772872673958777</v>
      </c>
      <c r="V39">
        <v>0.43023859657695901</v>
      </c>
      <c r="W39">
        <v>230</v>
      </c>
      <c r="X39">
        <v>235</v>
      </c>
      <c r="Y39">
        <v>225.3</v>
      </c>
      <c r="Z39">
        <v>240</v>
      </c>
      <c r="AA39">
        <v>225.3</v>
      </c>
      <c r="AB39">
        <v>250</v>
      </c>
      <c r="AC39" s="1">
        <f>(Table2[[#This Row],[Close Price]]/Table2[[#This Row],[Day Low]])-1</f>
        <v>4.5652173913044436E-3</v>
      </c>
      <c r="AD39" s="1">
        <f>(Table2[[#This Row],[Day High]]/Table2[[#This Row],[Close Price]])-1</f>
        <v>1.7095866695520323E-2</v>
      </c>
      <c r="AE39" s="1">
        <f>(Table2[[#This Row],[Close Price]]/Table2[[#This Row],[Current Week Low]])-1</f>
        <v>2.5521526853084842E-2</v>
      </c>
      <c r="AF39" s="1">
        <f>(Table2[[#This Row],[Current Week High]]/Table2[[#This Row],[Close Price]])-1</f>
        <v>3.8736204284786746E-2</v>
      </c>
      <c r="AG39" s="1">
        <f>(Table2[[#This Row],[Close Price]]/Table2[[#This Row],[Current Month Low]])-1</f>
        <v>2.5521526853084842E-2</v>
      </c>
      <c r="AH39" s="1">
        <f>(Table2[[#This Row],[Current Month High]]/Table2[[#This Row],[Close Price]])-1</f>
        <v>8.2016879463319592E-2</v>
      </c>
      <c r="AI39">
        <v>8.2016879463319494</v>
      </c>
      <c r="AJ39">
        <v>177.704326923076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0.31</v>
      </c>
      <c r="AM39" t="s">
        <v>3208</v>
      </c>
      <c r="AN39">
        <v>5.13</v>
      </c>
      <c r="AO39" t="s">
        <v>3208</v>
      </c>
      <c r="AP39">
        <v>0.168306270416754</v>
      </c>
      <c r="AQ39">
        <f>(Table2[[#This Row],[Sharpe Ratio]]-AVERAGE(Table2[Sharpe Ratio]))/_xlfn.STDEV.P(Table2[Sharpe Ratio])</f>
        <v>1.2116792559025698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3.5366846747803531</v>
      </c>
      <c r="AS39">
        <f>_xlfn.RANK.AVG(Table2[[#This Row],[1Y Return vs Nifty Z-Score]],Table2[1Y Return vs Nifty Z-Score])</f>
        <v>43</v>
      </c>
      <c r="AT39">
        <f>_xlfn.RANK.AVG(Table2[[#This Row],[6M Return vs Nifty Z-Score]],Table2[6M Return vs Nifty Z-Score])</f>
        <v>100</v>
      </c>
      <c r="AU39">
        <f>_xlfn.RANK.AVG(Table2[[#This Row],[Sharpe Ratio Z-Score]],Table2[Sharpe Ratio Z-Score])</f>
        <v>89</v>
      </c>
      <c r="AV39">
        <f>(Table2[[#This Row],[Rank 1Y]]+Table2[[#This Row],[Rank 6M]]+Table2[[#This Row],[Rank Sharpe]])/3</f>
        <v>77.333333333333329</v>
      </c>
    </row>
    <row r="40" spans="1:48" x14ac:dyDescent="0.3">
      <c r="A40" t="s">
        <v>642</v>
      </c>
      <c r="B40" t="s">
        <v>643</v>
      </c>
      <c r="C40" t="s">
        <v>3159</v>
      </c>
      <c r="D40" t="s">
        <v>443</v>
      </c>
      <c r="E40">
        <v>29868.345000000001</v>
      </c>
      <c r="F40">
        <v>850.2</v>
      </c>
      <c r="G40">
        <v>111.814373726097</v>
      </c>
      <c r="H40">
        <f>(Table2[[#This Row],[1Y Return vs Nifty]]-AVERAGE(Table2[1Y Return vs Nifty]))/_xlfn.STDEV.P(Table2[1Y Return vs Nifty])</f>
        <v>1.5636579829700177</v>
      </c>
      <c r="I40">
        <v>10.784496448284999</v>
      </c>
      <c r="J40">
        <f>(Table2[[#This Row],[1M Return vs Nifty]]-AVERAGE(Table2[1M Return vs Nifty]))/_xlfn.STDEV.P(Table2[1M Return vs Nifty])</f>
        <v>0.81679040184002705</v>
      </c>
      <c r="K40">
        <v>98.9972881684931</v>
      </c>
      <c r="L40">
        <f>(Table2[[#This Row],[6M Return vs Nifty]]-AVERAGE(Table2[6M Return vs Nifty]))/_xlfn.STDEV.P(Table2[6M Return vs Nifty])</f>
        <v>2.7390761618191961</v>
      </c>
      <c r="M40">
        <v>1.99538520712305</v>
      </c>
      <c r="N40">
        <f>(Table2[[#This Row],[1W Return vs Nifty]]-AVERAGE(Table2[1W Return vs Nifty]))/_xlfn.STDEV.P(Table2[1W Return vs Nifty])</f>
        <v>-3.1575352090488763E-2</v>
      </c>
      <c r="O40">
        <v>810.28</v>
      </c>
      <c r="P40">
        <v>795.50253450754997</v>
      </c>
      <c r="Q40">
        <v>630.60669833614395</v>
      </c>
      <c r="R40">
        <v>66.849099571348802</v>
      </c>
      <c r="S40" s="1">
        <f>(Table2[[#This Row],[Close Price]]-Table2[[#This Row],[20D EMA]])/Table2[[#This Row],[20D EMA]]</f>
        <v>4.9266920077010508E-2</v>
      </c>
      <c r="T40" s="1">
        <f>(Table2[[#This Row],[Close Price]]-Table2[[#This Row],[50D EMA]])/Table2[[#This Row],[50D EMA]]</f>
        <v>6.8758379916803336E-2</v>
      </c>
      <c r="U40" s="1">
        <f>(Table2[[#This Row],[Close Price]]-Table2[[#This Row],[200D EMA]])/Table2[[#This Row],[200D EMA]]</f>
        <v>0.34822545057522086</v>
      </c>
      <c r="V40">
        <v>0.73277896955841404</v>
      </c>
      <c r="W40">
        <v>833</v>
      </c>
      <c r="X40">
        <v>859.5</v>
      </c>
      <c r="Y40">
        <v>805.95</v>
      </c>
      <c r="Z40">
        <v>859.5</v>
      </c>
      <c r="AA40">
        <v>760</v>
      </c>
      <c r="AB40">
        <v>868</v>
      </c>
      <c r="AC40" s="1">
        <f>(Table2[[#This Row],[Close Price]]/Table2[[#This Row],[Day Low]])-1</f>
        <v>2.0648259303721606E-2</v>
      </c>
      <c r="AD40" s="1">
        <f>(Table2[[#This Row],[Day High]]/Table2[[#This Row],[Close Price]])-1</f>
        <v>1.0938602681721976E-2</v>
      </c>
      <c r="AE40" s="1">
        <f>(Table2[[#This Row],[Close Price]]/Table2[[#This Row],[Current Week Low]])-1</f>
        <v>5.4904150381537287E-2</v>
      </c>
      <c r="AF40" s="1">
        <f>(Table2[[#This Row],[Current Week High]]/Table2[[#This Row],[Close Price]])-1</f>
        <v>1.0938602681721976E-2</v>
      </c>
      <c r="AG40" s="1">
        <f>(Table2[[#This Row],[Close Price]]/Table2[[#This Row],[Current Month Low]])-1</f>
        <v>0.11868421052631595</v>
      </c>
      <c r="AH40" s="1">
        <f>(Table2[[#This Row],[Current Month High]]/Table2[[#This Row],[Close Price]])-1</f>
        <v>2.0936250294048442E-2</v>
      </c>
      <c r="AI40">
        <v>14.090802164196599</v>
      </c>
      <c r="AJ40">
        <v>203.642857142857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0.03</v>
      </c>
      <c r="AM40" t="s">
        <v>3208</v>
      </c>
      <c r="AN40">
        <v>9.94</v>
      </c>
      <c r="AO40" t="s">
        <v>3208</v>
      </c>
      <c r="AP40">
        <v>0.12546349620484301</v>
      </c>
      <c r="AQ40">
        <f>(Table2[[#This Row],[Sharpe Ratio]]-AVERAGE(Table2[Sharpe Ratio]))/_xlfn.STDEV.P(Table2[Sharpe Ratio])</f>
        <v>0.7107897462453211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5.798738940784073</v>
      </c>
      <c r="AS40">
        <f>_xlfn.RANK.AVG(Table2[[#This Row],[1Y Return vs Nifty Z-Score]],Table2[1Y Return vs Nifty Z-Score])</f>
        <v>56</v>
      </c>
      <c r="AT40">
        <f>_xlfn.RANK.AVG(Table2[[#This Row],[6M Return vs Nifty Z-Score]],Table2[6M Return vs Nifty Z-Score])</f>
        <v>11</v>
      </c>
      <c r="AU40">
        <f>_xlfn.RANK.AVG(Table2[[#This Row],[Sharpe Ratio Z-Score]],Table2[Sharpe Ratio Z-Score])</f>
        <v>171</v>
      </c>
      <c r="AV40">
        <f>(Table2[[#This Row],[Rank 1Y]]+Table2[[#This Row],[Rank 6M]]+Table2[[#This Row],[Rank Sharpe]])/3</f>
        <v>79.333333333333329</v>
      </c>
    </row>
    <row r="41" spans="1:48" x14ac:dyDescent="0.3">
      <c r="A41" t="s">
        <v>679</v>
      </c>
      <c r="B41" t="s">
        <v>680</v>
      </c>
      <c r="C41" t="s">
        <v>3179</v>
      </c>
      <c r="D41" t="s">
        <v>681</v>
      </c>
      <c r="E41">
        <v>27444.582984000001</v>
      </c>
      <c r="F41">
        <v>2613.35</v>
      </c>
      <c r="G41">
        <v>120.51679652669699</v>
      </c>
      <c r="H41">
        <f>(Table2[[#This Row],[1Y Return vs Nifty]]-AVERAGE(Table2[1Y Return vs Nifty]))/_xlfn.STDEV.P(Table2[1Y Return vs Nifty])</f>
        <v>1.7179527593141504</v>
      </c>
      <c r="I41">
        <v>11.3029661776726</v>
      </c>
      <c r="J41">
        <f>(Table2[[#This Row],[1M Return vs Nifty]]-AVERAGE(Table2[1M Return vs Nifty]))/_xlfn.STDEV.P(Table2[1M Return vs Nifty])</f>
        <v>0.8674218892745631</v>
      </c>
      <c r="K41">
        <v>66.430427988436904</v>
      </c>
      <c r="L41">
        <f>(Table2[[#This Row],[6M Return vs Nifty]]-AVERAGE(Table2[6M Return vs Nifty]))/_xlfn.STDEV.P(Table2[6M Return vs Nifty])</f>
        <v>1.6979819853916902</v>
      </c>
      <c r="M41">
        <v>9.6276303180470908</v>
      </c>
      <c r="N41">
        <f>(Table2[[#This Row],[1W Return vs Nifty]]-AVERAGE(Table2[1W Return vs Nifty]))/_xlfn.STDEV.P(Table2[1W Return vs Nifty])</f>
        <v>1.4129274528333462</v>
      </c>
      <c r="O41">
        <v>2369.11</v>
      </c>
      <c r="P41">
        <v>2284.02495554189</v>
      </c>
      <c r="Q41">
        <v>1873.2859577960601</v>
      </c>
      <c r="R41">
        <v>66.371764298118293</v>
      </c>
      <c r="S41" s="1">
        <f>(Table2[[#This Row],[Close Price]]-Table2[[#This Row],[20D EMA]])/Table2[[#This Row],[20D EMA]]</f>
        <v>0.10309356678246251</v>
      </c>
      <c r="T41" s="1">
        <f>(Table2[[#This Row],[Close Price]]-Table2[[#This Row],[50D EMA]])/Table2[[#This Row],[50D EMA]]</f>
        <v>0.14418627242186888</v>
      </c>
      <c r="U41" s="1">
        <f>(Table2[[#This Row],[Close Price]]-Table2[[#This Row],[200D EMA]])/Table2[[#This Row],[200D EMA]]</f>
        <v>0.39506197071729116</v>
      </c>
      <c r="V41">
        <v>1.6108640453560199</v>
      </c>
      <c r="W41">
        <v>2477.0500000000002</v>
      </c>
      <c r="X41">
        <v>2689</v>
      </c>
      <c r="Y41">
        <v>2326.35</v>
      </c>
      <c r="Z41">
        <v>2689</v>
      </c>
      <c r="AA41">
        <v>2282</v>
      </c>
      <c r="AB41">
        <v>2689</v>
      </c>
      <c r="AC41" s="1">
        <f>(Table2[[#This Row],[Close Price]]/Table2[[#This Row],[Day Low]])-1</f>
        <v>5.5025130699824176E-2</v>
      </c>
      <c r="AD41" s="1">
        <f>(Table2[[#This Row],[Day High]]/Table2[[#This Row],[Close Price]])-1</f>
        <v>2.8947519467350302E-2</v>
      </c>
      <c r="AE41" s="1">
        <f>(Table2[[#This Row],[Close Price]]/Table2[[#This Row],[Current Week Low]])-1</f>
        <v>0.12336922647065141</v>
      </c>
      <c r="AF41" s="1">
        <f>(Table2[[#This Row],[Current Week High]]/Table2[[#This Row],[Close Price]])-1</f>
        <v>2.8947519467350302E-2</v>
      </c>
      <c r="AG41" s="1">
        <f>(Table2[[#This Row],[Close Price]]/Table2[[#This Row],[Current Month Low]])-1</f>
        <v>0.14520157756354068</v>
      </c>
      <c r="AH41" s="1">
        <f>(Table2[[#This Row],[Current Month High]]/Table2[[#This Row],[Close Price]])-1</f>
        <v>2.8947519467350302E-2</v>
      </c>
      <c r="AI41">
        <v>2.8947519467350298</v>
      </c>
      <c r="AJ41">
        <v>162.48995580554401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0.02</v>
      </c>
      <c r="AM41" t="s">
        <v>3208</v>
      </c>
      <c r="AN41">
        <v>9.9700000000000006</v>
      </c>
      <c r="AO41" t="s">
        <v>3208</v>
      </c>
      <c r="AP41">
        <v>0.12955878288869199</v>
      </c>
      <c r="AQ41">
        <f>(Table2[[#This Row],[Sharpe Ratio]]-AVERAGE(Table2[Sharpe Ratio]))/_xlfn.STDEV.P(Table2[Sharpe Ratio])</f>
        <v>0.75866914193601109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6.4549532287497602</v>
      </c>
      <c r="AS41">
        <f>_xlfn.RANK.AVG(Table2[[#This Row],[1Y Return vs Nifty Z-Score]],Table2[1Y Return vs Nifty Z-Score])</f>
        <v>45</v>
      </c>
      <c r="AT41">
        <f>_xlfn.RANK.AVG(Table2[[#This Row],[6M Return vs Nifty Z-Score]],Table2[6M Return vs Nifty Z-Score])</f>
        <v>46</v>
      </c>
      <c r="AU41">
        <f>_xlfn.RANK.AVG(Table2[[#This Row],[Sharpe Ratio Z-Score]],Table2[Sharpe Ratio Z-Score])</f>
        <v>159</v>
      </c>
      <c r="AV41">
        <f>(Table2[[#This Row],[Rank 1Y]]+Table2[[#This Row],[Rank 6M]]+Table2[[#This Row],[Rank Sharpe]])/3</f>
        <v>83.333333333333329</v>
      </c>
    </row>
    <row r="42" spans="1:48" x14ac:dyDescent="0.3">
      <c r="A42" t="s">
        <v>343</v>
      </c>
      <c r="B42" t="s">
        <v>344</v>
      </c>
      <c r="C42" t="s">
        <v>3171</v>
      </c>
      <c r="D42" t="s">
        <v>345</v>
      </c>
      <c r="E42">
        <v>74896.568412574998</v>
      </c>
      <c r="F42">
        <v>12724.3</v>
      </c>
      <c r="G42">
        <v>121.08003952741799</v>
      </c>
      <c r="H42">
        <f>(Table2[[#This Row],[1Y Return vs Nifty]]-AVERAGE(Table2[1Y Return vs Nifty]))/_xlfn.STDEV.P(Table2[1Y Return vs Nifty])</f>
        <v>1.7279391107952178</v>
      </c>
      <c r="I42">
        <v>4.6968521336291804</v>
      </c>
      <c r="J42">
        <f>(Table2[[#This Row],[1M Return vs Nifty]]-AVERAGE(Table2[1M Return vs Nifty]))/_xlfn.STDEV.P(Table2[1M Return vs Nifty])</f>
        <v>0.22229766841181325</v>
      </c>
      <c r="K42">
        <v>68.881084629170005</v>
      </c>
      <c r="L42">
        <f>(Table2[[#This Row],[6M Return vs Nifty]]-AVERAGE(Table2[6M Return vs Nifty]))/_xlfn.STDEV.P(Table2[6M Return vs Nifty])</f>
        <v>1.7763243353445135</v>
      </c>
      <c r="M42">
        <v>-1.2540271870159601</v>
      </c>
      <c r="N42">
        <f>(Table2[[#This Row],[1W Return vs Nifty]]-AVERAGE(Table2[1W Return vs Nifty]))/_xlfn.STDEV.P(Table2[1W Return vs Nifty])</f>
        <v>-0.64656940029916776</v>
      </c>
      <c r="O42">
        <v>12571.01</v>
      </c>
      <c r="P42">
        <v>12044.4759775536</v>
      </c>
      <c r="Q42">
        <v>9308.4037811228209</v>
      </c>
      <c r="R42">
        <v>47.141307596503403</v>
      </c>
      <c r="S42" s="1">
        <f>(Table2[[#This Row],[Close Price]]-Table2[[#This Row],[20D EMA]])/Table2[[#This Row],[20D EMA]]</f>
        <v>1.21939287296724E-2</v>
      </c>
      <c r="T42" s="1">
        <f>(Table2[[#This Row],[Close Price]]-Table2[[#This Row],[50D EMA]])/Table2[[#This Row],[50D EMA]]</f>
        <v>5.6442806122353244E-2</v>
      </c>
      <c r="U42" s="1">
        <f>(Table2[[#This Row],[Close Price]]-Table2[[#This Row],[200D EMA]])/Table2[[#This Row],[200D EMA]]</f>
        <v>0.36696906356861303</v>
      </c>
      <c r="V42">
        <v>1.5345029314348699</v>
      </c>
      <c r="W42">
        <v>12480</v>
      </c>
      <c r="X42">
        <v>12976.8</v>
      </c>
      <c r="Y42">
        <v>12022</v>
      </c>
      <c r="Z42">
        <v>12976.8</v>
      </c>
      <c r="AA42">
        <v>12022</v>
      </c>
      <c r="AB42">
        <v>13160</v>
      </c>
      <c r="AC42" s="1">
        <f>(Table2[[#This Row],[Close Price]]/Table2[[#This Row],[Day Low]])-1</f>
        <v>1.9575320512820404E-2</v>
      </c>
      <c r="AD42" s="1">
        <f>(Table2[[#This Row],[Day High]]/Table2[[#This Row],[Close Price]])-1</f>
        <v>1.9843920687188987E-2</v>
      </c>
      <c r="AE42" s="1">
        <f>(Table2[[#This Row],[Close Price]]/Table2[[#This Row],[Current Week Low]])-1</f>
        <v>5.8417900515721044E-2</v>
      </c>
      <c r="AF42" s="1">
        <f>(Table2[[#This Row],[Current Week High]]/Table2[[#This Row],[Close Price]])-1</f>
        <v>1.9843920687188987E-2</v>
      </c>
      <c r="AG42" s="1">
        <f>(Table2[[#This Row],[Close Price]]/Table2[[#This Row],[Current Month Low]])-1</f>
        <v>5.8417900515721044E-2</v>
      </c>
      <c r="AH42" s="1">
        <f>(Table2[[#This Row],[Current Month High]]/Table2[[#This Row],[Close Price]])-1</f>
        <v>3.4241569280824891E-2</v>
      </c>
      <c r="AI42">
        <v>7.1948948075729096</v>
      </c>
      <c r="AJ42">
        <v>168.81661367501499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-0.01</v>
      </c>
      <c r="AM42" t="s">
        <v>3206</v>
      </c>
      <c r="AN42">
        <v>-5</v>
      </c>
      <c r="AO42" t="s">
        <v>3206</v>
      </c>
      <c r="AP42">
        <v>0.12636199963275299</v>
      </c>
      <c r="AQ42">
        <f>(Table2[[#This Row],[Sharpe Ratio]]-AVERAGE(Table2[Sharpe Ratio]))/_xlfn.STDEV.P(Table2[Sharpe Ratio])</f>
        <v>0.72129445677608928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3.8012861710284662</v>
      </c>
      <c r="AS42">
        <f>_xlfn.RANK.AVG(Table2[[#This Row],[1Y Return vs Nifty Z-Score]],Table2[1Y Return vs Nifty Z-Score])</f>
        <v>44</v>
      </c>
      <c r="AT42">
        <f>_xlfn.RANK.AVG(Table2[[#This Row],[6M Return vs Nifty Z-Score]],Table2[6M Return vs Nifty Z-Score])</f>
        <v>43</v>
      </c>
      <c r="AU42">
        <f>_xlfn.RANK.AVG(Table2[[#This Row],[Sharpe Ratio Z-Score]],Table2[Sharpe Ratio Z-Score])</f>
        <v>165</v>
      </c>
      <c r="AV42">
        <f>(Table2[[#This Row],[Rank 1Y]]+Table2[[#This Row],[Rank 6M]]+Table2[[#This Row],[Rank Sharpe]])/3</f>
        <v>84</v>
      </c>
    </row>
    <row r="43" spans="1:48" x14ac:dyDescent="0.3">
      <c r="A43" t="s">
        <v>1288</v>
      </c>
      <c r="B43" t="s">
        <v>1289</v>
      </c>
      <c r="C43" t="s">
        <v>3173</v>
      </c>
      <c r="D43" t="s">
        <v>258</v>
      </c>
      <c r="E43">
        <v>9051.3559847199995</v>
      </c>
      <c r="F43">
        <v>76.92</v>
      </c>
      <c r="G43">
        <v>65.1022113513189</v>
      </c>
      <c r="H43">
        <f>(Table2[[#This Row],[1Y Return vs Nifty]]-AVERAGE(Table2[1Y Return vs Nifty]))/_xlfn.STDEV.P(Table2[1Y Return vs Nifty])</f>
        <v>0.73544694205503447</v>
      </c>
      <c r="I43">
        <v>-0.44609799242762999</v>
      </c>
      <c r="J43">
        <f>(Table2[[#This Row],[1M Return vs Nifty]]-AVERAGE(Table2[1M Return vs Nifty]))/_xlfn.STDEV.P(Table2[1M Return vs Nifty])</f>
        <v>-0.27994036000975209</v>
      </c>
      <c r="K43">
        <v>42.107750461617997</v>
      </c>
      <c r="L43">
        <f>(Table2[[#This Row],[6M Return vs Nifty]]-AVERAGE(Table2[6M Return vs Nifty]))/_xlfn.STDEV.P(Table2[6M Return vs Nifty])</f>
        <v>0.92043702747147471</v>
      </c>
      <c r="M43">
        <v>4.3893507816767299</v>
      </c>
      <c r="N43">
        <f>(Table2[[#This Row],[1W Return vs Nifty]]-AVERAGE(Table2[1W Return vs Nifty]))/_xlfn.STDEV.P(Table2[1W Return vs Nifty])</f>
        <v>0.42151413037179786</v>
      </c>
      <c r="O43">
        <v>78.06</v>
      </c>
      <c r="P43">
        <v>77.445527611983707</v>
      </c>
      <c r="Q43">
        <v>63.258400416184401</v>
      </c>
      <c r="R43">
        <v>56.023831616535503</v>
      </c>
      <c r="S43" s="1">
        <f>(Table2[[#This Row],[Close Price]]-Table2[[#This Row],[20D EMA]])/Table2[[#This Row],[20D EMA]]</f>
        <v>-1.4604150653343589E-2</v>
      </c>
      <c r="T43" s="1">
        <f>(Table2[[#This Row],[Close Price]]-Table2[[#This Row],[50D EMA]])/Table2[[#This Row],[50D EMA]]</f>
        <v>-6.7857709565450263E-3</v>
      </c>
      <c r="U43" s="1">
        <f>(Table2[[#This Row],[Close Price]]-Table2[[#This Row],[200D EMA]])/Table2[[#This Row],[200D EMA]]</f>
        <v>0.21596498637231329</v>
      </c>
      <c r="V43">
        <v>0.378243293647124</v>
      </c>
      <c r="W43">
        <v>76.2</v>
      </c>
      <c r="X43">
        <v>79.989999999999995</v>
      </c>
      <c r="Y43">
        <v>72.56</v>
      </c>
      <c r="Z43">
        <v>79.989999999999995</v>
      </c>
      <c r="AA43">
        <v>72.56</v>
      </c>
      <c r="AB43">
        <v>81.09</v>
      </c>
      <c r="AC43" s="1">
        <f>(Table2[[#This Row],[Close Price]]/Table2[[#This Row],[Day Low]])-1</f>
        <v>9.4488188976378229E-3</v>
      </c>
      <c r="AD43" s="1">
        <f>(Table2[[#This Row],[Day High]]/Table2[[#This Row],[Close Price]])-1</f>
        <v>3.9911596463858556E-2</v>
      </c>
      <c r="AE43" s="1">
        <f>(Table2[[#This Row],[Close Price]]/Table2[[#This Row],[Current Week Low]])-1</f>
        <v>6.0088202866593221E-2</v>
      </c>
      <c r="AF43" s="1">
        <f>(Table2[[#This Row],[Current Week High]]/Table2[[#This Row],[Close Price]])-1</f>
        <v>3.9911596463858556E-2</v>
      </c>
      <c r="AG43" s="1">
        <f>(Table2[[#This Row],[Close Price]]/Table2[[#This Row],[Current Month Low]])-1</f>
        <v>6.0088202866593221E-2</v>
      </c>
      <c r="AH43" s="1">
        <f>(Table2[[#This Row],[Current Month High]]/Table2[[#This Row],[Close Price]])-1</f>
        <v>5.4212168486739598E-2</v>
      </c>
      <c r="AI43">
        <v>21.4248569942797</v>
      </c>
      <c r="AJ43">
        <v>102.445066612886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0.01</v>
      </c>
      <c r="AM43" t="s">
        <v>3208</v>
      </c>
      <c r="AN43">
        <v>-3.61</v>
      </c>
      <c r="AO43" t="s">
        <v>3206</v>
      </c>
      <c r="AP43">
        <v>0.23167619601683601</v>
      </c>
      <c r="AQ43">
        <f>(Table2[[#This Row],[Sharpe Ratio]]-AVERAGE(Table2[Sharpe Ratio]))/_xlfn.STDEV.P(Table2[Sharpe Ratio])</f>
        <v>1.9525587051147266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3.7500164450032814</v>
      </c>
      <c r="AS43">
        <f>_xlfn.RANK.AVG(Table2[[#This Row],[1Y Return vs Nifty Z-Score]],Table2[1Y Return vs Nifty Z-Score])</f>
        <v>126</v>
      </c>
      <c r="AT43">
        <f>_xlfn.RANK.AVG(Table2[[#This Row],[6M Return vs Nifty Z-Score]],Table2[6M Return vs Nifty Z-Score])</f>
        <v>110</v>
      </c>
      <c r="AU43">
        <f>_xlfn.RANK.AVG(Table2[[#This Row],[Sharpe Ratio Z-Score]],Table2[Sharpe Ratio Z-Score])</f>
        <v>19</v>
      </c>
      <c r="AV43">
        <f>(Table2[[#This Row],[Rank 1Y]]+Table2[[#This Row],[Rank 6M]]+Table2[[#This Row],[Rank Sharpe]])/3</f>
        <v>85</v>
      </c>
    </row>
    <row r="44" spans="1:48" x14ac:dyDescent="0.3">
      <c r="A44" t="s">
        <v>1171</v>
      </c>
      <c r="B44" t="s">
        <v>1172</v>
      </c>
      <c r="C44" t="s">
        <v>624</v>
      </c>
      <c r="D44" t="s">
        <v>483</v>
      </c>
      <c r="E44">
        <v>10607.93611122</v>
      </c>
      <c r="F44">
        <v>394.7</v>
      </c>
      <c r="G44">
        <v>105.06205169757899</v>
      </c>
      <c r="H44">
        <f>(Table2[[#This Row],[1Y Return vs Nifty]]-AVERAGE(Table2[1Y Return vs Nifty]))/_xlfn.STDEV.P(Table2[1Y Return vs Nifty])</f>
        <v>1.4439386770863829</v>
      </c>
      <c r="I44">
        <v>5.5315498058322303</v>
      </c>
      <c r="J44">
        <f>(Table2[[#This Row],[1M Return vs Nifty]]-AVERAGE(Table2[1M Return vs Nifty]))/_xlfn.STDEV.P(Table2[1M Return vs Nifty])</f>
        <v>0.30381059444455133</v>
      </c>
      <c r="K44">
        <v>38.811987356367297</v>
      </c>
      <c r="L44">
        <f>(Table2[[#This Row],[6M Return vs Nifty]]-AVERAGE(Table2[6M Return vs Nifty]))/_xlfn.STDEV.P(Table2[6M Return vs Nifty])</f>
        <v>0.81507839735513365</v>
      </c>
      <c r="M44">
        <v>5.9220907263976699</v>
      </c>
      <c r="N44">
        <f>(Table2[[#This Row],[1W Return vs Nifty]]-AVERAGE(Table2[1W Return vs Nifty]))/_xlfn.STDEV.P(Table2[1W Return vs Nifty])</f>
        <v>0.71160533121638725</v>
      </c>
      <c r="O44">
        <v>396.26</v>
      </c>
      <c r="P44">
        <v>387.95675491724</v>
      </c>
      <c r="Q44">
        <v>324.213581393352</v>
      </c>
      <c r="R44">
        <v>59.957314567016198</v>
      </c>
      <c r="S44" s="1">
        <f>(Table2[[#This Row],[Close Price]]-Table2[[#This Row],[20D EMA]])/Table2[[#This Row],[20D EMA]]</f>
        <v>-3.936809165699294E-3</v>
      </c>
      <c r="T44" s="1">
        <f>(Table2[[#This Row],[Close Price]]-Table2[[#This Row],[50D EMA]])/Table2[[#This Row],[50D EMA]]</f>
        <v>1.7381434908121322E-2</v>
      </c>
      <c r="U44" s="1">
        <f>(Table2[[#This Row],[Close Price]]-Table2[[#This Row],[200D EMA]])/Table2[[#This Row],[200D EMA]]</f>
        <v>0.21740735938242625</v>
      </c>
      <c r="V44">
        <v>0.50857716895987404</v>
      </c>
      <c r="W44">
        <v>393.05</v>
      </c>
      <c r="X44">
        <v>405.2</v>
      </c>
      <c r="Y44">
        <v>385.15</v>
      </c>
      <c r="Z44">
        <v>407</v>
      </c>
      <c r="AA44">
        <v>385.15</v>
      </c>
      <c r="AB44">
        <v>407</v>
      </c>
      <c r="AC44" s="1">
        <f>(Table2[[#This Row],[Close Price]]/Table2[[#This Row],[Day Low]])-1</f>
        <v>4.197939193486766E-3</v>
      </c>
      <c r="AD44" s="1">
        <f>(Table2[[#This Row],[Day High]]/Table2[[#This Row],[Close Price]])-1</f>
        <v>2.6602482898403945E-2</v>
      </c>
      <c r="AE44" s="1">
        <f>(Table2[[#This Row],[Close Price]]/Table2[[#This Row],[Current Week Low]])-1</f>
        <v>2.479553420745173E-2</v>
      </c>
      <c r="AF44" s="1">
        <f>(Table2[[#This Row],[Current Week High]]/Table2[[#This Row],[Close Price]])-1</f>
        <v>3.1162908538130196E-2</v>
      </c>
      <c r="AG44" s="1">
        <f>(Table2[[#This Row],[Close Price]]/Table2[[#This Row],[Current Month Low]])-1</f>
        <v>2.479553420745173E-2</v>
      </c>
      <c r="AH44" s="1">
        <f>(Table2[[#This Row],[Current Month High]]/Table2[[#This Row],[Close Price]])-1</f>
        <v>3.1162908538130196E-2</v>
      </c>
      <c r="AI44">
        <v>6.7392956675956501</v>
      </c>
      <c r="AJ44">
        <v>153.826366559485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0.01</v>
      </c>
      <c r="AM44" t="s">
        <v>3208</v>
      </c>
      <c r="AN44">
        <v>-2.68</v>
      </c>
      <c r="AO44" t="s">
        <v>3206</v>
      </c>
      <c r="AP44">
        <v>0.17553708129307299</v>
      </c>
      <c r="AQ44">
        <f>(Table2[[#This Row],[Sharpe Ratio]]-AVERAGE(Table2[Sharpe Ratio]))/_xlfn.STDEV.P(Table2[Sharpe Ratio])</f>
        <v>1.2962171361142765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4.5706501362167318</v>
      </c>
      <c r="AS44">
        <f>_xlfn.RANK.AVG(Table2[[#This Row],[1Y Return vs Nifty Z-Score]],Table2[1Y Return vs Nifty Z-Score])</f>
        <v>61</v>
      </c>
      <c r="AT44">
        <f>_xlfn.RANK.AVG(Table2[[#This Row],[6M Return vs Nifty Z-Score]],Table2[6M Return vs Nifty Z-Score])</f>
        <v>128</v>
      </c>
      <c r="AU44">
        <f>_xlfn.RANK.AVG(Table2[[#This Row],[Sharpe Ratio Z-Score]],Table2[Sharpe Ratio Z-Score])</f>
        <v>71</v>
      </c>
      <c r="AV44">
        <f>(Table2[[#This Row],[Rank 1Y]]+Table2[[#This Row],[Rank 6M]]+Table2[[#This Row],[Rank Sharpe]])/3</f>
        <v>86.666666666666671</v>
      </c>
    </row>
    <row r="45" spans="1:48" x14ac:dyDescent="0.3">
      <c r="A45" t="s">
        <v>1384</v>
      </c>
      <c r="B45" t="s">
        <v>1385</v>
      </c>
      <c r="C45" t="s">
        <v>3164</v>
      </c>
      <c r="D45" t="s">
        <v>46</v>
      </c>
      <c r="E45">
        <v>8264.7006662399999</v>
      </c>
      <c r="F45">
        <v>474.4</v>
      </c>
      <c r="G45">
        <v>71.215761117889997</v>
      </c>
      <c r="H45">
        <f>(Table2[[#This Row],[1Y Return vs Nifty]]-AVERAGE(Table2[1Y Return vs Nifty]))/_xlfn.STDEV.P(Table2[1Y Return vs Nifty])</f>
        <v>0.84384075553842175</v>
      </c>
      <c r="I45">
        <v>-16.196602670093601</v>
      </c>
      <c r="J45">
        <f>(Table2[[#This Row],[1M Return vs Nifty]]-AVERAGE(Table2[1M Return vs Nifty]))/_xlfn.STDEV.P(Table2[1M Return vs Nifty])</f>
        <v>-1.8180657981463104</v>
      </c>
      <c r="K45">
        <v>35.773510078612198</v>
      </c>
      <c r="L45">
        <f>(Table2[[#This Row],[6M Return vs Nifty]]-AVERAGE(Table2[6M Return vs Nifty]))/_xlfn.STDEV.P(Table2[6M Return vs Nifty])</f>
        <v>0.71794465521393236</v>
      </c>
      <c r="M45">
        <v>-10.5477733484729</v>
      </c>
      <c r="N45">
        <f>(Table2[[#This Row],[1W Return vs Nifty]]-AVERAGE(Table2[1W Return vs Nifty]))/_xlfn.STDEV.P(Table2[1W Return vs Nifty])</f>
        <v>-2.4055331394562978</v>
      </c>
      <c r="O45">
        <v>523.91999999999996</v>
      </c>
      <c r="P45">
        <v>512.43983854432895</v>
      </c>
      <c r="Q45">
        <v>404.936954965599</v>
      </c>
      <c r="R45">
        <v>18.754451956006999</v>
      </c>
      <c r="S45" s="1">
        <f>(Table2[[#This Row],[Close Price]]-Table2[[#This Row],[20D EMA]])/Table2[[#This Row],[20D EMA]]</f>
        <v>-9.4518247060619912E-2</v>
      </c>
      <c r="T45" s="1">
        <f>(Table2[[#This Row],[Close Price]]-Table2[[#This Row],[50D EMA]])/Table2[[#This Row],[50D EMA]]</f>
        <v>-7.423278926241858E-2</v>
      </c>
      <c r="U45" s="1">
        <f>(Table2[[#This Row],[Close Price]]-Table2[[#This Row],[200D EMA]])/Table2[[#This Row],[200D EMA]]</f>
        <v>0.17154039457895895</v>
      </c>
      <c r="V45">
        <v>0.415795813589173</v>
      </c>
      <c r="W45">
        <v>472.7</v>
      </c>
      <c r="X45">
        <v>488.2</v>
      </c>
      <c r="Y45">
        <v>472.7</v>
      </c>
      <c r="Z45">
        <v>512.65</v>
      </c>
      <c r="AA45">
        <v>472.7</v>
      </c>
      <c r="AB45">
        <v>563</v>
      </c>
      <c r="AC45" s="1">
        <f>(Table2[[#This Row],[Close Price]]/Table2[[#This Row],[Day Low]])-1</f>
        <v>3.5963613285381335E-3</v>
      </c>
      <c r="AD45" s="1">
        <f>(Table2[[#This Row],[Day High]]/Table2[[#This Row],[Close Price]])-1</f>
        <v>2.9089376053963001E-2</v>
      </c>
      <c r="AE45" s="1">
        <f>(Table2[[#This Row],[Close Price]]/Table2[[#This Row],[Current Week Low]])-1</f>
        <v>3.5963613285381335E-3</v>
      </c>
      <c r="AF45" s="1">
        <f>(Table2[[#This Row],[Current Week High]]/Table2[[#This Row],[Close Price]])-1</f>
        <v>8.0628161888701477E-2</v>
      </c>
      <c r="AG45" s="1">
        <f>(Table2[[#This Row],[Close Price]]/Table2[[#This Row],[Current Month Low]])-1</f>
        <v>3.5963613285381335E-3</v>
      </c>
      <c r="AH45" s="1">
        <f>(Table2[[#This Row],[Current Month High]]/Table2[[#This Row],[Close Price]])-1</f>
        <v>0.18676222596964598</v>
      </c>
      <c r="AI45">
        <v>24.357082630691401</v>
      </c>
      <c r="AJ45">
        <v>152.34042553191401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-7.0000000000000007E-2</v>
      </c>
      <c r="AM45" t="s">
        <v>3206</v>
      </c>
      <c r="AN45">
        <v>-14.19</v>
      </c>
      <c r="AO45" t="s">
        <v>3206</v>
      </c>
      <c r="AP45">
        <v>0.211406880945785</v>
      </c>
      <c r="AQ45">
        <f>(Table2[[#This Row],[Sharpe Ratio]]-AVERAGE(Table2[Sharpe Ratio]))/_xlfn.STDEV.P(Table2[Sharpe Ratio])</f>
        <v>1.715583218027702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-0.94623030882255232</v>
      </c>
      <c r="AS45">
        <f>_xlfn.RANK.AVG(Table2[[#This Row],[1Y Return vs Nifty Z-Score]],Table2[1Y Return vs Nifty Z-Score])</f>
        <v>114</v>
      </c>
      <c r="AT45">
        <f>_xlfn.RANK.AVG(Table2[[#This Row],[6M Return vs Nifty Z-Score]],Table2[6M Return vs Nifty Z-Score])</f>
        <v>140</v>
      </c>
      <c r="AU45">
        <f>_xlfn.RANK.AVG(Table2[[#This Row],[Sharpe Ratio Z-Score]],Table2[Sharpe Ratio Z-Score])</f>
        <v>29</v>
      </c>
      <c r="AV45">
        <f>(Table2[[#This Row],[Rank 1Y]]+Table2[[#This Row],[Rank 6M]]+Table2[[#This Row],[Rank Sharpe]])/3</f>
        <v>94.333333333333329</v>
      </c>
    </row>
    <row r="46" spans="1:48" x14ac:dyDescent="0.3">
      <c r="A46" t="s">
        <v>279</v>
      </c>
      <c r="B46" t="s">
        <v>280</v>
      </c>
      <c r="C46" t="s">
        <v>3175</v>
      </c>
      <c r="D46" t="s">
        <v>281</v>
      </c>
      <c r="E46">
        <v>97866.804283599995</v>
      </c>
      <c r="F46">
        <v>11005.35</v>
      </c>
      <c r="G46">
        <v>110.89683648025201</v>
      </c>
      <c r="H46">
        <f>(Table2[[#This Row],[1Y Return vs Nifty]]-AVERAGE(Table2[1Y Return vs Nifty]))/_xlfn.STDEV.P(Table2[1Y Return vs Nifty])</f>
        <v>1.5473899611353046</v>
      </c>
      <c r="I46">
        <v>3.0809987084817201</v>
      </c>
      <c r="J46">
        <f>(Table2[[#This Row],[1M Return vs Nifty]]-AVERAGE(Table2[1M Return vs Nifty]))/_xlfn.STDEV.P(Table2[1M Return vs Nifty])</f>
        <v>6.4500486138432317E-2</v>
      </c>
      <c r="K46">
        <v>30.767583656852299</v>
      </c>
      <c r="L46">
        <f>(Table2[[#This Row],[6M Return vs Nifty]]-AVERAGE(Table2[6M Return vs Nifty]))/_xlfn.STDEV.P(Table2[6M Return vs Nifty])</f>
        <v>0.55791569275010855</v>
      </c>
      <c r="M46">
        <v>1.5733538915468599</v>
      </c>
      <c r="N46">
        <f>(Table2[[#This Row],[1W Return vs Nifty]]-AVERAGE(Table2[1W Return vs Nifty]))/_xlfn.STDEV.P(Table2[1W Return vs Nifty])</f>
        <v>-0.11145033124216004</v>
      </c>
      <c r="O46">
        <v>10742.55</v>
      </c>
      <c r="P46">
        <v>10561.942752266499</v>
      </c>
      <c r="Q46">
        <v>8834.0717458502895</v>
      </c>
      <c r="R46">
        <v>52.749030641454802</v>
      </c>
      <c r="S46" s="1">
        <f>(Table2[[#This Row],[Close Price]]-Table2[[#This Row],[20D EMA]])/Table2[[#This Row],[20D EMA]]</f>
        <v>2.4463465378332064E-2</v>
      </c>
      <c r="T46" s="1">
        <f>(Table2[[#This Row],[Close Price]]-Table2[[#This Row],[50D EMA]])/Table2[[#This Row],[50D EMA]]</f>
        <v>4.1981599231670705E-2</v>
      </c>
      <c r="U46" s="1">
        <f>(Table2[[#This Row],[Close Price]]-Table2[[#This Row],[200D EMA]])/Table2[[#This Row],[200D EMA]]</f>
        <v>0.24578453929465147</v>
      </c>
      <c r="V46">
        <v>0.61373980899368197</v>
      </c>
      <c r="W46">
        <v>10763.55</v>
      </c>
      <c r="X46">
        <v>11151</v>
      </c>
      <c r="Y46">
        <v>10750</v>
      </c>
      <c r="Z46">
        <v>11151</v>
      </c>
      <c r="AA46">
        <v>10627.5</v>
      </c>
      <c r="AB46">
        <v>11201.05</v>
      </c>
      <c r="AC46" s="1">
        <f>(Table2[[#This Row],[Close Price]]/Table2[[#This Row],[Day Low]])-1</f>
        <v>2.2464707275945406E-2</v>
      </c>
      <c r="AD46" s="1">
        <f>(Table2[[#This Row],[Day High]]/Table2[[#This Row],[Close Price]])-1</f>
        <v>1.3234472324823887E-2</v>
      </c>
      <c r="AE46" s="1">
        <f>(Table2[[#This Row],[Close Price]]/Table2[[#This Row],[Current Week Low]])-1</f>
        <v>2.3753488372093123E-2</v>
      </c>
      <c r="AF46" s="1">
        <f>(Table2[[#This Row],[Current Week High]]/Table2[[#This Row],[Close Price]])-1</f>
        <v>1.3234472324823887E-2</v>
      </c>
      <c r="AG46" s="1">
        <f>(Table2[[#This Row],[Close Price]]/Table2[[#This Row],[Current Month Low]])-1</f>
        <v>3.5553987297106682E-2</v>
      </c>
      <c r="AH46" s="1">
        <f>(Table2[[#This Row],[Current Month High]]/Table2[[#This Row],[Close Price]])-1</f>
        <v>1.7782260446055576E-2</v>
      </c>
      <c r="AI46">
        <v>20.832140731553199</v>
      </c>
      <c r="AJ46">
        <v>151.37561243019101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0.09</v>
      </c>
      <c r="AM46" t="s">
        <v>3208</v>
      </c>
      <c r="AN46">
        <v>4.59</v>
      </c>
      <c r="AO46" t="s">
        <v>3208</v>
      </c>
      <c r="AP46">
        <v>0.182873539936177</v>
      </c>
      <c r="AQ46">
        <f>(Table2[[#This Row],[Sharpe Ratio]]-AVERAGE(Table2[Sharpe Ratio]))/_xlfn.STDEV.P(Table2[Sharpe Ratio])</f>
        <v>1.3819901804598362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3.4403459892415218</v>
      </c>
      <c r="AS46">
        <f>_xlfn.RANK.AVG(Table2[[#This Row],[1Y Return vs Nifty Z-Score]],Table2[1Y Return vs Nifty Z-Score])</f>
        <v>58</v>
      </c>
      <c r="AT46">
        <f>_xlfn.RANK.AVG(Table2[[#This Row],[6M Return vs Nifty Z-Score]],Table2[6M Return vs Nifty Z-Score])</f>
        <v>163</v>
      </c>
      <c r="AU46">
        <f>_xlfn.RANK.AVG(Table2[[#This Row],[Sharpe Ratio Z-Score]],Table2[Sharpe Ratio Z-Score])</f>
        <v>65</v>
      </c>
      <c r="AV46">
        <f>(Table2[[#This Row],[Rank 1Y]]+Table2[[#This Row],[Rank 6M]]+Table2[[#This Row],[Rank Sharpe]])/3</f>
        <v>95.333333333333329</v>
      </c>
    </row>
    <row r="47" spans="1:48" x14ac:dyDescent="0.3">
      <c r="A47" t="s">
        <v>90</v>
      </c>
      <c r="B47" t="s">
        <v>91</v>
      </c>
      <c r="C47" t="s">
        <v>3173</v>
      </c>
      <c r="D47" t="s">
        <v>92</v>
      </c>
      <c r="E47">
        <v>313347.83850000001</v>
      </c>
      <c r="F47">
        <v>4598.75</v>
      </c>
      <c r="G47">
        <v>100.664847085934</v>
      </c>
      <c r="H47">
        <f>(Table2[[#This Row],[1Y Return vs Nifty]]-AVERAGE(Table2[1Y Return vs Nifty]))/_xlfn.STDEV.P(Table2[1Y Return vs Nifty])</f>
        <v>1.3659758249429113</v>
      </c>
      <c r="I47">
        <v>-2.5493656793610402</v>
      </c>
      <c r="J47">
        <f>(Table2[[#This Row],[1M Return vs Nifty]]-AVERAGE(Table2[1M Return vs Nifty]))/_xlfn.STDEV.P(Table2[1M Return vs Nifty])</f>
        <v>-0.48533628850150617</v>
      </c>
      <c r="K47">
        <v>24.8241715036852</v>
      </c>
      <c r="L47">
        <f>(Table2[[#This Row],[6M Return vs Nifty]]-AVERAGE(Table2[6M Return vs Nifty]))/_xlfn.STDEV.P(Table2[6M Return vs Nifty])</f>
        <v>0.36791727882379388</v>
      </c>
      <c r="M47">
        <v>-2.00799328864586</v>
      </c>
      <c r="N47">
        <f>(Table2[[#This Row],[1W Return vs Nifty]]-AVERAGE(Table2[1W Return vs Nifty]))/_xlfn.STDEV.P(Table2[1W Return vs Nifty])</f>
        <v>-0.78926740498759695</v>
      </c>
      <c r="O47">
        <v>4734.3500000000004</v>
      </c>
      <c r="P47">
        <v>4788.9530686381204</v>
      </c>
      <c r="Q47">
        <v>3996.8452027072399</v>
      </c>
      <c r="R47">
        <v>43.817331692366302</v>
      </c>
      <c r="S47" s="1">
        <f>(Table2[[#This Row],[Close Price]]-Table2[[#This Row],[20D EMA]])/Table2[[#This Row],[20D EMA]]</f>
        <v>-2.8641735401903186E-2</v>
      </c>
      <c r="T47" s="1">
        <f>(Table2[[#This Row],[Close Price]]-Table2[[#This Row],[50D EMA]])/Table2[[#This Row],[50D EMA]]</f>
        <v>-3.9717045857835108E-2</v>
      </c>
      <c r="U47" s="1">
        <f>(Table2[[#This Row],[Close Price]]-Table2[[#This Row],[200D EMA]])/Table2[[#This Row],[200D EMA]]</f>
        <v>0.15059497347684703</v>
      </c>
      <c r="V47">
        <v>0.63365654637899105</v>
      </c>
      <c r="W47">
        <v>4585</v>
      </c>
      <c r="X47">
        <v>4708.3999999999996</v>
      </c>
      <c r="Y47">
        <v>4581.2</v>
      </c>
      <c r="Z47">
        <v>4736.8999999999996</v>
      </c>
      <c r="AA47">
        <v>4581.2</v>
      </c>
      <c r="AB47">
        <v>4950</v>
      </c>
      <c r="AC47" s="1">
        <f>(Table2[[#This Row],[Close Price]]/Table2[[#This Row],[Day Low]])-1</f>
        <v>2.9989094874591782E-3</v>
      </c>
      <c r="AD47" s="1">
        <f>(Table2[[#This Row],[Day High]]/Table2[[#This Row],[Close Price]])-1</f>
        <v>2.3843435716227157E-2</v>
      </c>
      <c r="AE47" s="1">
        <f>(Table2[[#This Row],[Close Price]]/Table2[[#This Row],[Current Week Low]])-1</f>
        <v>3.8308740068104807E-3</v>
      </c>
      <c r="AF47" s="1">
        <f>(Table2[[#This Row],[Current Week High]]/Table2[[#This Row],[Close Price]])-1</f>
        <v>3.0040771948899092E-2</v>
      </c>
      <c r="AG47" s="1">
        <f>(Table2[[#This Row],[Close Price]]/Table2[[#This Row],[Current Month Low]])-1</f>
        <v>3.8308740068104807E-3</v>
      </c>
      <c r="AH47" s="1">
        <f>(Table2[[#This Row],[Current Month High]]/Table2[[#This Row],[Close Price]])-1</f>
        <v>7.6379450937754889E-2</v>
      </c>
      <c r="AI47">
        <v>23.397662408263098</v>
      </c>
      <c r="AJ47">
        <v>160.13972168797301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0</v>
      </c>
      <c r="AM47">
        <v>0</v>
      </c>
      <c r="AN47">
        <v>-4.2300000000000004</v>
      </c>
      <c r="AO47" t="s">
        <v>3206</v>
      </c>
      <c r="AP47">
        <v>0.24622230091910099</v>
      </c>
      <c r="AQ47">
        <f>(Table2[[#This Row],[Sharpe Ratio]]-AVERAGE(Table2[Sharpe Ratio]))/_xlfn.STDEV.P(Table2[Sharpe Ratio])</f>
        <v>2.1226221869023458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65</v>
      </c>
      <c r="AT47">
        <f>_xlfn.RANK.AVG(Table2[[#This Row],[6M Return vs Nifty Z-Score]],Table2[6M Return vs Nifty Z-Score])</f>
        <v>211</v>
      </c>
      <c r="AU47">
        <f>_xlfn.RANK.AVG(Table2[[#This Row],[Sharpe Ratio Z-Score]],Table2[Sharpe Ratio Z-Score])</f>
        <v>11</v>
      </c>
      <c r="AV47">
        <f>(Table2[[#This Row],[Rank 1Y]]+Table2[[#This Row],[Rank 6M]]+Table2[[#This Row],[Rank Sharpe]])/3</f>
        <v>95.666666666666671</v>
      </c>
    </row>
    <row r="48" spans="1:48" x14ac:dyDescent="0.3">
      <c r="A48" t="s">
        <v>698</v>
      </c>
      <c r="B48" t="s">
        <v>699</v>
      </c>
      <c r="C48" t="s">
        <v>3161</v>
      </c>
      <c r="D48" t="s">
        <v>548</v>
      </c>
      <c r="E48">
        <v>26622.173814000002</v>
      </c>
      <c r="F48">
        <v>5295.8</v>
      </c>
      <c r="G48">
        <v>171.76131243414599</v>
      </c>
      <c r="H48">
        <f>(Table2[[#This Row],[1Y Return vs Nifty]]-AVERAGE(Table2[1Y Return vs Nifty]))/_xlfn.STDEV.P(Table2[1Y Return vs Nifty])</f>
        <v>2.6265228554784126</v>
      </c>
      <c r="I48">
        <v>17.145389308406799</v>
      </c>
      <c r="J48">
        <f>(Table2[[#This Row],[1M Return vs Nifty]]-AVERAGE(Table2[1M Return vs Nifty]))/_xlfn.STDEV.P(Table2[1M Return vs Nifty])</f>
        <v>1.4379673937930491</v>
      </c>
      <c r="K48">
        <v>38.327317463153697</v>
      </c>
      <c r="L48">
        <f>(Table2[[#This Row],[6M Return vs Nifty]]-AVERAGE(Table2[6M Return vs Nifty]))/_xlfn.STDEV.P(Table2[6M Return vs Nifty])</f>
        <v>0.79958451797822561</v>
      </c>
      <c r="M48">
        <v>2.37063102231133</v>
      </c>
      <c r="N48">
        <f>(Table2[[#This Row],[1W Return vs Nifty]]-AVERAGE(Table2[1W Return vs Nifty]))/_xlfn.STDEV.P(Table2[1W Return vs Nifty])</f>
        <v>3.9444855554516489E-2</v>
      </c>
      <c r="O48">
        <v>5013.1400000000003</v>
      </c>
      <c r="P48">
        <v>4597.79455032227</v>
      </c>
      <c r="Q48">
        <v>3736.9750299108</v>
      </c>
      <c r="R48">
        <v>64.391809931058802</v>
      </c>
      <c r="S48" s="1">
        <f>(Table2[[#This Row],[Close Price]]-Table2[[#This Row],[20D EMA]])/Table2[[#This Row],[20D EMA]]</f>
        <v>5.638382331233515E-2</v>
      </c>
      <c r="T48" s="1">
        <f>(Table2[[#This Row],[Close Price]]-Table2[[#This Row],[50D EMA]])/Table2[[#This Row],[50D EMA]]</f>
        <v>0.15181310126804282</v>
      </c>
      <c r="U48" s="1">
        <f>(Table2[[#This Row],[Close Price]]-Table2[[#This Row],[200D EMA]])/Table2[[#This Row],[200D EMA]]</f>
        <v>0.41713550602087074</v>
      </c>
      <c r="V48">
        <v>0.77405794591409105</v>
      </c>
      <c r="W48">
        <v>5225.05</v>
      </c>
      <c r="X48">
        <v>5338.4</v>
      </c>
      <c r="Y48">
        <v>5211.6000000000004</v>
      </c>
      <c r="Z48">
        <v>5382.1</v>
      </c>
      <c r="AA48">
        <v>5125.6000000000004</v>
      </c>
      <c r="AB48">
        <v>5422.2</v>
      </c>
      <c r="AC48" s="1">
        <f>(Table2[[#This Row],[Close Price]]/Table2[[#This Row],[Day Low]])-1</f>
        <v>1.3540540281911095E-2</v>
      </c>
      <c r="AD48" s="1">
        <f>(Table2[[#This Row],[Day High]]/Table2[[#This Row],[Close Price]])-1</f>
        <v>8.0441104271309349E-3</v>
      </c>
      <c r="AE48" s="1">
        <f>(Table2[[#This Row],[Close Price]]/Table2[[#This Row],[Current Week Low]])-1</f>
        <v>1.6156266789469687E-2</v>
      </c>
      <c r="AF48" s="1">
        <f>(Table2[[#This Row],[Current Week High]]/Table2[[#This Row],[Close Price]])-1</f>
        <v>1.6295932625854492E-2</v>
      </c>
      <c r="AG48" s="1">
        <f>(Table2[[#This Row],[Close Price]]/Table2[[#This Row],[Current Month Low]])-1</f>
        <v>3.3205868581239306E-2</v>
      </c>
      <c r="AH48" s="1">
        <f>(Table2[[#This Row],[Current Month High]]/Table2[[#This Row],[Close Price]])-1</f>
        <v>2.3867970844820396E-2</v>
      </c>
      <c r="AI48">
        <v>2.3867970844820299</v>
      </c>
      <c r="AJ48">
        <v>211.15158636897701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0.35</v>
      </c>
      <c r="AM48" t="s">
        <v>3208</v>
      </c>
      <c r="AN48">
        <v>8.49</v>
      </c>
      <c r="AO48" t="s">
        <v>3208</v>
      </c>
      <c r="AP48">
        <v>0.13746263810181999</v>
      </c>
      <c r="AQ48">
        <f>(Table2[[#This Row],[Sharpe Ratio]]-AVERAGE(Table2[Sharpe Ratio]))/_xlfn.STDEV.P(Table2[Sharpe Ratio])</f>
        <v>0.85107581342099914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5.7545954362252036</v>
      </c>
      <c r="AS48">
        <f>_xlfn.RANK.AVG(Table2[[#This Row],[1Y Return vs Nifty Z-Score]],Table2[1Y Return vs Nifty Z-Score])</f>
        <v>20</v>
      </c>
      <c r="AT48">
        <f>_xlfn.RANK.AVG(Table2[[#This Row],[6M Return vs Nifty Z-Score]],Table2[6M Return vs Nifty Z-Score])</f>
        <v>130</v>
      </c>
      <c r="AU48">
        <f>_xlfn.RANK.AVG(Table2[[#This Row],[Sharpe Ratio Z-Score]],Table2[Sharpe Ratio Z-Score])</f>
        <v>143</v>
      </c>
      <c r="AV48">
        <f>(Table2[[#This Row],[Rank 1Y]]+Table2[[#This Row],[Rank 6M]]+Table2[[#This Row],[Rank Sharpe]])/3</f>
        <v>97.666666666666671</v>
      </c>
    </row>
    <row r="49" spans="1:48" x14ac:dyDescent="0.3">
      <c r="A49" t="s">
        <v>1276</v>
      </c>
      <c r="B49" t="s">
        <v>1277</v>
      </c>
      <c r="C49" t="s">
        <v>3178</v>
      </c>
      <c r="D49" t="s">
        <v>1214</v>
      </c>
      <c r="E49">
        <v>9233.9149036500003</v>
      </c>
      <c r="F49">
        <v>696.8</v>
      </c>
      <c r="G49">
        <v>95.961139451159696</v>
      </c>
      <c r="H49">
        <f>(Table2[[#This Row],[1Y Return vs Nifty]]-AVERAGE(Table2[1Y Return vs Nifty]))/_xlfn.STDEV.P(Table2[1Y Return vs Nifty])</f>
        <v>1.2825786453154571</v>
      </c>
      <c r="I49">
        <v>-2.12237442606747</v>
      </c>
      <c r="J49">
        <f>(Table2[[#This Row],[1M Return vs Nifty]]-AVERAGE(Table2[1M Return vs Nifty]))/_xlfn.STDEV.P(Table2[1M Return vs Nifty])</f>
        <v>-0.44363818917114395</v>
      </c>
      <c r="K49">
        <v>28.862835545837399</v>
      </c>
      <c r="L49">
        <f>(Table2[[#This Row],[6M Return vs Nifty]]-AVERAGE(Table2[6M Return vs Nifty]))/_xlfn.STDEV.P(Table2[6M Return vs Nifty])</f>
        <v>0.49702489287025708</v>
      </c>
      <c r="M49">
        <v>-0.38780536190090797</v>
      </c>
      <c r="N49">
        <f>(Table2[[#This Row],[1W Return vs Nifty]]-AVERAGE(Table2[1W Return vs Nifty]))/_xlfn.STDEV.P(Table2[1W Return vs Nifty])</f>
        <v>-0.48262552298919947</v>
      </c>
      <c r="O49">
        <v>715.24</v>
      </c>
      <c r="P49">
        <v>653.14533781398904</v>
      </c>
      <c r="Q49">
        <v>499.50596344496199</v>
      </c>
      <c r="R49">
        <v>48.372545672870302</v>
      </c>
      <c r="S49" s="1">
        <f>(Table2[[#This Row],[Close Price]]-Table2[[#This Row],[20D EMA]])/Table2[[#This Row],[20D EMA]]</f>
        <v>-2.5781555841395971E-2</v>
      </c>
      <c r="T49" s="1">
        <f>(Table2[[#This Row],[Close Price]]-Table2[[#This Row],[50D EMA]])/Table2[[#This Row],[50D EMA]]</f>
        <v>6.6837592888772071E-2</v>
      </c>
      <c r="U49" s="1">
        <f>(Table2[[#This Row],[Close Price]]-Table2[[#This Row],[200D EMA]])/Table2[[#This Row],[200D EMA]]</f>
        <v>0.39497834058747283</v>
      </c>
      <c r="V49">
        <v>0.64820013050017999</v>
      </c>
      <c r="W49">
        <v>688.1</v>
      </c>
      <c r="X49">
        <v>732.7</v>
      </c>
      <c r="Y49">
        <v>681.3</v>
      </c>
      <c r="Z49">
        <v>732.7</v>
      </c>
      <c r="AA49">
        <v>681.3</v>
      </c>
      <c r="AB49">
        <v>756.25</v>
      </c>
      <c r="AC49" s="1">
        <f>(Table2[[#This Row],[Close Price]]/Table2[[#This Row],[Day Low]])-1</f>
        <v>1.2643511117570005E-2</v>
      </c>
      <c r="AD49" s="1">
        <f>(Table2[[#This Row],[Day High]]/Table2[[#This Row],[Close Price]])-1</f>
        <v>5.152123995407587E-2</v>
      </c>
      <c r="AE49" s="1">
        <f>(Table2[[#This Row],[Close Price]]/Table2[[#This Row],[Current Week Low]])-1</f>
        <v>2.2750623807426873E-2</v>
      </c>
      <c r="AF49" s="1">
        <f>(Table2[[#This Row],[Current Week High]]/Table2[[#This Row],[Close Price]])-1</f>
        <v>5.152123995407587E-2</v>
      </c>
      <c r="AG49" s="1">
        <f>(Table2[[#This Row],[Close Price]]/Table2[[#This Row],[Current Month Low]])-1</f>
        <v>2.2750623807426873E-2</v>
      </c>
      <c r="AH49" s="1">
        <f>(Table2[[#This Row],[Current Month High]]/Table2[[#This Row],[Close Price]])-1</f>
        <v>8.5318599311136722E-2</v>
      </c>
      <c r="AI49">
        <v>12.6506888633754</v>
      </c>
      <c r="AJ49">
        <v>144.14856341976099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0.49</v>
      </c>
      <c r="AM49" t="s">
        <v>3208</v>
      </c>
      <c r="AN49">
        <v>-5.37</v>
      </c>
      <c r="AO49" t="s">
        <v>3206</v>
      </c>
      <c r="AP49">
        <v>0.19490538519794001</v>
      </c>
      <c r="AQ49">
        <f>(Table2[[#This Row],[Sharpe Ratio]]-AVERAGE(Table2[Sharpe Ratio]))/_xlfn.STDEV.P(Table2[Sharpe Ratio])</f>
        <v>1.5226585938456545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2.3759984198710247</v>
      </c>
      <c r="AS49">
        <f>_xlfn.RANK.AVG(Table2[[#This Row],[1Y Return vs Nifty Z-Score]],Table2[1Y Return vs Nifty Z-Score])</f>
        <v>72</v>
      </c>
      <c r="AT49">
        <f>_xlfn.RANK.AVG(Table2[[#This Row],[6M Return vs Nifty Z-Score]],Table2[6M Return vs Nifty Z-Score])</f>
        <v>175</v>
      </c>
      <c r="AU49">
        <f>_xlfn.RANK.AVG(Table2[[#This Row],[Sharpe Ratio Z-Score]],Table2[Sharpe Ratio Z-Score])</f>
        <v>46</v>
      </c>
      <c r="AV49">
        <f>(Table2[[#This Row],[Rank 1Y]]+Table2[[#This Row],[Rank 6M]]+Table2[[#This Row],[Rank Sharpe]])/3</f>
        <v>97.666666666666671</v>
      </c>
    </row>
    <row r="50" spans="1:48" x14ac:dyDescent="0.3">
      <c r="A50" t="s">
        <v>1028</v>
      </c>
      <c r="B50" t="s">
        <v>1029</v>
      </c>
      <c r="C50" t="s">
        <v>3173</v>
      </c>
      <c r="D50" t="s">
        <v>436</v>
      </c>
      <c r="E50">
        <v>13639.006631233</v>
      </c>
      <c r="F50">
        <v>213.88</v>
      </c>
      <c r="G50">
        <v>184.46015227258701</v>
      </c>
      <c r="H50">
        <f>(Table2[[#This Row],[1Y Return vs Nifty]]-AVERAGE(Table2[1Y Return vs Nifty]))/_xlfn.STDEV.P(Table2[1Y Return vs Nifty])</f>
        <v>2.851674482513487</v>
      </c>
      <c r="I50">
        <v>4.9606518604914704</v>
      </c>
      <c r="J50">
        <f>(Table2[[#This Row],[1M Return vs Nifty]]-AVERAGE(Table2[1M Return vs Nifty]))/_xlfn.STDEV.P(Table2[1M Return vs Nifty])</f>
        <v>0.24805919661450779</v>
      </c>
      <c r="K50">
        <v>21.597028307060199</v>
      </c>
      <c r="L50">
        <f>(Table2[[#This Row],[6M Return vs Nifty]]-AVERAGE(Table2[6M Return vs Nifty]))/_xlfn.STDEV.P(Table2[6M Return vs Nifty])</f>
        <v>0.26475228318318139</v>
      </c>
      <c r="M50">
        <v>2.3185825663133901</v>
      </c>
      <c r="N50">
        <f>(Table2[[#This Row],[1W Return vs Nifty]]-AVERAGE(Table2[1W Return vs Nifty]))/_xlfn.STDEV.P(Table2[1W Return vs Nifty])</f>
        <v>2.9594000453785001E-2</v>
      </c>
      <c r="O50">
        <v>213.99</v>
      </c>
      <c r="P50">
        <v>205.109107223233</v>
      </c>
      <c r="Q50">
        <v>167.947850149608</v>
      </c>
      <c r="R50">
        <v>57.660242306738901</v>
      </c>
      <c r="S50" s="1">
        <f>(Table2[[#This Row],[Close Price]]-Table2[[#This Row],[20D EMA]])/Table2[[#This Row],[20D EMA]]</f>
        <v>-5.1404271227633832E-4</v>
      </c>
      <c r="T50" s="1">
        <f>(Table2[[#This Row],[Close Price]]-Table2[[#This Row],[50D EMA]])/Table2[[#This Row],[50D EMA]]</f>
        <v>4.2762083534501914E-2</v>
      </c>
      <c r="U50" s="1">
        <f>(Table2[[#This Row],[Close Price]]-Table2[[#This Row],[200D EMA]])/Table2[[#This Row],[200D EMA]]</f>
        <v>0.27349054965261904</v>
      </c>
      <c r="V50">
        <v>1.0947581624427301</v>
      </c>
      <c r="W50">
        <v>212.74</v>
      </c>
      <c r="X50">
        <v>224.5</v>
      </c>
      <c r="Y50">
        <v>207.11</v>
      </c>
      <c r="Z50">
        <v>224.95</v>
      </c>
      <c r="AA50">
        <v>207.1</v>
      </c>
      <c r="AB50">
        <v>224.95</v>
      </c>
      <c r="AC50" s="1">
        <f>(Table2[[#This Row],[Close Price]]/Table2[[#This Row],[Day Low]])-1</f>
        <v>5.3586537557581693E-3</v>
      </c>
      <c r="AD50" s="1">
        <f>(Table2[[#This Row],[Day High]]/Table2[[#This Row],[Close Price]])-1</f>
        <v>4.965401159528704E-2</v>
      </c>
      <c r="AE50" s="1">
        <f>(Table2[[#This Row],[Close Price]]/Table2[[#This Row],[Current Week Low]])-1</f>
        <v>3.2687943604847502E-2</v>
      </c>
      <c r="AF50" s="1">
        <f>(Table2[[#This Row],[Current Week High]]/Table2[[#This Row],[Close Price]])-1</f>
        <v>5.1757995137460266E-2</v>
      </c>
      <c r="AG50" s="1">
        <f>(Table2[[#This Row],[Close Price]]/Table2[[#This Row],[Current Month Low]])-1</f>
        <v>3.2737807822308174E-2</v>
      </c>
      <c r="AH50" s="1">
        <f>(Table2[[#This Row],[Current Month High]]/Table2[[#This Row],[Close Price]])-1</f>
        <v>5.1757995137460266E-2</v>
      </c>
      <c r="AI50">
        <v>6.0407705255283304</v>
      </c>
      <c r="AJ50">
        <v>255.873544093178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0.19</v>
      </c>
      <c r="AM50" t="s">
        <v>3208</v>
      </c>
      <c r="AN50">
        <v>-1.58</v>
      </c>
      <c r="AO50" t="s">
        <v>3206</v>
      </c>
      <c r="AP50">
        <v>0.19527145445556099</v>
      </c>
      <c r="AQ50">
        <f>(Table2[[#This Row],[Sharpe Ratio]]-AVERAGE(Table2[Sharpe Ratio]))/_xlfn.STDEV.P(Table2[Sharpe Ratio])</f>
        <v>1.5269384345964756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4.9210183973614363</v>
      </c>
      <c r="AS50">
        <f>_xlfn.RANK.AVG(Table2[[#This Row],[1Y Return vs Nifty Z-Score]],Table2[1Y Return vs Nifty Z-Score])</f>
        <v>17</v>
      </c>
      <c r="AT50">
        <f>_xlfn.RANK.AVG(Table2[[#This Row],[6M Return vs Nifty Z-Score]],Table2[6M Return vs Nifty Z-Score])</f>
        <v>236</v>
      </c>
      <c r="AU50">
        <f>_xlfn.RANK.AVG(Table2[[#This Row],[Sharpe Ratio Z-Score]],Table2[Sharpe Ratio Z-Score])</f>
        <v>44</v>
      </c>
      <c r="AV50">
        <f>(Table2[[#This Row],[Rank 1Y]]+Table2[[#This Row],[Rank 6M]]+Table2[[#This Row],[Rank Sharpe]])/3</f>
        <v>99</v>
      </c>
    </row>
    <row r="51" spans="1:48" x14ac:dyDescent="0.3">
      <c r="A51" t="s">
        <v>1167</v>
      </c>
      <c r="B51" t="s">
        <v>1168</v>
      </c>
      <c r="C51" t="s">
        <v>3163</v>
      </c>
      <c r="D51" t="s">
        <v>118</v>
      </c>
      <c r="E51">
        <v>10696.030831149999</v>
      </c>
      <c r="F51">
        <v>1820.9</v>
      </c>
      <c r="G51">
        <v>48.738016141677697</v>
      </c>
      <c r="H51">
        <f>(Table2[[#This Row],[1Y Return vs Nifty]]-AVERAGE(Table2[1Y Return vs Nifty]))/_xlfn.STDEV.P(Table2[1Y Return vs Nifty])</f>
        <v>0.44530821887679062</v>
      </c>
      <c r="I51">
        <v>25.597770547242899</v>
      </c>
      <c r="J51">
        <f>(Table2[[#This Row],[1M Return vs Nifty]]-AVERAGE(Table2[1M Return vs Nifty]))/_xlfn.STDEV.P(Table2[1M Return vs Nifty])</f>
        <v>2.2633899984869177</v>
      </c>
      <c r="K51">
        <v>66.330572095284793</v>
      </c>
      <c r="L51">
        <f>(Table2[[#This Row],[6M Return vs Nifty]]-AVERAGE(Table2[6M Return vs Nifty]))/_xlfn.STDEV.P(Table2[6M Return vs Nifty])</f>
        <v>1.6947898020412582</v>
      </c>
      <c r="M51">
        <v>13.3038991422927</v>
      </c>
      <c r="N51">
        <f>(Table2[[#This Row],[1W Return vs Nifty]]-AVERAGE(Table2[1W Return vs Nifty]))/_xlfn.STDEV.P(Table2[1W Return vs Nifty])</f>
        <v>2.1087096966027552</v>
      </c>
      <c r="O51">
        <v>1617.25</v>
      </c>
      <c r="P51">
        <v>1507.37081815743</v>
      </c>
      <c r="Q51">
        <v>1279.0561408512899</v>
      </c>
      <c r="R51">
        <v>72.142248141039303</v>
      </c>
      <c r="S51" s="1">
        <f>(Table2[[#This Row],[Close Price]]-Table2[[#This Row],[20D EMA]])/Table2[[#This Row],[20D EMA]]</f>
        <v>0.12592363580151497</v>
      </c>
      <c r="T51" s="1">
        <f>(Table2[[#This Row],[Close Price]]-Table2[[#This Row],[50D EMA]])/Table2[[#This Row],[50D EMA]]</f>
        <v>0.20799738064839271</v>
      </c>
      <c r="U51" s="1">
        <f>(Table2[[#This Row],[Close Price]]-Table2[[#This Row],[200D EMA]])/Table2[[#This Row],[200D EMA]]</f>
        <v>0.42362789391564942</v>
      </c>
      <c r="V51">
        <v>1.8160991584175901</v>
      </c>
      <c r="W51">
        <v>1796.05</v>
      </c>
      <c r="X51">
        <v>1841.8</v>
      </c>
      <c r="Y51">
        <v>1677.05</v>
      </c>
      <c r="Z51">
        <v>1845</v>
      </c>
      <c r="AA51">
        <v>1568.95</v>
      </c>
      <c r="AB51">
        <v>1848.9</v>
      </c>
      <c r="AC51" s="1">
        <f>(Table2[[#This Row],[Close Price]]/Table2[[#This Row],[Day Low]])-1</f>
        <v>1.3835917708304502E-2</v>
      </c>
      <c r="AD51" s="1">
        <f>(Table2[[#This Row],[Day High]]/Table2[[#This Row],[Close Price]])-1</f>
        <v>1.1477840628260738E-2</v>
      </c>
      <c r="AE51" s="1">
        <f>(Table2[[#This Row],[Close Price]]/Table2[[#This Row],[Current Week Low]])-1</f>
        <v>8.577561790048005E-2</v>
      </c>
      <c r="AF51" s="1">
        <f>(Table2[[#This Row],[Current Week High]]/Table2[[#This Row],[Close Price]])-1</f>
        <v>1.3235213356032727E-2</v>
      </c>
      <c r="AG51" s="1">
        <f>(Table2[[#This Row],[Close Price]]/Table2[[#This Row],[Current Month Low]])-1</f>
        <v>0.16058510468784859</v>
      </c>
      <c r="AH51" s="1">
        <f>(Table2[[#This Row],[Current Month High]]/Table2[[#This Row],[Close Price]])-1</f>
        <v>1.5377011368004734E-2</v>
      </c>
      <c r="AI51">
        <v>1.53770113680047</v>
      </c>
      <c r="AJ51">
        <v>98.355119825708002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0.12</v>
      </c>
      <c r="AM51" t="s">
        <v>3208</v>
      </c>
      <c r="AN51">
        <v>13.85</v>
      </c>
      <c r="AO51" t="s">
        <v>3208</v>
      </c>
      <c r="AP51">
        <v>0.172740594876681</v>
      </c>
      <c r="AQ51">
        <f>(Table2[[#This Row],[Sharpe Ratio]]-AVERAGE(Table2[Sharpe Ratio]))/_xlfn.STDEV.P(Table2[Sharpe Ratio])</f>
        <v>1.2635224580586168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7.7757201740663389</v>
      </c>
      <c r="AS51">
        <f>_xlfn.RANK.AVG(Table2[[#This Row],[1Y Return vs Nifty Z-Score]],Table2[1Y Return vs Nifty Z-Score])</f>
        <v>176</v>
      </c>
      <c r="AT51">
        <f>_xlfn.RANK.AVG(Table2[[#This Row],[6M Return vs Nifty Z-Score]],Table2[6M Return vs Nifty Z-Score])</f>
        <v>47</v>
      </c>
      <c r="AU51">
        <f>_xlfn.RANK.AVG(Table2[[#This Row],[Sharpe Ratio Z-Score]],Table2[Sharpe Ratio Z-Score])</f>
        <v>78</v>
      </c>
      <c r="AV51">
        <f>(Table2[[#This Row],[Rank 1Y]]+Table2[[#This Row],[Rank 6M]]+Table2[[#This Row],[Rank Sharpe]])/3</f>
        <v>100.33333333333333</v>
      </c>
    </row>
    <row r="52" spans="1:48" x14ac:dyDescent="0.3">
      <c r="A52" t="s">
        <v>270</v>
      </c>
      <c r="B52" t="s">
        <v>271</v>
      </c>
      <c r="C52" t="s">
        <v>3159</v>
      </c>
      <c r="D52" t="s">
        <v>65</v>
      </c>
      <c r="E52">
        <v>99044.148393990006</v>
      </c>
      <c r="F52">
        <v>581.70000000000005</v>
      </c>
      <c r="G52">
        <v>185.51473941488501</v>
      </c>
      <c r="H52">
        <f>(Table2[[#This Row],[1Y Return vs Nifty]]-AVERAGE(Table2[1Y Return vs Nifty]))/_xlfn.STDEV.P(Table2[1Y Return vs Nifty])</f>
        <v>2.8703724119274714</v>
      </c>
      <c r="I52">
        <v>-6.8296108615602602</v>
      </c>
      <c r="J52">
        <f>(Table2[[#This Row],[1M Return vs Nifty]]-AVERAGE(Table2[1M Return vs Nifty]))/_xlfn.STDEV.P(Table2[1M Return vs Nifty])</f>
        <v>-0.90332632316607608</v>
      </c>
      <c r="K52">
        <v>30.218787876303701</v>
      </c>
      <c r="L52">
        <f>(Table2[[#This Row],[6M Return vs Nifty]]-AVERAGE(Table2[6M Return vs Nifty]))/_xlfn.STDEV.P(Table2[6M Return vs Nifty])</f>
        <v>0.54037184332715971</v>
      </c>
      <c r="M52">
        <v>-14.9710809073825</v>
      </c>
      <c r="N52">
        <f>(Table2[[#This Row],[1W Return vs Nifty]]-AVERAGE(Table2[1W Return vs Nifty]))/_xlfn.STDEV.P(Table2[1W Return vs Nifty])</f>
        <v>-3.2427022925722597</v>
      </c>
      <c r="O52">
        <v>657.04</v>
      </c>
      <c r="P52">
        <v>614.56041752030296</v>
      </c>
      <c r="Q52">
        <v>451.08222829013403</v>
      </c>
      <c r="R52">
        <v>25.4736048778528</v>
      </c>
      <c r="S52" s="1">
        <f>(Table2[[#This Row],[Close Price]]-Table2[[#This Row],[20D EMA]])/Table2[[#This Row],[20D EMA]]</f>
        <v>-0.11466577377328614</v>
      </c>
      <c r="T52" s="1">
        <f>(Table2[[#This Row],[Close Price]]-Table2[[#This Row],[50D EMA]])/Table2[[#This Row],[50D EMA]]</f>
        <v>-5.346979171371271E-2</v>
      </c>
      <c r="U52" s="1">
        <f>(Table2[[#This Row],[Close Price]]-Table2[[#This Row],[200D EMA]])/Table2[[#This Row],[200D EMA]]</f>
        <v>0.28956532427576215</v>
      </c>
      <c r="V52">
        <v>1.41036825011097</v>
      </c>
      <c r="W52">
        <v>570</v>
      </c>
      <c r="X52">
        <v>608</v>
      </c>
      <c r="Y52">
        <v>570</v>
      </c>
      <c r="Z52">
        <v>645</v>
      </c>
      <c r="AA52">
        <v>570</v>
      </c>
      <c r="AB52">
        <v>734.7</v>
      </c>
      <c r="AC52" s="1">
        <f>(Table2[[#This Row],[Close Price]]/Table2[[#This Row],[Day Low]])-1</f>
        <v>2.0526315789473726E-2</v>
      </c>
      <c r="AD52" s="1">
        <f>(Table2[[#This Row],[Day High]]/Table2[[#This Row],[Close Price]])-1</f>
        <v>4.5212308750214758E-2</v>
      </c>
      <c r="AE52" s="1">
        <f>(Table2[[#This Row],[Close Price]]/Table2[[#This Row],[Current Week Low]])-1</f>
        <v>2.0526315789473726E-2</v>
      </c>
      <c r="AF52" s="1">
        <f>(Table2[[#This Row],[Current Week High]]/Table2[[#This Row],[Close Price]])-1</f>
        <v>0.10881897885507996</v>
      </c>
      <c r="AG52" s="1">
        <f>(Table2[[#This Row],[Close Price]]/Table2[[#This Row],[Current Month Low]])-1</f>
        <v>2.0526315789473726E-2</v>
      </c>
      <c r="AH52" s="1">
        <f>(Table2[[#This Row],[Current Month High]]/Table2[[#This Row],[Close Price]])-1</f>
        <v>0.26302217637957703</v>
      </c>
      <c r="AI52">
        <v>32.009626955475298</v>
      </c>
      <c r="AJ52">
        <v>222.56931608132999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0.21</v>
      </c>
      <c r="AM52" t="s">
        <v>3208</v>
      </c>
      <c r="AN52">
        <v>-17.18</v>
      </c>
      <c r="AO52" t="s">
        <v>3206</v>
      </c>
      <c r="AP52">
        <v>0.149229964960959</v>
      </c>
      <c r="AQ52">
        <f>(Table2[[#This Row],[Sharpe Ratio]]-AVERAGE(Table2[Sharpe Ratio]))/_xlfn.STDEV.P(Table2[Sharpe Ratio])</f>
        <v>0.98865165179451053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0.25336729131080604</v>
      </c>
      <c r="AS52">
        <f>_xlfn.RANK.AVG(Table2[[#This Row],[1Y Return vs Nifty Z-Score]],Table2[1Y Return vs Nifty Z-Score])</f>
        <v>16</v>
      </c>
      <c r="AT52">
        <f>_xlfn.RANK.AVG(Table2[[#This Row],[6M Return vs Nifty Z-Score]],Table2[6M Return vs Nifty Z-Score])</f>
        <v>168</v>
      </c>
      <c r="AU52">
        <f>_xlfn.RANK.AVG(Table2[[#This Row],[Sharpe Ratio Z-Score]],Table2[Sharpe Ratio Z-Score])</f>
        <v>118</v>
      </c>
      <c r="AV52">
        <f>(Table2[[#This Row],[Rank 1Y]]+Table2[[#This Row],[Rank 6M]]+Table2[[#This Row],[Rank Sharpe]])/3</f>
        <v>100.66666666666667</v>
      </c>
    </row>
    <row r="53" spans="1:48" x14ac:dyDescent="0.3">
      <c r="A53" t="s">
        <v>955</v>
      </c>
      <c r="B53" t="s">
        <v>956</v>
      </c>
      <c r="C53" t="s">
        <v>3165</v>
      </c>
      <c r="D53" t="s">
        <v>54</v>
      </c>
      <c r="E53">
        <v>15969.933738600001</v>
      </c>
      <c r="F53">
        <v>1000.5</v>
      </c>
      <c r="G53">
        <v>286.68488923369102</v>
      </c>
      <c r="H53">
        <f>(Table2[[#This Row],[1Y Return vs Nifty]]-AVERAGE(Table2[1Y Return vs Nifty]))/_xlfn.STDEV.P(Table2[1Y Return vs Nifty])</f>
        <v>4.6641287021779103</v>
      </c>
      <c r="I53">
        <v>5.6481911826024298</v>
      </c>
      <c r="J53">
        <f>(Table2[[#This Row],[1M Return vs Nifty]]-AVERAGE(Table2[1M Return vs Nifty]))/_xlfn.STDEV.P(Table2[1M Return vs Nifty])</f>
        <v>0.3152012814365634</v>
      </c>
      <c r="K53">
        <v>65.438421913308503</v>
      </c>
      <c r="L53">
        <f>(Table2[[#This Row],[6M Return vs Nifty]]-AVERAGE(Table2[6M Return vs Nifty]))/_xlfn.STDEV.P(Table2[6M Return vs Nifty])</f>
        <v>1.6662696329546767</v>
      </c>
      <c r="M53">
        <v>1.2083143941186201</v>
      </c>
      <c r="N53">
        <f>(Table2[[#This Row],[1W Return vs Nifty]]-AVERAGE(Table2[1W Return vs Nifty]))/_xlfn.STDEV.P(Table2[1W Return vs Nifty])</f>
        <v>-0.18053885896624397</v>
      </c>
      <c r="O53">
        <v>1010.31</v>
      </c>
      <c r="P53">
        <v>919.85492543262797</v>
      </c>
      <c r="Q53">
        <v>654.11925326979997</v>
      </c>
      <c r="R53">
        <v>53.620375583715997</v>
      </c>
      <c r="S53" s="1">
        <f>(Table2[[#This Row],[Close Price]]-Table2[[#This Row],[20D EMA]])/Table2[[#This Row],[20D EMA]]</f>
        <v>-9.7098910235471746E-3</v>
      </c>
      <c r="T53" s="1">
        <f>(Table2[[#This Row],[Close Price]]-Table2[[#This Row],[50D EMA]])/Table2[[#This Row],[50D EMA]]</f>
        <v>8.7671514646119747E-2</v>
      </c>
      <c r="U53" s="1">
        <f>(Table2[[#This Row],[Close Price]]-Table2[[#This Row],[200D EMA]])/Table2[[#This Row],[200D EMA]]</f>
        <v>0.52953761106819275</v>
      </c>
      <c r="V53">
        <v>0.44594107330490301</v>
      </c>
      <c r="W53">
        <v>989</v>
      </c>
      <c r="X53">
        <v>1047</v>
      </c>
      <c r="Y53">
        <v>970.55</v>
      </c>
      <c r="Z53">
        <v>1047</v>
      </c>
      <c r="AA53">
        <v>970.55</v>
      </c>
      <c r="AB53">
        <v>1097.7</v>
      </c>
      <c r="AC53" s="1">
        <f>(Table2[[#This Row],[Close Price]]/Table2[[#This Row],[Day Low]])-1</f>
        <v>1.1627906976744207E-2</v>
      </c>
      <c r="AD53" s="1">
        <f>(Table2[[#This Row],[Day High]]/Table2[[#This Row],[Close Price]])-1</f>
        <v>4.6476761619190343E-2</v>
      </c>
      <c r="AE53" s="1">
        <f>(Table2[[#This Row],[Close Price]]/Table2[[#This Row],[Current Week Low]])-1</f>
        <v>3.0858791406934261E-2</v>
      </c>
      <c r="AF53" s="1">
        <f>(Table2[[#This Row],[Current Week High]]/Table2[[#This Row],[Close Price]])-1</f>
        <v>4.6476761619190343E-2</v>
      </c>
      <c r="AG53" s="1">
        <f>(Table2[[#This Row],[Close Price]]/Table2[[#This Row],[Current Month Low]])-1</f>
        <v>3.0858791406934261E-2</v>
      </c>
      <c r="AH53" s="1">
        <f>(Table2[[#This Row],[Current Month High]]/Table2[[#This Row],[Close Price]])-1</f>
        <v>9.715142428785617E-2</v>
      </c>
      <c r="AI53">
        <v>9.7151424287856099</v>
      </c>
      <c r="AJ53">
        <v>369.16764361078498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0.42</v>
      </c>
      <c r="AM53" t="s">
        <v>3208</v>
      </c>
      <c r="AN53">
        <v>-5.53</v>
      </c>
      <c r="AO53" t="s">
        <v>3206</v>
      </c>
      <c r="AP53">
        <v>9.2101580089421001E-2</v>
      </c>
      <c r="AQ53">
        <f>(Table2[[#This Row],[Sharpe Ratio]]-AVERAGE(Table2[Sharpe Ratio]))/_xlfn.STDEV.P(Table2[Sharpe Ratio])</f>
        <v>0.32074418753278172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6.7858049451356877</v>
      </c>
      <c r="AS53">
        <f>_xlfn.RANK.AVG(Table2[[#This Row],[1Y Return vs Nifty Z-Score]],Table2[1Y Return vs Nifty Z-Score])</f>
        <v>2</v>
      </c>
      <c r="AT53">
        <f>_xlfn.RANK.AVG(Table2[[#This Row],[6M Return vs Nifty Z-Score]],Table2[6M Return vs Nifty Z-Score])</f>
        <v>48</v>
      </c>
      <c r="AU53">
        <f>_xlfn.RANK.AVG(Table2[[#This Row],[Sharpe Ratio Z-Score]],Table2[Sharpe Ratio Z-Score])</f>
        <v>253</v>
      </c>
      <c r="AV53">
        <f>(Table2[[#This Row],[Rank 1Y]]+Table2[[#This Row],[Rank 6M]]+Table2[[#This Row],[Rank Sharpe]])/3</f>
        <v>101</v>
      </c>
    </row>
    <row r="54" spans="1:48" x14ac:dyDescent="0.3">
      <c r="A54" t="s">
        <v>597</v>
      </c>
      <c r="B54" t="s">
        <v>598</v>
      </c>
      <c r="C54" t="s">
        <v>3164</v>
      </c>
      <c r="D54" t="s">
        <v>46</v>
      </c>
      <c r="E54">
        <v>32468.400000000001</v>
      </c>
      <c r="F54">
        <v>175.71</v>
      </c>
      <c r="G54">
        <v>167.01986253570101</v>
      </c>
      <c r="H54">
        <f>(Table2[[#This Row],[1Y Return vs Nifty]]-AVERAGE(Table2[1Y Return vs Nifty]))/_xlfn.STDEV.P(Table2[1Y Return vs Nifty])</f>
        <v>2.5424565019593621</v>
      </c>
      <c r="I54">
        <v>-4.3614104412880597</v>
      </c>
      <c r="J54">
        <f>(Table2[[#This Row],[1M Return vs Nifty]]-AVERAGE(Table2[1M Return vs Nifty]))/_xlfn.STDEV.P(Table2[1M Return vs Nifty])</f>
        <v>-0.66229265913223279</v>
      </c>
      <c r="K54">
        <v>33.576331446927597</v>
      </c>
      <c r="L54">
        <f>(Table2[[#This Row],[6M Return vs Nifty]]-AVERAGE(Table2[6M Return vs Nifty]))/_xlfn.STDEV.P(Table2[6M Return vs Nifty])</f>
        <v>0.6477054652714328</v>
      </c>
      <c r="M54">
        <v>-0.72185305747740303</v>
      </c>
      <c r="N54">
        <f>(Table2[[#This Row],[1W Return vs Nifty]]-AVERAGE(Table2[1W Return vs Nifty]))/_xlfn.STDEV.P(Table2[1W Return vs Nifty])</f>
        <v>-0.54584844445275948</v>
      </c>
      <c r="O54">
        <v>181.05</v>
      </c>
      <c r="P54">
        <v>176.29513476353901</v>
      </c>
      <c r="Q54">
        <v>139.531194725403</v>
      </c>
      <c r="R54">
        <v>47.341244315828199</v>
      </c>
      <c r="S54" s="1">
        <f>(Table2[[#This Row],[Close Price]]-Table2[[#This Row],[20D EMA]])/Table2[[#This Row],[20D EMA]]</f>
        <v>-2.9494614747307392E-2</v>
      </c>
      <c r="T54" s="1">
        <f>(Table2[[#This Row],[Close Price]]-Table2[[#This Row],[50D EMA]])/Table2[[#This Row],[50D EMA]]</f>
        <v>-3.3190635936937896E-3</v>
      </c>
      <c r="U54" s="1">
        <f>(Table2[[#This Row],[Close Price]]-Table2[[#This Row],[200D EMA]])/Table2[[#This Row],[200D EMA]]</f>
        <v>0.25928829281363786</v>
      </c>
      <c r="V54">
        <v>1.4635446418325799</v>
      </c>
      <c r="W54">
        <v>174.65</v>
      </c>
      <c r="X54">
        <v>180.7</v>
      </c>
      <c r="Y54">
        <v>172.5</v>
      </c>
      <c r="Z54">
        <v>181.98</v>
      </c>
      <c r="AA54">
        <v>172.5</v>
      </c>
      <c r="AB54">
        <v>192</v>
      </c>
      <c r="AC54" s="1">
        <f>(Table2[[#This Row],[Close Price]]/Table2[[#This Row],[Day Low]])-1</f>
        <v>6.0692814199827527E-3</v>
      </c>
      <c r="AD54" s="1">
        <f>(Table2[[#This Row],[Day High]]/Table2[[#This Row],[Close Price]])-1</f>
        <v>2.8399066643901794E-2</v>
      </c>
      <c r="AE54" s="1">
        <f>(Table2[[#This Row],[Close Price]]/Table2[[#This Row],[Current Week Low]])-1</f>
        <v>1.8608695652174045E-2</v>
      </c>
      <c r="AF54" s="1">
        <f>(Table2[[#This Row],[Current Week High]]/Table2[[#This Row],[Close Price]])-1</f>
        <v>3.5683797165784403E-2</v>
      </c>
      <c r="AG54" s="1">
        <f>(Table2[[#This Row],[Close Price]]/Table2[[#This Row],[Current Month Low]])-1</f>
        <v>1.8608695652174045E-2</v>
      </c>
      <c r="AH54" s="1">
        <f>(Table2[[#This Row],[Current Month High]]/Table2[[#This Row],[Close Price]])-1</f>
        <v>9.2709578282397009E-2</v>
      </c>
      <c r="AI54">
        <v>19.3728302316316</v>
      </c>
      <c r="AJ54">
        <v>228.12324929971899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0.19</v>
      </c>
      <c r="AM54" t="s">
        <v>3208</v>
      </c>
      <c r="AN54">
        <v>-0.16</v>
      </c>
      <c r="AO54" t="s">
        <v>3206</v>
      </c>
      <c r="AP54">
        <v>0.142598214750386</v>
      </c>
      <c r="AQ54">
        <f>(Table2[[#This Row],[Sharpe Ratio]]-AVERAGE(Table2[Sharpe Ratio]))/_xlfn.STDEV.P(Table2[Sharpe Ratio])</f>
        <v>0.91111759448270002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2.8931384581285027</v>
      </c>
      <c r="AS54">
        <f>_xlfn.RANK.AVG(Table2[[#This Row],[1Y Return vs Nifty Z-Score]],Table2[1Y Return vs Nifty Z-Score])</f>
        <v>23</v>
      </c>
      <c r="AT54">
        <f>_xlfn.RANK.AVG(Table2[[#This Row],[6M Return vs Nifty Z-Score]],Table2[6M Return vs Nifty Z-Score])</f>
        <v>153</v>
      </c>
      <c r="AU54">
        <f>_xlfn.RANK.AVG(Table2[[#This Row],[Sharpe Ratio Z-Score]],Table2[Sharpe Ratio Z-Score])</f>
        <v>128</v>
      </c>
      <c r="AV54">
        <f>(Table2[[#This Row],[Rank 1Y]]+Table2[[#This Row],[Rank 6M]]+Table2[[#This Row],[Rank Sharpe]])/3</f>
        <v>101.33333333333333</v>
      </c>
    </row>
    <row r="55" spans="1:48" x14ac:dyDescent="0.3">
      <c r="A55" t="s">
        <v>1382</v>
      </c>
      <c r="B55" t="s">
        <v>1383</v>
      </c>
      <c r="C55" t="s">
        <v>3173</v>
      </c>
      <c r="D55" t="s">
        <v>977</v>
      </c>
      <c r="E55">
        <v>8277.3057974399999</v>
      </c>
      <c r="F55">
        <v>904.15</v>
      </c>
      <c r="G55">
        <v>87.851227949559004</v>
      </c>
      <c r="H55">
        <f>(Table2[[#This Row],[1Y Return vs Nifty]]-AVERAGE(Table2[1Y Return vs Nifty]))/_xlfn.STDEV.P(Table2[1Y Return vs Nifty])</f>
        <v>1.1387891501390199</v>
      </c>
      <c r="I55">
        <v>3.4117238870701301</v>
      </c>
      <c r="J55">
        <f>(Table2[[#This Row],[1M Return vs Nifty]]-AVERAGE(Table2[1M Return vs Nifty]))/_xlfn.STDEV.P(Table2[1M Return vs Nifty])</f>
        <v>9.6797661411832644E-2</v>
      </c>
      <c r="K55">
        <v>37.448962735416302</v>
      </c>
      <c r="L55">
        <f>(Table2[[#This Row],[6M Return vs Nifty]]-AVERAGE(Table2[6M Return vs Nifty]))/_xlfn.STDEV.P(Table2[6M Return vs Nifty])</f>
        <v>0.77150536061306541</v>
      </c>
      <c r="M55">
        <v>0.208494733813023</v>
      </c>
      <c r="N55">
        <f>(Table2[[#This Row],[1W Return vs Nifty]]-AVERAGE(Table2[1W Return vs Nifty]))/_xlfn.STDEV.P(Table2[1W Return vs Nifty])</f>
        <v>-0.3697678843368109</v>
      </c>
      <c r="O55">
        <v>879.15</v>
      </c>
      <c r="P55">
        <v>873.73954137035298</v>
      </c>
      <c r="Q55">
        <v>737.35737348285102</v>
      </c>
      <c r="R55">
        <v>46.658177536525997</v>
      </c>
      <c r="S55" s="1">
        <f>(Table2[[#This Row],[Close Price]]-Table2[[#This Row],[20D EMA]])/Table2[[#This Row],[20D EMA]]</f>
        <v>2.8436558039014959E-2</v>
      </c>
      <c r="T55" s="1">
        <f>(Table2[[#This Row],[Close Price]]-Table2[[#This Row],[50D EMA]])/Table2[[#This Row],[50D EMA]]</f>
        <v>3.4804947229413394E-2</v>
      </c>
      <c r="U55" s="1">
        <f>(Table2[[#This Row],[Close Price]]-Table2[[#This Row],[200D EMA]])/Table2[[#This Row],[200D EMA]]</f>
        <v>0.22620323945404761</v>
      </c>
      <c r="V55">
        <v>0.52382255587406901</v>
      </c>
      <c r="W55">
        <v>883.8</v>
      </c>
      <c r="X55">
        <v>909.85</v>
      </c>
      <c r="Y55">
        <v>847</v>
      </c>
      <c r="Z55">
        <v>909.85</v>
      </c>
      <c r="AA55">
        <v>847</v>
      </c>
      <c r="AB55">
        <v>910.9</v>
      </c>
      <c r="AC55" s="1">
        <f>(Table2[[#This Row],[Close Price]]/Table2[[#This Row],[Day Low]])-1</f>
        <v>2.3025571396243505E-2</v>
      </c>
      <c r="AD55" s="1">
        <f>(Table2[[#This Row],[Day High]]/Table2[[#This Row],[Close Price]])-1</f>
        <v>6.3042636730632484E-3</v>
      </c>
      <c r="AE55" s="1">
        <f>(Table2[[#This Row],[Close Price]]/Table2[[#This Row],[Current Week Low]])-1</f>
        <v>6.7473435655253766E-2</v>
      </c>
      <c r="AF55" s="1">
        <f>(Table2[[#This Row],[Current Week High]]/Table2[[#This Row],[Close Price]])-1</f>
        <v>6.3042636730632484E-3</v>
      </c>
      <c r="AG55" s="1">
        <f>(Table2[[#This Row],[Close Price]]/Table2[[#This Row],[Current Month Low]])-1</f>
        <v>6.7473435655253766E-2</v>
      </c>
      <c r="AH55" s="1">
        <f>(Table2[[#This Row],[Current Month High]]/Table2[[#This Row],[Close Price]])-1</f>
        <v>7.4655754023116305E-3</v>
      </c>
      <c r="AI55">
        <v>17.126582978487999</v>
      </c>
      <c r="AJ55">
        <v>131.358751279426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</v>
      </c>
      <c r="AM55">
        <v>0</v>
      </c>
      <c r="AN55">
        <v>4.47</v>
      </c>
      <c r="AO55" t="s">
        <v>3208</v>
      </c>
      <c r="AP55">
        <v>0.16806229623411401</v>
      </c>
      <c r="AQ55">
        <f>(Table2[[#This Row],[Sharpe Ratio]]-AVERAGE(Table2[Sharpe Ratio]))/_xlfn.STDEV.P(Table2[Sharpe Ratio])</f>
        <v>1.208826870384603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2.8461511582117103</v>
      </c>
      <c r="AS55">
        <f>_xlfn.RANK.AVG(Table2[[#This Row],[1Y Return vs Nifty Z-Score]],Table2[1Y Return vs Nifty Z-Score])</f>
        <v>82</v>
      </c>
      <c r="AT55">
        <f>_xlfn.RANK.AVG(Table2[[#This Row],[6M Return vs Nifty Z-Score]],Table2[6M Return vs Nifty Z-Score])</f>
        <v>132</v>
      </c>
      <c r="AU55">
        <f>_xlfn.RANK.AVG(Table2[[#This Row],[Sharpe Ratio Z-Score]],Table2[Sharpe Ratio Z-Score])</f>
        <v>90</v>
      </c>
      <c r="AV55">
        <f>(Table2[[#This Row],[Rank 1Y]]+Table2[[#This Row],[Rank 6M]]+Table2[[#This Row],[Rank Sharpe]])/3</f>
        <v>101.33333333333333</v>
      </c>
    </row>
    <row r="56" spans="1:48" x14ac:dyDescent="0.3">
      <c r="A56" t="s">
        <v>321</v>
      </c>
      <c r="B56" t="s">
        <v>322</v>
      </c>
      <c r="C56" t="s">
        <v>3167</v>
      </c>
      <c r="D56" t="s">
        <v>95</v>
      </c>
      <c r="E56">
        <v>81144.93472664</v>
      </c>
      <c r="F56">
        <v>1700.3</v>
      </c>
      <c r="G56">
        <v>112.360617520014</v>
      </c>
      <c r="H56">
        <f>(Table2[[#This Row],[1Y Return vs Nifty]]-AVERAGE(Table2[1Y Return vs Nifty]))/_xlfn.STDEV.P(Table2[1Y Return vs Nifty])</f>
        <v>1.5733429369124972</v>
      </c>
      <c r="I56">
        <v>-7.5694722583436098</v>
      </c>
      <c r="J56">
        <f>(Table2[[#This Row],[1M Return vs Nifty]]-AVERAGE(Table2[1M Return vs Nifty]))/_xlfn.STDEV.P(Table2[1M Return vs Nifty])</f>
        <v>-0.97557795309012463</v>
      </c>
      <c r="K56">
        <v>35.106507732471101</v>
      </c>
      <c r="L56">
        <f>(Table2[[#This Row],[6M Return vs Nifty]]-AVERAGE(Table2[6M Return vs Nifty]))/_xlfn.STDEV.P(Table2[6M Return vs Nifty])</f>
        <v>0.69662198995262992</v>
      </c>
      <c r="M56">
        <v>-3.5414029745352203E-2</v>
      </c>
      <c r="N56">
        <f>(Table2[[#This Row],[1W Return vs Nifty]]-AVERAGE(Table2[1W Return vs Nifty]))/_xlfn.STDEV.P(Table2[1W Return vs Nifty])</f>
        <v>-0.41593082695526684</v>
      </c>
      <c r="O56">
        <v>1696.1</v>
      </c>
      <c r="P56">
        <v>1650.22558578693</v>
      </c>
      <c r="Q56">
        <v>1358.6813115364901</v>
      </c>
      <c r="R56">
        <v>47.898534913081697</v>
      </c>
      <c r="S56" s="1">
        <f>(Table2[[#This Row],[Close Price]]-Table2[[#This Row],[20D EMA]])/Table2[[#This Row],[20D EMA]]</f>
        <v>2.4762690879075798E-3</v>
      </c>
      <c r="T56" s="1">
        <f>(Table2[[#This Row],[Close Price]]-Table2[[#This Row],[50D EMA]])/Table2[[#This Row],[50D EMA]]</f>
        <v>3.0343981237687209E-2</v>
      </c>
      <c r="U56" s="1">
        <f>(Table2[[#This Row],[Close Price]]-Table2[[#This Row],[200D EMA]])/Table2[[#This Row],[200D EMA]]</f>
        <v>0.25143400852197195</v>
      </c>
      <c r="V56">
        <v>0.740312600947726</v>
      </c>
      <c r="W56">
        <v>1685.25</v>
      </c>
      <c r="X56">
        <v>1714</v>
      </c>
      <c r="Y56">
        <v>1659.8</v>
      </c>
      <c r="Z56">
        <v>1714.1</v>
      </c>
      <c r="AA56">
        <v>1659.8</v>
      </c>
      <c r="AB56">
        <v>1775</v>
      </c>
      <c r="AC56" s="1">
        <f>(Table2[[#This Row],[Close Price]]/Table2[[#This Row],[Day Low]])-1</f>
        <v>8.9304257528557418E-3</v>
      </c>
      <c r="AD56" s="1">
        <f>(Table2[[#This Row],[Day High]]/Table2[[#This Row],[Close Price]])-1</f>
        <v>8.0574016350056787E-3</v>
      </c>
      <c r="AE56" s="1">
        <f>(Table2[[#This Row],[Close Price]]/Table2[[#This Row],[Current Week Low]])-1</f>
        <v>2.4400530184359503E-2</v>
      </c>
      <c r="AF56" s="1">
        <f>(Table2[[#This Row],[Current Week High]]/Table2[[#This Row],[Close Price]])-1</f>
        <v>8.1162147856259637E-3</v>
      </c>
      <c r="AG56" s="1">
        <f>(Table2[[#This Row],[Close Price]]/Table2[[#This Row],[Current Month Low]])-1</f>
        <v>2.4400530184359503E-2</v>
      </c>
      <c r="AH56" s="1">
        <f>(Table2[[#This Row],[Current Month High]]/Table2[[#This Row],[Close Price]])-1</f>
        <v>4.3933423513497605E-2</v>
      </c>
      <c r="AI56">
        <v>12.215491383873401</v>
      </c>
      <c r="AJ56">
        <v>145.72584724329701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0.11</v>
      </c>
      <c r="AM56" t="s">
        <v>3208</v>
      </c>
      <c r="AN56">
        <v>4.46</v>
      </c>
      <c r="AO56" t="s">
        <v>3208</v>
      </c>
      <c r="AP56">
        <v>0.15261568729112299</v>
      </c>
      <c r="AQ56">
        <f>(Table2[[#This Row],[Sharpe Ratio]]-AVERAGE(Table2[Sharpe Ratio]))/_xlfn.STDEV.P(Table2[Sharpe Ratio])</f>
        <v>1.0282352882183152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1.9066914350380513</v>
      </c>
      <c r="AS56">
        <f>_xlfn.RANK.AVG(Table2[[#This Row],[1Y Return vs Nifty Z-Score]],Table2[1Y Return vs Nifty Z-Score])</f>
        <v>53</v>
      </c>
      <c r="AT56">
        <f>_xlfn.RANK.AVG(Table2[[#This Row],[6M Return vs Nifty Z-Score]],Table2[6M Return vs Nifty Z-Score])</f>
        <v>144</v>
      </c>
      <c r="AU56">
        <f>_xlfn.RANK.AVG(Table2[[#This Row],[Sharpe Ratio Z-Score]],Table2[Sharpe Ratio Z-Score])</f>
        <v>111</v>
      </c>
      <c r="AV56">
        <f>(Table2[[#This Row],[Rank 1Y]]+Table2[[#This Row],[Rank 6M]]+Table2[[#This Row],[Rank Sharpe]])/3</f>
        <v>102.66666666666667</v>
      </c>
    </row>
    <row r="57" spans="1:48" x14ac:dyDescent="0.3">
      <c r="A57" t="s">
        <v>605</v>
      </c>
      <c r="B57" t="s">
        <v>606</v>
      </c>
      <c r="C57" t="s">
        <v>3174</v>
      </c>
      <c r="D57" t="s">
        <v>141</v>
      </c>
      <c r="E57">
        <v>32185.113871850001</v>
      </c>
      <c r="F57">
        <v>1320.4</v>
      </c>
      <c r="G57">
        <v>83.289274808476804</v>
      </c>
      <c r="H57">
        <f>(Table2[[#This Row],[1Y Return vs Nifty]]-AVERAGE(Table2[1Y Return vs Nifty]))/_xlfn.STDEV.P(Table2[1Y Return vs Nifty])</f>
        <v>1.0579052910432332</v>
      </c>
      <c r="I57">
        <v>16.8774498078518</v>
      </c>
      <c r="J57">
        <f>(Table2[[#This Row],[1M Return vs Nifty]]-AVERAGE(Table2[1M Return vs Nifty]))/_xlfn.STDEV.P(Table2[1M Return vs Nifty])</f>
        <v>1.4118015933873238</v>
      </c>
      <c r="K57">
        <v>39.177844836045303</v>
      </c>
      <c r="L57">
        <f>(Table2[[#This Row],[6M Return vs Nifty]]-AVERAGE(Table2[6M Return vs Nifty]))/_xlfn.STDEV.P(Table2[6M Return vs Nifty])</f>
        <v>0.82677409320635586</v>
      </c>
      <c r="M57">
        <v>8.0588028689223599</v>
      </c>
      <c r="N57">
        <f>(Table2[[#This Row],[1W Return vs Nifty]]-AVERAGE(Table2[1W Return vs Nifty]))/_xlfn.STDEV.P(Table2[1W Return vs Nifty])</f>
        <v>1.1160062169759444</v>
      </c>
      <c r="O57">
        <v>1244.3399999999999</v>
      </c>
      <c r="P57">
        <v>1228.6598291746</v>
      </c>
      <c r="Q57">
        <v>1073.70717601198</v>
      </c>
      <c r="R57">
        <v>80.304508894537506</v>
      </c>
      <c r="S57" s="1">
        <f>(Table2[[#This Row],[Close Price]]-Table2[[#This Row],[20D EMA]])/Table2[[#This Row],[20D EMA]]</f>
        <v>6.112477297201744E-2</v>
      </c>
      <c r="T57" s="1">
        <f>(Table2[[#This Row],[Close Price]]-Table2[[#This Row],[50D EMA]])/Table2[[#This Row],[50D EMA]]</f>
        <v>7.4666859489522133E-2</v>
      </c>
      <c r="U57" s="1">
        <f>(Table2[[#This Row],[Close Price]]-Table2[[#This Row],[200D EMA]])/Table2[[#This Row],[200D EMA]]</f>
        <v>0.22975800991132392</v>
      </c>
      <c r="V57">
        <v>1.20912390894377</v>
      </c>
      <c r="W57">
        <v>1310.85</v>
      </c>
      <c r="X57">
        <v>1325.7</v>
      </c>
      <c r="Y57">
        <v>1297.5999999999999</v>
      </c>
      <c r="Z57">
        <v>1325.7</v>
      </c>
      <c r="AA57">
        <v>1207.3499999999999</v>
      </c>
      <c r="AB57">
        <v>1333</v>
      </c>
      <c r="AC57" s="1">
        <f>(Table2[[#This Row],[Close Price]]/Table2[[#This Row],[Day Low]])-1</f>
        <v>7.2853492009004039E-3</v>
      </c>
      <c r="AD57" s="1">
        <f>(Table2[[#This Row],[Day High]]/Table2[[#This Row],[Close Price]])-1</f>
        <v>4.0139351711601101E-3</v>
      </c>
      <c r="AE57" s="1">
        <f>(Table2[[#This Row],[Close Price]]/Table2[[#This Row],[Current Week Low]])-1</f>
        <v>1.7570900123304645E-2</v>
      </c>
      <c r="AF57" s="1">
        <f>(Table2[[#This Row],[Current Week High]]/Table2[[#This Row],[Close Price]])-1</f>
        <v>4.0139351711601101E-3</v>
      </c>
      <c r="AG57" s="1">
        <f>(Table2[[#This Row],[Close Price]]/Table2[[#This Row],[Current Month Low]])-1</f>
        <v>9.3634820060463086E-2</v>
      </c>
      <c r="AH57" s="1">
        <f>(Table2[[#This Row],[Current Month High]]/Table2[[#This Row],[Close Price]])-1</f>
        <v>9.542562859739423E-3</v>
      </c>
      <c r="AI57">
        <v>10.0499848530748</v>
      </c>
      <c r="AJ57">
        <v>133.69911504424701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0.03</v>
      </c>
      <c r="AM57" t="s">
        <v>3208</v>
      </c>
      <c r="AN57">
        <v>14.38</v>
      </c>
      <c r="AO57" t="s">
        <v>3208</v>
      </c>
      <c r="AP57">
        <v>0.16696483880506399</v>
      </c>
      <c r="AQ57">
        <f>(Table2[[#This Row],[Sharpe Ratio]]-AVERAGE(Table2[Sharpe Ratio]))/_xlfn.STDEV.P(Table2[Sharpe Ratio])</f>
        <v>1.1959961206579959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5.6084833152708535</v>
      </c>
      <c r="AS57">
        <f>_xlfn.RANK.AVG(Table2[[#This Row],[1Y Return vs Nifty Z-Score]],Table2[1Y Return vs Nifty Z-Score])</f>
        <v>92</v>
      </c>
      <c r="AT57">
        <f>_xlfn.RANK.AVG(Table2[[#This Row],[6M Return vs Nifty Z-Score]],Table2[6M Return vs Nifty Z-Score])</f>
        <v>125</v>
      </c>
      <c r="AU57">
        <f>_xlfn.RANK.AVG(Table2[[#This Row],[Sharpe Ratio Z-Score]],Table2[Sharpe Ratio Z-Score])</f>
        <v>92</v>
      </c>
      <c r="AV57">
        <f>(Table2[[#This Row],[Rank 1Y]]+Table2[[#This Row],[Rank 6M]]+Table2[[#This Row],[Rank Sharpe]])/3</f>
        <v>103</v>
      </c>
    </row>
    <row r="58" spans="1:48" x14ac:dyDescent="0.3">
      <c r="A58" t="s">
        <v>920</v>
      </c>
      <c r="B58" t="s">
        <v>921</v>
      </c>
      <c r="C58" t="s">
        <v>3166</v>
      </c>
      <c r="D58" t="s">
        <v>521</v>
      </c>
      <c r="E58">
        <v>17001.752012910001</v>
      </c>
      <c r="F58">
        <v>602</v>
      </c>
      <c r="G58">
        <v>98.803081618064198</v>
      </c>
      <c r="H58">
        <f>(Table2[[#This Row],[1Y Return vs Nifty]]-AVERAGE(Table2[1Y Return vs Nifty]))/_xlfn.STDEV.P(Table2[1Y Return vs Nifty])</f>
        <v>1.3329665477505419</v>
      </c>
      <c r="I58">
        <v>-0.82215446479381105</v>
      </c>
      <c r="J58">
        <f>(Table2[[#This Row],[1M Return vs Nifty]]-AVERAGE(Table2[1M Return vs Nifty]))/_xlfn.STDEV.P(Table2[1M Return vs Nifty])</f>
        <v>-0.31666439128111296</v>
      </c>
      <c r="K58">
        <v>22.527028221060601</v>
      </c>
      <c r="L58">
        <f>(Table2[[#This Row],[6M Return vs Nifty]]-AVERAGE(Table2[6M Return vs Nifty]))/_xlfn.STDEV.P(Table2[6M Return vs Nifty])</f>
        <v>0.2944824287726181</v>
      </c>
      <c r="M58">
        <v>3.9579902803489303E-2</v>
      </c>
      <c r="N58">
        <f>(Table2[[#This Row],[1W Return vs Nifty]]-AVERAGE(Table2[1W Return vs Nifty]))/_xlfn.STDEV.P(Table2[1W Return vs Nifty])</f>
        <v>-0.40173723852294324</v>
      </c>
      <c r="O58">
        <v>623.9</v>
      </c>
      <c r="P58">
        <v>604.91097546061599</v>
      </c>
      <c r="Q58">
        <v>499.65876941945299</v>
      </c>
      <c r="R58">
        <v>40.478112364155898</v>
      </c>
      <c r="S58" s="1">
        <f>(Table2[[#This Row],[Close Price]]-Table2[[#This Row],[20D EMA]])/Table2[[#This Row],[20D EMA]]</f>
        <v>-3.5101779131271001E-2</v>
      </c>
      <c r="T58" s="1">
        <f>(Table2[[#This Row],[Close Price]]-Table2[[#This Row],[50D EMA]])/Table2[[#This Row],[50D EMA]]</f>
        <v>-4.8122377981311927E-3</v>
      </c>
      <c r="U58" s="1">
        <f>(Table2[[#This Row],[Close Price]]-Table2[[#This Row],[200D EMA]])/Table2[[#This Row],[200D EMA]]</f>
        <v>0.20482224438781679</v>
      </c>
      <c r="V58">
        <v>0.596816081456368</v>
      </c>
      <c r="W58">
        <v>600</v>
      </c>
      <c r="X58">
        <v>619</v>
      </c>
      <c r="Y58">
        <v>592.5</v>
      </c>
      <c r="Z58">
        <v>619</v>
      </c>
      <c r="AA58">
        <v>592.5</v>
      </c>
      <c r="AB58">
        <v>647.85</v>
      </c>
      <c r="AC58" s="1">
        <f>(Table2[[#This Row],[Close Price]]/Table2[[#This Row],[Day Low]])-1</f>
        <v>3.3333333333334103E-3</v>
      </c>
      <c r="AD58" s="1">
        <f>(Table2[[#This Row],[Day High]]/Table2[[#This Row],[Close Price]])-1</f>
        <v>2.8239202657807327E-2</v>
      </c>
      <c r="AE58" s="1">
        <f>(Table2[[#This Row],[Close Price]]/Table2[[#This Row],[Current Week Low]])-1</f>
        <v>1.6033755274261541E-2</v>
      </c>
      <c r="AF58" s="1">
        <f>(Table2[[#This Row],[Current Week High]]/Table2[[#This Row],[Close Price]])-1</f>
        <v>2.8239202657807327E-2</v>
      </c>
      <c r="AG58" s="1">
        <f>(Table2[[#This Row],[Close Price]]/Table2[[#This Row],[Current Month Low]])-1</f>
        <v>1.6033755274261541E-2</v>
      </c>
      <c r="AH58" s="1">
        <f>(Table2[[#This Row],[Current Month High]]/Table2[[#This Row],[Close Price]])-1</f>
        <v>7.6162790697674509E-2</v>
      </c>
      <c r="AI58">
        <v>20.265780730896999</v>
      </c>
      <c r="AJ58">
        <v>157.374946558358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0.21</v>
      </c>
      <c r="AM58" t="s">
        <v>3208</v>
      </c>
      <c r="AN58">
        <v>-11.01</v>
      </c>
      <c r="AO58" t="s">
        <v>3206</v>
      </c>
      <c r="AP58">
        <v>0.23940925332098201</v>
      </c>
      <c r="AQ58">
        <f>(Table2[[#This Row],[Sharpe Ratio]]-AVERAGE(Table2[Sharpe Ratio]))/_xlfn.STDEV.P(Table2[Sharpe Ratio])</f>
        <v>2.0429685198962404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2.9520158666153442</v>
      </c>
      <c r="AS58">
        <f>_xlfn.RANK.AVG(Table2[[#This Row],[1Y Return vs Nifty Z-Score]],Table2[1Y Return vs Nifty Z-Score])</f>
        <v>68</v>
      </c>
      <c r="AT58">
        <f>_xlfn.RANK.AVG(Table2[[#This Row],[6M Return vs Nifty Z-Score]],Table2[6M Return vs Nifty Z-Score])</f>
        <v>227</v>
      </c>
      <c r="AU58">
        <f>_xlfn.RANK.AVG(Table2[[#This Row],[Sharpe Ratio Z-Score]],Table2[Sharpe Ratio Z-Score])</f>
        <v>15</v>
      </c>
      <c r="AV58">
        <f>(Table2[[#This Row],[Rank 1Y]]+Table2[[#This Row],[Rank 6M]]+Table2[[#This Row],[Rank Sharpe]])/3</f>
        <v>103.33333333333333</v>
      </c>
    </row>
    <row r="59" spans="1:48" x14ac:dyDescent="0.3">
      <c r="A59" t="s">
        <v>475</v>
      </c>
      <c r="B59" t="s">
        <v>476</v>
      </c>
      <c r="C59" t="s">
        <v>3173</v>
      </c>
      <c r="D59" t="s">
        <v>92</v>
      </c>
      <c r="E59">
        <v>45831.309374999997</v>
      </c>
      <c r="F59">
        <v>1237.7</v>
      </c>
      <c r="G59">
        <v>86.389568135565796</v>
      </c>
      <c r="H59">
        <f>(Table2[[#This Row],[1Y Return vs Nifty]]-AVERAGE(Table2[1Y Return vs Nifty]))/_xlfn.STDEV.P(Table2[1Y Return vs Nifty])</f>
        <v>1.1128737838946059</v>
      </c>
      <c r="I59">
        <v>-0.32467791991989697</v>
      </c>
      <c r="J59">
        <f>(Table2[[#This Row],[1M Return vs Nifty]]-AVERAGE(Table2[1M Return vs Nifty]))/_xlfn.STDEV.P(Table2[1M Return vs Nifty])</f>
        <v>-0.26808300648067113</v>
      </c>
      <c r="K59">
        <v>28.385249960874798</v>
      </c>
      <c r="L59">
        <f>(Table2[[#This Row],[6M Return vs Nifty]]-AVERAGE(Table2[6M Return vs Nifty]))/_xlfn.STDEV.P(Table2[6M Return vs Nifty])</f>
        <v>0.48175748396128348</v>
      </c>
      <c r="M59">
        <v>-4.3579184600872498</v>
      </c>
      <c r="N59">
        <f>(Table2[[#This Row],[1W Return vs Nifty]]-AVERAGE(Table2[1W Return vs Nifty]))/_xlfn.STDEV.P(Table2[1W Return vs Nifty])</f>
        <v>-1.2340216617199571</v>
      </c>
      <c r="O59">
        <v>1309.8800000000001</v>
      </c>
      <c r="P59">
        <v>1358.40177460358</v>
      </c>
      <c r="Q59">
        <v>1134.4973805541699</v>
      </c>
      <c r="R59">
        <v>29.119122606236001</v>
      </c>
      <c r="S59" s="1">
        <f>(Table2[[#This Row],[Close Price]]-Table2[[#This Row],[20D EMA]])/Table2[[#This Row],[20D EMA]]</f>
        <v>-5.5104284361926326E-2</v>
      </c>
      <c r="T59" s="1">
        <f>(Table2[[#This Row],[Close Price]]-Table2[[#This Row],[50D EMA]])/Table2[[#This Row],[50D EMA]]</f>
        <v>-8.8855725058813395E-2</v>
      </c>
      <c r="U59" s="1">
        <f>(Table2[[#This Row],[Close Price]]-Table2[[#This Row],[200D EMA]])/Table2[[#This Row],[200D EMA]]</f>
        <v>9.0967701834109627E-2</v>
      </c>
      <c r="V59">
        <v>0.40141606746431002</v>
      </c>
      <c r="W59">
        <v>1232.05</v>
      </c>
      <c r="X59">
        <v>1263.5999999999999</v>
      </c>
      <c r="Y59">
        <v>1226</v>
      </c>
      <c r="Z59">
        <v>1289.7</v>
      </c>
      <c r="AA59">
        <v>1226</v>
      </c>
      <c r="AB59">
        <v>1366</v>
      </c>
      <c r="AC59" s="1">
        <f>(Table2[[#This Row],[Close Price]]/Table2[[#This Row],[Day Low]])-1</f>
        <v>4.5858528468811777E-3</v>
      </c>
      <c r="AD59" s="1">
        <f>(Table2[[#This Row],[Day High]]/Table2[[#This Row],[Close Price]])-1</f>
        <v>2.0925910963884409E-2</v>
      </c>
      <c r="AE59" s="1">
        <f>(Table2[[#This Row],[Close Price]]/Table2[[#This Row],[Current Week Low]])-1</f>
        <v>9.5432300163131867E-3</v>
      </c>
      <c r="AF59" s="1">
        <f>(Table2[[#This Row],[Current Week High]]/Table2[[#This Row],[Close Price]])-1</f>
        <v>4.2013411973822468E-2</v>
      </c>
      <c r="AG59" s="1">
        <f>(Table2[[#This Row],[Close Price]]/Table2[[#This Row],[Current Month Low]])-1</f>
        <v>9.5432300163131867E-3</v>
      </c>
      <c r="AH59" s="1">
        <f>(Table2[[#This Row],[Current Month High]]/Table2[[#This Row],[Close Price]])-1</f>
        <v>0.10366001454310414</v>
      </c>
      <c r="AI59">
        <v>45.002827825805902</v>
      </c>
      <c r="AJ59">
        <v>175.044444444444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</v>
      </c>
      <c r="AM59">
        <v>0</v>
      </c>
      <c r="AN59">
        <v>-5.63</v>
      </c>
      <c r="AO59" t="s">
        <v>3206</v>
      </c>
      <c r="AP59">
        <v>0.18288183355918999</v>
      </c>
      <c r="AQ59">
        <f>(Table2[[#This Row],[Sharpe Ratio]]-AVERAGE(Table2[Sharpe Ratio]))/_xlfn.STDEV.P(Table2[Sharpe Ratio])</f>
        <v>1.3820871440398255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86</v>
      </c>
      <c r="AT59">
        <f>_xlfn.RANK.AVG(Table2[[#This Row],[6M Return vs Nifty Z-Score]],Table2[6M Return vs Nifty Z-Score])</f>
        <v>181</v>
      </c>
      <c r="AU59">
        <f>_xlfn.RANK.AVG(Table2[[#This Row],[Sharpe Ratio Z-Score]],Table2[Sharpe Ratio Z-Score])</f>
        <v>64</v>
      </c>
      <c r="AV59">
        <f>(Table2[[#This Row],[Rank 1Y]]+Table2[[#This Row],[Rank 6M]]+Table2[[#This Row],[Rank Sharpe]])/3</f>
        <v>110.33333333333333</v>
      </c>
    </row>
    <row r="60" spans="1:48" x14ac:dyDescent="0.3">
      <c r="A60" t="s">
        <v>256</v>
      </c>
      <c r="B60" t="s">
        <v>257</v>
      </c>
      <c r="C60" t="s">
        <v>3173</v>
      </c>
      <c r="D60" t="s">
        <v>258</v>
      </c>
      <c r="E60">
        <v>103790.61</v>
      </c>
      <c r="F60">
        <v>3797.4</v>
      </c>
      <c r="G60">
        <v>90.218680540563199</v>
      </c>
      <c r="H60">
        <f>(Table2[[#This Row],[1Y Return vs Nifty]]-AVERAGE(Table2[1Y Return vs Nifty]))/_xlfn.STDEV.P(Table2[1Y Return vs Nifty])</f>
        <v>1.1807643076789576</v>
      </c>
      <c r="I60">
        <v>-0.78531364637587098</v>
      </c>
      <c r="J60">
        <f>(Table2[[#This Row],[1M Return vs Nifty]]-AVERAGE(Table2[1M Return vs Nifty]))/_xlfn.STDEV.P(Table2[1M Return vs Nifty])</f>
        <v>-0.31306667799318549</v>
      </c>
      <c r="K60">
        <v>24.244174046617101</v>
      </c>
      <c r="L60">
        <f>(Table2[[#This Row],[6M Return vs Nifty]]-AVERAGE(Table2[6M Return vs Nifty]))/_xlfn.STDEV.P(Table2[6M Return vs Nifty])</f>
        <v>0.34937597728112491</v>
      </c>
      <c r="M60">
        <v>-0.88878168775118704</v>
      </c>
      <c r="N60">
        <f>(Table2[[#This Row],[1W Return vs Nifty]]-AVERAGE(Table2[1W Return vs Nifty]))/_xlfn.STDEV.P(Table2[1W Return vs Nifty])</f>
        <v>-0.57744188401714747</v>
      </c>
      <c r="O60">
        <v>3773.84</v>
      </c>
      <c r="P60">
        <v>3748.4500638873301</v>
      </c>
      <c r="Q60">
        <v>3168.2534165212301</v>
      </c>
      <c r="R60">
        <v>45.806408657340697</v>
      </c>
      <c r="S60" s="1">
        <f>(Table2[[#This Row],[Close Price]]-Table2[[#This Row],[20D EMA]])/Table2[[#This Row],[20D EMA]]</f>
        <v>6.2429779746888967E-3</v>
      </c>
      <c r="T60" s="1">
        <f>(Table2[[#This Row],[Close Price]]-Table2[[#This Row],[50D EMA]])/Table2[[#This Row],[50D EMA]]</f>
        <v>1.3058713675888341E-2</v>
      </c>
      <c r="U60" s="1">
        <f>(Table2[[#This Row],[Close Price]]-Table2[[#This Row],[200D EMA]])/Table2[[#This Row],[200D EMA]]</f>
        <v>0.19857836503797682</v>
      </c>
      <c r="V60">
        <v>0.58684570093507105</v>
      </c>
      <c r="W60">
        <v>3746</v>
      </c>
      <c r="X60">
        <v>3862.9</v>
      </c>
      <c r="Y60">
        <v>3661.25</v>
      </c>
      <c r="Z60">
        <v>3862.9</v>
      </c>
      <c r="AA60">
        <v>3661.25</v>
      </c>
      <c r="AB60">
        <v>3895.75</v>
      </c>
      <c r="AC60" s="1">
        <f>(Table2[[#This Row],[Close Price]]/Table2[[#This Row],[Day Low]])-1</f>
        <v>1.3721302722904394E-2</v>
      </c>
      <c r="AD60" s="1">
        <f>(Table2[[#This Row],[Day High]]/Table2[[#This Row],[Close Price]])-1</f>
        <v>1.7248643808921882E-2</v>
      </c>
      <c r="AE60" s="1">
        <f>(Table2[[#This Row],[Close Price]]/Table2[[#This Row],[Current Week Low]])-1</f>
        <v>3.7186753158074515E-2</v>
      </c>
      <c r="AF60" s="1">
        <f>(Table2[[#This Row],[Current Week High]]/Table2[[#This Row],[Close Price]])-1</f>
        <v>1.7248643808921882E-2</v>
      </c>
      <c r="AG60" s="1">
        <f>(Table2[[#This Row],[Close Price]]/Table2[[#This Row],[Current Month Low]])-1</f>
        <v>3.7186753158074515E-2</v>
      </c>
      <c r="AH60" s="1">
        <f>(Table2[[#This Row],[Current Month High]]/Table2[[#This Row],[Close Price]])-1</f>
        <v>2.5899299520724783E-2</v>
      </c>
      <c r="AI60">
        <v>9.8620108495286001</v>
      </c>
      <c r="AJ60">
        <v>129.68608238069299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-0.06</v>
      </c>
      <c r="AM60" t="s">
        <v>3206</v>
      </c>
      <c r="AN60">
        <v>-1.63</v>
      </c>
      <c r="AO60" t="s">
        <v>3206</v>
      </c>
      <c r="AP60">
        <v>0.198013254780465</v>
      </c>
      <c r="AQ60">
        <f>(Table2[[#This Row],[Sharpe Ratio]]-AVERAGE(Table2[Sharpe Ratio]))/_xlfn.STDEV.P(Table2[Sharpe Ratio])</f>
        <v>1.5589937588741793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2.1986254818239286</v>
      </c>
      <c r="AS60">
        <f>_xlfn.RANK.AVG(Table2[[#This Row],[1Y Return vs Nifty Z-Score]],Table2[1Y Return vs Nifty Z-Score])</f>
        <v>79</v>
      </c>
      <c r="AT60">
        <f>_xlfn.RANK.AVG(Table2[[#This Row],[6M Return vs Nifty Z-Score]],Table2[6M Return vs Nifty Z-Score])</f>
        <v>214</v>
      </c>
      <c r="AU60">
        <f>_xlfn.RANK.AVG(Table2[[#This Row],[Sharpe Ratio Z-Score]],Table2[Sharpe Ratio Z-Score])</f>
        <v>42</v>
      </c>
      <c r="AV60">
        <f>(Table2[[#This Row],[Rank 1Y]]+Table2[[#This Row],[Rank 6M]]+Table2[[#This Row],[Rank Sharpe]])/3</f>
        <v>111.66666666666667</v>
      </c>
    </row>
    <row r="61" spans="1:48" x14ac:dyDescent="0.3">
      <c r="A61" t="s">
        <v>631</v>
      </c>
      <c r="B61" t="s">
        <v>632</v>
      </c>
      <c r="C61" t="s">
        <v>3165</v>
      </c>
      <c r="D61" t="s">
        <v>54</v>
      </c>
      <c r="E61">
        <v>30392.51009684</v>
      </c>
      <c r="F61">
        <v>1190.25</v>
      </c>
      <c r="G61">
        <v>105.118649917941</v>
      </c>
      <c r="H61">
        <f>(Table2[[#This Row],[1Y Return vs Nifty]]-AVERAGE(Table2[1Y Return vs Nifty]))/_xlfn.STDEV.P(Table2[1Y Return vs Nifty])</f>
        <v>1.4449421688670432</v>
      </c>
      <c r="I61">
        <v>26.955945583442901</v>
      </c>
      <c r="J61">
        <f>(Table2[[#This Row],[1M Return vs Nifty]]-AVERAGE(Table2[1M Return vs Nifty]))/_xlfn.STDEV.P(Table2[1M Return vs Nifty])</f>
        <v>2.3960234356607439</v>
      </c>
      <c r="K61">
        <v>71.339832349301503</v>
      </c>
      <c r="L61">
        <f>(Table2[[#This Row],[6M Return vs Nifty]]-AVERAGE(Table2[6M Return vs Nifty]))/_xlfn.STDEV.P(Table2[6M Return vs Nifty])</f>
        <v>1.8549253401260832</v>
      </c>
      <c r="M61">
        <v>11.8430082571096</v>
      </c>
      <c r="N61">
        <f>(Table2[[#This Row],[1W Return vs Nifty]]-AVERAGE(Table2[1W Return vs Nifty]))/_xlfn.STDEV.P(Table2[1W Return vs Nifty])</f>
        <v>1.8322168755959676</v>
      </c>
      <c r="O61">
        <v>1097.71</v>
      </c>
      <c r="P61">
        <v>988.37228912848502</v>
      </c>
      <c r="Q61">
        <v>774.90224666433096</v>
      </c>
      <c r="R61">
        <v>82.125811606734104</v>
      </c>
      <c r="S61" s="1">
        <f>(Table2[[#This Row],[Close Price]]-Table2[[#This Row],[20D EMA]])/Table2[[#This Row],[20D EMA]]</f>
        <v>8.4302775778666461E-2</v>
      </c>
      <c r="T61" s="1">
        <f>(Table2[[#This Row],[Close Price]]-Table2[[#This Row],[50D EMA]])/Table2[[#This Row],[50D EMA]]</f>
        <v>0.20425270223786249</v>
      </c>
      <c r="U61" s="1">
        <f>(Table2[[#This Row],[Close Price]]-Table2[[#This Row],[200D EMA]])/Table2[[#This Row],[200D EMA]]</f>
        <v>0.53600019244180575</v>
      </c>
      <c r="V61">
        <v>0.77357650544216905</v>
      </c>
      <c r="W61">
        <v>1181.3499999999999</v>
      </c>
      <c r="X61">
        <v>1226</v>
      </c>
      <c r="Y61">
        <v>1175.45</v>
      </c>
      <c r="Z61">
        <v>1257</v>
      </c>
      <c r="AA61">
        <v>1061.5</v>
      </c>
      <c r="AB61">
        <v>1257</v>
      </c>
      <c r="AC61" s="1">
        <f>(Table2[[#This Row],[Close Price]]/Table2[[#This Row],[Day Low]])-1</f>
        <v>7.5337537562958357E-3</v>
      </c>
      <c r="AD61" s="1">
        <f>(Table2[[#This Row],[Day High]]/Table2[[#This Row],[Close Price]])-1</f>
        <v>3.0035706784288907E-2</v>
      </c>
      <c r="AE61" s="1">
        <f>(Table2[[#This Row],[Close Price]]/Table2[[#This Row],[Current Week Low]])-1</f>
        <v>1.2590922625377532E-2</v>
      </c>
      <c r="AF61" s="1">
        <f>(Table2[[#This Row],[Current Week High]]/Table2[[#This Row],[Close Price]])-1</f>
        <v>5.6080655324511675E-2</v>
      </c>
      <c r="AG61" s="1">
        <f>(Table2[[#This Row],[Close Price]]/Table2[[#This Row],[Current Month Low]])-1</f>
        <v>0.12129062647197353</v>
      </c>
      <c r="AH61" s="1">
        <f>(Table2[[#This Row],[Current Month High]]/Table2[[#This Row],[Close Price]])-1</f>
        <v>5.6080655324511675E-2</v>
      </c>
      <c r="AI61">
        <v>5.6080655324511604</v>
      </c>
      <c r="AJ61">
        <v>134.76331360946699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0.43</v>
      </c>
      <c r="AM61" t="s">
        <v>3208</v>
      </c>
      <c r="AN61">
        <v>10.53</v>
      </c>
      <c r="AO61" t="s">
        <v>3208</v>
      </c>
      <c r="AP61">
        <v>9.7606540784323001E-2</v>
      </c>
      <c r="AQ61">
        <f>(Table2[[#This Row],[Sharpe Ratio]]-AVERAGE(Table2[Sharpe Ratio]))/_xlfn.STDEV.P(Table2[Sharpe Ratio])</f>
        <v>0.38510456367259982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7.9132123839224384</v>
      </c>
      <c r="AS61">
        <f>_xlfn.RANK.AVG(Table2[[#This Row],[1Y Return vs Nifty Z-Score]],Table2[1Y Return vs Nifty Z-Score])</f>
        <v>60</v>
      </c>
      <c r="AT61">
        <f>_xlfn.RANK.AVG(Table2[[#This Row],[6M Return vs Nifty Z-Score]],Table2[6M Return vs Nifty Z-Score])</f>
        <v>39</v>
      </c>
      <c r="AU61">
        <f>_xlfn.RANK.AVG(Table2[[#This Row],[Sharpe Ratio Z-Score]],Table2[Sharpe Ratio Z-Score])</f>
        <v>239</v>
      </c>
      <c r="AV61">
        <f>(Table2[[#This Row],[Rank 1Y]]+Table2[[#This Row],[Rank 6M]]+Table2[[#This Row],[Rank Sharpe]])/3</f>
        <v>112.66666666666667</v>
      </c>
    </row>
    <row r="62" spans="1:48" x14ac:dyDescent="0.3">
      <c r="A62" t="s">
        <v>732</v>
      </c>
      <c r="B62" t="s">
        <v>733</v>
      </c>
      <c r="C62" t="s">
        <v>3173</v>
      </c>
      <c r="D62" t="s">
        <v>166</v>
      </c>
      <c r="E62">
        <v>23754.9417084899</v>
      </c>
      <c r="F62">
        <v>753.8</v>
      </c>
      <c r="G62">
        <v>56.307414252235397</v>
      </c>
      <c r="H62">
        <f>(Table2[[#This Row],[1Y Return vs Nifty]]-AVERAGE(Table2[1Y Return vs Nifty]))/_xlfn.STDEV.P(Table2[1Y Return vs Nifty])</f>
        <v>0.57951436069371987</v>
      </c>
      <c r="I62">
        <v>7.1533450770075797</v>
      </c>
      <c r="J62">
        <f>(Table2[[#This Row],[1M Return vs Nifty]]-AVERAGE(Table2[1M Return vs Nifty]))/_xlfn.STDEV.P(Table2[1M Return vs Nifty])</f>
        <v>0.46218803142798903</v>
      </c>
      <c r="K62">
        <v>45.250730440133196</v>
      </c>
      <c r="L62">
        <f>(Table2[[#This Row],[6M Return vs Nifty]]-AVERAGE(Table2[6M Return vs Nifty]))/_xlfn.STDEV.P(Table2[6M Return vs Nifty])</f>
        <v>1.0209115016507284</v>
      </c>
      <c r="M62">
        <v>-0.80410142867258005</v>
      </c>
      <c r="N62">
        <f>(Table2[[#This Row],[1W Return vs Nifty]]-AVERAGE(Table2[1W Return vs Nifty]))/_xlfn.STDEV.P(Table2[1W Return vs Nifty])</f>
        <v>-0.56141503084577249</v>
      </c>
      <c r="O62">
        <v>736.1</v>
      </c>
      <c r="P62">
        <v>691.28846451688003</v>
      </c>
      <c r="Q62">
        <v>564.21948706289402</v>
      </c>
      <c r="R62">
        <v>53.345939102886298</v>
      </c>
      <c r="S62" s="1">
        <f>(Table2[[#This Row],[Close Price]]-Table2[[#This Row],[20D EMA]])/Table2[[#This Row],[20D EMA]]</f>
        <v>2.4045645972014577E-2</v>
      </c>
      <c r="T62" s="1">
        <f>(Table2[[#This Row],[Close Price]]-Table2[[#This Row],[50D EMA]])/Table2[[#This Row],[50D EMA]]</f>
        <v>9.0427569230172658E-2</v>
      </c>
      <c r="U62" s="1">
        <f>(Table2[[#This Row],[Close Price]]-Table2[[#This Row],[200D EMA]])/Table2[[#This Row],[200D EMA]]</f>
        <v>0.33600490107845787</v>
      </c>
      <c r="V62">
        <v>0.57737620086434704</v>
      </c>
      <c r="W62">
        <v>743.85</v>
      </c>
      <c r="X62">
        <v>762.2</v>
      </c>
      <c r="Y62">
        <v>730.8</v>
      </c>
      <c r="Z62">
        <v>762.2</v>
      </c>
      <c r="AA62">
        <v>722.1</v>
      </c>
      <c r="AB62">
        <v>783.5</v>
      </c>
      <c r="AC62" s="1">
        <f>(Table2[[#This Row],[Close Price]]/Table2[[#This Row],[Day Low]])-1</f>
        <v>1.337635275929272E-2</v>
      </c>
      <c r="AD62" s="1">
        <f>(Table2[[#This Row],[Day High]]/Table2[[#This Row],[Close Price]])-1</f>
        <v>1.1143539400371605E-2</v>
      </c>
      <c r="AE62" s="1">
        <f>(Table2[[#This Row],[Close Price]]/Table2[[#This Row],[Current Week Low]])-1</f>
        <v>3.1472359058565935E-2</v>
      </c>
      <c r="AF62" s="1">
        <f>(Table2[[#This Row],[Current Week High]]/Table2[[#This Row],[Close Price]])-1</f>
        <v>1.1143539400371605E-2</v>
      </c>
      <c r="AG62" s="1">
        <f>(Table2[[#This Row],[Close Price]]/Table2[[#This Row],[Current Month Low]])-1</f>
        <v>4.3899736878548534E-2</v>
      </c>
      <c r="AH62" s="1">
        <f>(Table2[[#This Row],[Current Month High]]/Table2[[#This Row],[Close Price]])-1</f>
        <v>3.9400371451313365E-2</v>
      </c>
      <c r="AI62">
        <v>11.9594056778986</v>
      </c>
      <c r="AJ62">
        <v>141.602564102564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0.25</v>
      </c>
      <c r="AM62" t="s">
        <v>3208</v>
      </c>
      <c r="AN62">
        <v>4.67</v>
      </c>
      <c r="AO62" t="s">
        <v>3208</v>
      </c>
      <c r="AP62">
        <v>0.17055957150942799</v>
      </c>
      <c r="AQ62">
        <f>(Table2[[#This Row],[Sharpe Ratio]]-AVERAGE(Table2[Sharpe Ratio]))/_xlfn.STDEV.P(Table2[Sharpe Ratio])</f>
        <v>1.238023368770635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2.7392222316972998</v>
      </c>
      <c r="AS62">
        <f>_xlfn.RANK.AVG(Table2[[#This Row],[1Y Return vs Nifty Z-Score]],Table2[1Y Return vs Nifty Z-Score])</f>
        <v>155</v>
      </c>
      <c r="AT62">
        <f>_xlfn.RANK.AVG(Table2[[#This Row],[6M Return vs Nifty Z-Score]],Table2[6M Return vs Nifty Z-Score])</f>
        <v>103</v>
      </c>
      <c r="AU62">
        <f>_xlfn.RANK.AVG(Table2[[#This Row],[Sharpe Ratio Z-Score]],Table2[Sharpe Ratio Z-Score])</f>
        <v>82</v>
      </c>
      <c r="AV62">
        <f>(Table2[[#This Row],[Rank 1Y]]+Table2[[#This Row],[Rank 6M]]+Table2[[#This Row],[Rank Sharpe]])/3</f>
        <v>113.33333333333333</v>
      </c>
    </row>
    <row r="63" spans="1:48" x14ac:dyDescent="0.3">
      <c r="A63" t="s">
        <v>1046</v>
      </c>
      <c r="B63" t="s">
        <v>1047</v>
      </c>
      <c r="C63" t="s">
        <v>3174</v>
      </c>
      <c r="D63" t="s">
        <v>483</v>
      </c>
      <c r="E63">
        <v>13046.07701893</v>
      </c>
      <c r="F63">
        <v>1915.3</v>
      </c>
      <c r="G63">
        <v>27.037073391922799</v>
      </c>
      <c r="H63">
        <f>(Table2[[#This Row],[1Y Return vs Nifty]]-AVERAGE(Table2[1Y Return vs Nifty]))/_xlfn.STDEV.P(Table2[1Y Return vs Nifty])</f>
        <v>6.0548458893696082E-2</v>
      </c>
      <c r="I63">
        <v>0.31879776557259198</v>
      </c>
      <c r="J63">
        <f>(Table2[[#This Row],[1M Return vs Nifty]]-AVERAGE(Table2[1M Return vs Nifty]))/_xlfn.STDEV.P(Table2[1M Return vs Nifty])</f>
        <v>-0.20524398379958805</v>
      </c>
      <c r="K63">
        <v>75.420236803517099</v>
      </c>
      <c r="L63">
        <f>(Table2[[#This Row],[6M Return vs Nifty]]-AVERAGE(Table2[6M Return vs Nifty]))/_xlfn.STDEV.P(Table2[6M Return vs Nifty])</f>
        <v>1.98536730755143</v>
      </c>
      <c r="M63">
        <v>-6.20006905557194</v>
      </c>
      <c r="N63">
        <f>(Table2[[#This Row],[1W Return vs Nifty]]-AVERAGE(Table2[1W Return vs Nifty]))/_xlfn.STDEV.P(Table2[1W Return vs Nifty])</f>
        <v>-1.5826728991469456</v>
      </c>
      <c r="O63">
        <v>1988.74</v>
      </c>
      <c r="P63">
        <v>1900.0080039592799</v>
      </c>
      <c r="Q63">
        <v>1501.1802807797301</v>
      </c>
      <c r="R63">
        <v>45.735947949130598</v>
      </c>
      <c r="S63" s="1">
        <f>(Table2[[#This Row],[Close Price]]-Table2[[#This Row],[20D EMA]])/Table2[[#This Row],[20D EMA]]</f>
        <v>-3.6927904100083495E-2</v>
      </c>
      <c r="T63" s="1">
        <f>(Table2[[#This Row],[Close Price]]-Table2[[#This Row],[50D EMA]])/Table2[[#This Row],[50D EMA]]</f>
        <v>8.0483850640914369E-3</v>
      </c>
      <c r="U63" s="1">
        <f>(Table2[[#This Row],[Close Price]]-Table2[[#This Row],[200D EMA]])/Table2[[#This Row],[200D EMA]]</f>
        <v>0.27586274914640591</v>
      </c>
      <c r="V63">
        <v>0.88634948227327204</v>
      </c>
      <c r="W63">
        <v>1910</v>
      </c>
      <c r="X63">
        <v>1974</v>
      </c>
      <c r="Y63">
        <v>1886.05</v>
      </c>
      <c r="Z63">
        <v>1998.5</v>
      </c>
      <c r="AA63">
        <v>1886.05</v>
      </c>
      <c r="AB63">
        <v>2182</v>
      </c>
      <c r="AC63" s="1">
        <f>(Table2[[#This Row],[Close Price]]/Table2[[#This Row],[Day Low]])-1</f>
        <v>2.7748691099476197E-3</v>
      </c>
      <c r="AD63" s="1">
        <f>(Table2[[#This Row],[Day High]]/Table2[[#This Row],[Close Price]])-1</f>
        <v>3.0647940270453811E-2</v>
      </c>
      <c r="AE63" s="1">
        <f>(Table2[[#This Row],[Close Price]]/Table2[[#This Row],[Current Week Low]])-1</f>
        <v>1.5508602635136981E-2</v>
      </c>
      <c r="AF63" s="1">
        <f>(Table2[[#This Row],[Current Week High]]/Table2[[#This Row],[Close Price]])-1</f>
        <v>4.3439670025583466E-2</v>
      </c>
      <c r="AG63" s="1">
        <f>(Table2[[#This Row],[Close Price]]/Table2[[#This Row],[Current Month Low]])-1</f>
        <v>1.5508602635136981E-2</v>
      </c>
      <c r="AH63" s="1">
        <f>(Table2[[#This Row],[Current Month High]]/Table2[[#This Row],[Close Price]])-1</f>
        <v>0.13924711533441236</v>
      </c>
      <c r="AI63">
        <v>24.262517621260301</v>
      </c>
      <c r="AJ63">
        <v>113.195727916004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-0.34</v>
      </c>
      <c r="AM63" t="s">
        <v>3206</v>
      </c>
      <c r="AN63">
        <v>-5.23</v>
      </c>
      <c r="AO63" t="s">
        <v>3206</v>
      </c>
      <c r="AP63">
        <v>0.22101906293839199</v>
      </c>
      <c r="AQ63">
        <f>(Table2[[#This Row],[Sharpe Ratio]]-AVERAGE(Table2[Sharpe Ratio]))/_xlfn.STDEV.P(Table2[Sharpe Ratio])</f>
        <v>1.8279625215060142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2.085961405004606</v>
      </c>
      <c r="AS63">
        <f>_xlfn.RANK.AVG(Table2[[#This Row],[1Y Return vs Nifty Z-Score]],Table2[1Y Return vs Nifty Z-Score])</f>
        <v>283</v>
      </c>
      <c r="AT63">
        <f>_xlfn.RANK.AVG(Table2[[#This Row],[6M Return vs Nifty Z-Score]],Table2[6M Return vs Nifty Z-Score])</f>
        <v>32</v>
      </c>
      <c r="AU63">
        <f>_xlfn.RANK.AVG(Table2[[#This Row],[Sharpe Ratio Z-Score]],Table2[Sharpe Ratio Z-Score])</f>
        <v>25</v>
      </c>
      <c r="AV63">
        <f>(Table2[[#This Row],[Rank 1Y]]+Table2[[#This Row],[Rank 6M]]+Table2[[#This Row],[Rank Sharpe]])/3</f>
        <v>113.33333333333333</v>
      </c>
    </row>
    <row r="64" spans="1:48" x14ac:dyDescent="0.3">
      <c r="A64" t="s">
        <v>995</v>
      </c>
      <c r="B64" t="s">
        <v>996</v>
      </c>
      <c r="C64" t="s">
        <v>3160</v>
      </c>
      <c r="D64" t="s">
        <v>286</v>
      </c>
      <c r="E64">
        <v>14971.92446256</v>
      </c>
      <c r="F64">
        <v>1060.25</v>
      </c>
      <c r="G64">
        <v>119.90760923993101</v>
      </c>
      <c r="H64">
        <f>(Table2[[#This Row],[1Y Return vs Nifty]]-AVERAGE(Table2[1Y Return vs Nifty]))/_xlfn.STDEV.P(Table2[1Y Return vs Nifty])</f>
        <v>1.7071518113118578</v>
      </c>
      <c r="I64">
        <v>2.4133560901887599</v>
      </c>
      <c r="J64">
        <f>(Table2[[#This Row],[1M Return vs Nifty]]-AVERAGE(Table2[1M Return vs Nifty]))/_xlfn.STDEV.P(Table2[1M Return vs Nifty])</f>
        <v>-6.9857356132804879E-4</v>
      </c>
      <c r="K64">
        <v>30.593746530584198</v>
      </c>
      <c r="L64">
        <f>(Table2[[#This Row],[6M Return vs Nifty]]-AVERAGE(Table2[6M Return vs Nifty]))/_xlfn.STDEV.P(Table2[6M Return vs Nifty])</f>
        <v>0.5523584846310573</v>
      </c>
      <c r="M64">
        <v>2.54303328557494</v>
      </c>
      <c r="N64">
        <f>(Table2[[#This Row],[1W Return vs Nifty]]-AVERAGE(Table2[1W Return vs Nifty]))/_xlfn.STDEV.P(Table2[1W Return vs Nifty])</f>
        <v>7.207425217898511E-2</v>
      </c>
      <c r="O64">
        <v>1066.25</v>
      </c>
      <c r="P64">
        <v>1034.7541607432299</v>
      </c>
      <c r="Q64">
        <v>865.68705941363498</v>
      </c>
      <c r="R64">
        <v>49.148200908975298</v>
      </c>
      <c r="S64" s="1">
        <f>(Table2[[#This Row],[Close Price]]-Table2[[#This Row],[20D EMA]])/Table2[[#This Row],[20D EMA]]</f>
        <v>-5.6271981242672917E-3</v>
      </c>
      <c r="T64" s="1">
        <f>(Table2[[#This Row],[Close Price]]-Table2[[#This Row],[50D EMA]])/Table2[[#This Row],[50D EMA]]</f>
        <v>2.463951363912105E-2</v>
      </c>
      <c r="U64" s="1">
        <f>(Table2[[#This Row],[Close Price]]-Table2[[#This Row],[200D EMA]])/Table2[[#This Row],[200D EMA]]</f>
        <v>0.22474973891622038</v>
      </c>
      <c r="V64">
        <v>0.88720644220149802</v>
      </c>
      <c r="W64">
        <v>1050</v>
      </c>
      <c r="X64">
        <v>1091.8</v>
      </c>
      <c r="Y64">
        <v>1050</v>
      </c>
      <c r="Z64">
        <v>1107.45</v>
      </c>
      <c r="AA64">
        <v>1035.25</v>
      </c>
      <c r="AB64">
        <v>1121.9000000000001</v>
      </c>
      <c r="AC64" s="1">
        <f>(Table2[[#This Row],[Close Price]]/Table2[[#This Row],[Day Low]])-1</f>
        <v>9.7619047619048605E-3</v>
      </c>
      <c r="AD64" s="1">
        <f>(Table2[[#This Row],[Day High]]/Table2[[#This Row],[Close Price]])-1</f>
        <v>2.9757132751709436E-2</v>
      </c>
      <c r="AE64" s="1">
        <f>(Table2[[#This Row],[Close Price]]/Table2[[#This Row],[Current Week Low]])-1</f>
        <v>9.7619047619048605E-3</v>
      </c>
      <c r="AF64" s="1">
        <f>(Table2[[#This Row],[Current Week High]]/Table2[[#This Row],[Close Price]])-1</f>
        <v>4.4517802405093176E-2</v>
      </c>
      <c r="AG64" s="1">
        <f>(Table2[[#This Row],[Close Price]]/Table2[[#This Row],[Current Month Low]])-1</f>
        <v>2.414875633904856E-2</v>
      </c>
      <c r="AH64" s="1">
        <f>(Table2[[#This Row],[Current Month High]]/Table2[[#This Row],[Close Price]])-1</f>
        <v>5.8146663522754105E-2</v>
      </c>
      <c r="AI64">
        <v>9.1204904503654909</v>
      </c>
      <c r="AJ64">
        <v>158.59756097560901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-0.12</v>
      </c>
      <c r="AM64" t="s">
        <v>3206</v>
      </c>
      <c r="AN64">
        <v>1.19</v>
      </c>
      <c r="AO64" t="s">
        <v>3208</v>
      </c>
      <c r="AP64">
        <v>0.139556248914084</v>
      </c>
      <c r="AQ64">
        <f>(Table2[[#This Row],[Sharpe Ratio]]-AVERAGE(Table2[Sharpe Ratio]))/_xlfn.STDEV.P(Table2[Sharpe Ratio])</f>
        <v>0.87555293266591683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3.2064389072264889</v>
      </c>
      <c r="AS64">
        <f>_xlfn.RANK.AVG(Table2[[#This Row],[1Y Return vs Nifty Z-Score]],Table2[1Y Return vs Nifty Z-Score])</f>
        <v>46</v>
      </c>
      <c r="AT64">
        <f>_xlfn.RANK.AVG(Table2[[#This Row],[6M Return vs Nifty Z-Score]],Table2[6M Return vs Nifty Z-Score])</f>
        <v>166</v>
      </c>
      <c r="AU64">
        <f>_xlfn.RANK.AVG(Table2[[#This Row],[Sharpe Ratio Z-Score]],Table2[Sharpe Ratio Z-Score])</f>
        <v>137</v>
      </c>
      <c r="AV64">
        <f>(Table2[[#This Row],[Rank 1Y]]+Table2[[#This Row],[Rank 6M]]+Table2[[#This Row],[Rank Sharpe]])/3</f>
        <v>116.33333333333333</v>
      </c>
    </row>
    <row r="65" spans="1:48" x14ac:dyDescent="0.3">
      <c r="A65" t="s">
        <v>564</v>
      </c>
      <c r="B65" t="s">
        <v>565</v>
      </c>
      <c r="C65" t="s">
        <v>3171</v>
      </c>
      <c r="D65" t="s">
        <v>345</v>
      </c>
      <c r="E65">
        <v>37009.633766059997</v>
      </c>
      <c r="F65">
        <v>1788.25</v>
      </c>
      <c r="G65">
        <v>96.853829362777503</v>
      </c>
      <c r="H65">
        <f>(Table2[[#This Row],[1Y Return vs Nifty]]-AVERAGE(Table2[1Y Return vs Nifty]))/_xlfn.STDEV.P(Table2[1Y Return vs Nifty])</f>
        <v>1.2984061215727858</v>
      </c>
      <c r="I65">
        <v>10.165604984111701</v>
      </c>
      <c r="J65">
        <f>(Table2[[#This Row],[1M Return vs Nifty]]-AVERAGE(Table2[1M Return vs Nifty]))/_xlfn.STDEV.P(Table2[1M Return vs Nifty])</f>
        <v>0.7563521667503057</v>
      </c>
      <c r="K65">
        <v>23.297176866566499</v>
      </c>
      <c r="L65">
        <f>(Table2[[#This Row],[6M Return vs Nifty]]-AVERAGE(Table2[6M Return vs Nifty]))/_xlfn.STDEV.P(Table2[6M Return vs Nifty])</f>
        <v>0.31910246476585574</v>
      </c>
      <c r="M65">
        <v>7.4576156305324997</v>
      </c>
      <c r="N65">
        <f>(Table2[[#This Row],[1W Return vs Nifty]]-AVERAGE(Table2[1W Return vs Nifty]))/_xlfn.STDEV.P(Table2[1W Return vs Nifty])</f>
        <v>1.0022236222718512</v>
      </c>
      <c r="O65">
        <v>1723.25</v>
      </c>
      <c r="P65">
        <v>1686.35721092471</v>
      </c>
      <c r="Q65">
        <v>1423.15373717068</v>
      </c>
      <c r="R65">
        <v>71.054186910776707</v>
      </c>
      <c r="S65" s="1">
        <f>(Table2[[#This Row],[Close Price]]-Table2[[#This Row],[20D EMA]])/Table2[[#This Row],[20D EMA]]</f>
        <v>3.7719425504134631E-2</v>
      </c>
      <c r="T65" s="1">
        <f>(Table2[[#This Row],[Close Price]]-Table2[[#This Row],[50D EMA]])/Table2[[#This Row],[50D EMA]]</f>
        <v>6.042183021200908E-2</v>
      </c>
      <c r="U65" s="1">
        <f>(Table2[[#This Row],[Close Price]]-Table2[[#This Row],[200D EMA]])/Table2[[#This Row],[200D EMA]]</f>
        <v>0.2565402832410465</v>
      </c>
      <c r="V65">
        <v>0.97348188091160803</v>
      </c>
      <c r="W65">
        <v>1761.3</v>
      </c>
      <c r="X65">
        <v>1820</v>
      </c>
      <c r="Y65">
        <v>1722.65</v>
      </c>
      <c r="Z65">
        <v>1820</v>
      </c>
      <c r="AA65">
        <v>1650</v>
      </c>
      <c r="AB65">
        <v>1820</v>
      </c>
      <c r="AC65" s="1">
        <f>(Table2[[#This Row],[Close Price]]/Table2[[#This Row],[Day Low]])-1</f>
        <v>1.5301197978765613E-2</v>
      </c>
      <c r="AD65" s="1">
        <f>(Table2[[#This Row],[Day High]]/Table2[[#This Row],[Close Price]])-1</f>
        <v>1.7754788200754934E-2</v>
      </c>
      <c r="AE65" s="1">
        <f>(Table2[[#This Row],[Close Price]]/Table2[[#This Row],[Current Week Low]])-1</f>
        <v>3.8080863785446839E-2</v>
      </c>
      <c r="AF65" s="1">
        <f>(Table2[[#This Row],[Current Week High]]/Table2[[#This Row],[Close Price]])-1</f>
        <v>1.7754788200754934E-2</v>
      </c>
      <c r="AG65" s="1">
        <f>(Table2[[#This Row],[Close Price]]/Table2[[#This Row],[Current Month Low]])-1</f>
        <v>8.3787878787878745E-2</v>
      </c>
      <c r="AH65" s="1">
        <f>(Table2[[#This Row],[Current Month High]]/Table2[[#This Row],[Close Price]])-1</f>
        <v>1.7754788200754934E-2</v>
      </c>
      <c r="AI65">
        <v>6.1261009366699204</v>
      </c>
      <c r="AJ65">
        <v>131.518643190056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-0.04</v>
      </c>
      <c r="AM65" t="s">
        <v>3206</v>
      </c>
      <c r="AN65">
        <v>5.88</v>
      </c>
      <c r="AO65" t="s">
        <v>3208</v>
      </c>
      <c r="AP65">
        <v>0.18401372665742399</v>
      </c>
      <c r="AQ65">
        <f>(Table2[[#This Row],[Sharpe Ratio]]-AVERAGE(Table2[Sharpe Ratio]))/_xlfn.STDEV.P(Table2[Sharpe Ratio])</f>
        <v>1.3953204929390952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4.7714048682998937</v>
      </c>
      <c r="AS65">
        <f>_xlfn.RANK.AVG(Table2[[#This Row],[1Y Return vs Nifty Z-Score]],Table2[1Y Return vs Nifty Z-Score])</f>
        <v>70</v>
      </c>
      <c r="AT65">
        <f>_xlfn.RANK.AVG(Table2[[#This Row],[6M Return vs Nifty Z-Score]],Table2[6M Return vs Nifty Z-Score])</f>
        <v>218</v>
      </c>
      <c r="AU65">
        <f>_xlfn.RANK.AVG(Table2[[#This Row],[Sharpe Ratio Z-Score]],Table2[Sharpe Ratio Z-Score])</f>
        <v>62</v>
      </c>
      <c r="AV65">
        <f>(Table2[[#This Row],[Rank 1Y]]+Table2[[#This Row],[Rank 6M]]+Table2[[#This Row],[Rank Sharpe]])/3</f>
        <v>116.66666666666667</v>
      </c>
    </row>
    <row r="66" spans="1:48" x14ac:dyDescent="0.3">
      <c r="A66" t="s">
        <v>1359</v>
      </c>
      <c r="B66" t="s">
        <v>1360</v>
      </c>
      <c r="C66" t="s">
        <v>3167</v>
      </c>
      <c r="D66" t="s">
        <v>60</v>
      </c>
      <c r="E66">
        <v>8431.0662002000008</v>
      </c>
      <c r="F66">
        <v>15.47</v>
      </c>
      <c r="G66">
        <v>91.748644127553206</v>
      </c>
      <c r="H66">
        <f>(Table2[[#This Row],[1Y Return vs Nifty]]-AVERAGE(Table2[1Y Return vs Nifty]))/_xlfn.STDEV.P(Table2[1Y Return vs Nifty])</f>
        <v>1.2078907062553419</v>
      </c>
      <c r="I66">
        <v>-2.9567655614952102</v>
      </c>
      <c r="J66">
        <f>(Table2[[#This Row],[1M Return vs Nifty]]-AVERAGE(Table2[1M Return vs Nifty]))/_xlfn.STDEV.P(Table2[1M Return vs Nifty])</f>
        <v>-0.52512118016234033</v>
      </c>
      <c r="K66">
        <v>55.6646800185475</v>
      </c>
      <c r="L66">
        <f>(Table2[[#This Row],[6M Return vs Nifty]]-AVERAGE(Table2[6M Return vs Nifty]))/_xlfn.STDEV.P(Table2[6M Return vs Nifty])</f>
        <v>1.3538236153685976</v>
      </c>
      <c r="M66">
        <v>1.11216054796477</v>
      </c>
      <c r="N66">
        <f>(Table2[[#This Row],[1W Return vs Nifty]]-AVERAGE(Table2[1W Return vs Nifty]))/_xlfn.STDEV.P(Table2[1W Return vs Nifty])</f>
        <v>-0.19873723944994348</v>
      </c>
      <c r="O66">
        <v>15.77</v>
      </c>
      <c r="P66">
        <v>15.8613457824293</v>
      </c>
      <c r="Q66">
        <v>12.9063232807865</v>
      </c>
      <c r="R66">
        <v>49.304695621099299</v>
      </c>
      <c r="S66" s="1">
        <f>(Table2[[#This Row],[Close Price]]-Table2[[#This Row],[20D EMA]])/Table2[[#This Row],[20D EMA]]</f>
        <v>-1.9023462270133098E-2</v>
      </c>
      <c r="T66" s="1">
        <f>(Table2[[#This Row],[Close Price]]-Table2[[#This Row],[50D EMA]])/Table2[[#This Row],[50D EMA]]</f>
        <v>-2.4672924214464827E-2</v>
      </c>
      <c r="U66" s="1">
        <f>(Table2[[#This Row],[Close Price]]-Table2[[#This Row],[200D EMA]])/Table2[[#This Row],[200D EMA]]</f>
        <v>0.19863726201791468</v>
      </c>
      <c r="V66">
        <v>0.42323037987913098</v>
      </c>
      <c r="W66">
        <v>15.42</v>
      </c>
      <c r="X66">
        <v>15.89</v>
      </c>
      <c r="Y66">
        <v>15</v>
      </c>
      <c r="Z66">
        <v>15.89</v>
      </c>
      <c r="AA66">
        <v>15</v>
      </c>
      <c r="AB66">
        <v>16.29</v>
      </c>
      <c r="AC66" s="1">
        <f>(Table2[[#This Row],[Close Price]]/Table2[[#This Row],[Day Low]])-1</f>
        <v>3.2425421530479781E-3</v>
      </c>
      <c r="AD66" s="1">
        <f>(Table2[[#This Row],[Day High]]/Table2[[#This Row],[Close Price]])-1</f>
        <v>2.7149321266968229E-2</v>
      </c>
      <c r="AE66" s="1">
        <f>(Table2[[#This Row],[Close Price]]/Table2[[#This Row],[Current Week Low]])-1</f>
        <v>3.1333333333333435E-2</v>
      </c>
      <c r="AF66" s="1">
        <f>(Table2[[#This Row],[Current Week High]]/Table2[[#This Row],[Close Price]])-1</f>
        <v>2.7149321266968229E-2</v>
      </c>
      <c r="AG66" s="1">
        <f>(Table2[[#This Row],[Close Price]]/Table2[[#This Row],[Current Month Low]])-1</f>
        <v>3.1333333333333435E-2</v>
      </c>
      <c r="AH66" s="1">
        <f>(Table2[[#This Row],[Current Month High]]/Table2[[#This Row],[Close Price]])-1</f>
        <v>5.3005817711699876E-2</v>
      </c>
      <c r="AI66">
        <v>36.3930187459599</v>
      </c>
      <c r="AJ66">
        <v>147.52000000000001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-0.17</v>
      </c>
      <c r="AM66" t="s">
        <v>3206</v>
      </c>
      <c r="AN66">
        <v>-2.89</v>
      </c>
      <c r="AO66" t="s">
        <v>3206</v>
      </c>
      <c r="AP66">
        <v>0.10889948093554799</v>
      </c>
      <c r="AQ66">
        <f>(Table2[[#This Row],[Sharpe Ratio]]-AVERAGE(Table2[Sharpe Ratio]))/_xlfn.STDEV.P(Table2[Sharpe Ratio])</f>
        <v>0.51713418497950248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77</v>
      </c>
      <c r="AT66">
        <f>_xlfn.RANK.AVG(Table2[[#This Row],[6M Return vs Nifty Z-Score]],Table2[6M Return vs Nifty Z-Score])</f>
        <v>68</v>
      </c>
      <c r="AU66">
        <f>_xlfn.RANK.AVG(Table2[[#This Row],[Sharpe Ratio Z-Score]],Table2[Sharpe Ratio Z-Score])</f>
        <v>206</v>
      </c>
      <c r="AV66">
        <f>(Table2[[#This Row],[Rank 1Y]]+Table2[[#This Row],[Rank 6M]]+Table2[[#This Row],[Rank Sharpe]])/3</f>
        <v>117</v>
      </c>
    </row>
    <row r="67" spans="1:48" x14ac:dyDescent="0.3">
      <c r="A67" t="s">
        <v>133</v>
      </c>
      <c r="B67" t="s">
        <v>134</v>
      </c>
      <c r="C67" t="s">
        <v>3173</v>
      </c>
      <c r="D67" t="s">
        <v>135</v>
      </c>
      <c r="E67">
        <v>208876.930038675</v>
      </c>
      <c r="F67">
        <v>288.05</v>
      </c>
      <c r="G67">
        <v>74.452043009252094</v>
      </c>
      <c r="H67">
        <f>(Table2[[#This Row],[1Y Return vs Nifty]]-AVERAGE(Table2[1Y Return vs Nifty]))/_xlfn.STDEV.P(Table2[1Y Return vs Nifty])</f>
        <v>0.90122033844949967</v>
      </c>
      <c r="I67">
        <v>-6.7084202055868998</v>
      </c>
      <c r="J67">
        <f>(Table2[[#This Row],[1M Return vs Nifty]]-AVERAGE(Table2[1M Return vs Nifty]))/_xlfn.STDEV.P(Table2[1M Return vs Nifty])</f>
        <v>-0.89149137345291507</v>
      </c>
      <c r="K67">
        <v>23.942490644982001</v>
      </c>
      <c r="L67">
        <f>(Table2[[#This Row],[6M Return vs Nifty]]-AVERAGE(Table2[6M Return vs Nifty]))/_xlfn.STDEV.P(Table2[6M Return vs Nifty])</f>
        <v>0.3397317920317442</v>
      </c>
      <c r="M67">
        <v>-2.49721708738688</v>
      </c>
      <c r="N67">
        <f>(Table2[[#This Row],[1W Return vs Nifty]]-AVERAGE(Table2[1W Return vs Nifty]))/_xlfn.STDEV.P(Table2[1W Return vs Nifty])</f>
        <v>-0.88185944563176055</v>
      </c>
      <c r="O67">
        <v>295.2</v>
      </c>
      <c r="P67">
        <v>297.17139451759198</v>
      </c>
      <c r="Q67">
        <v>246.98092813855399</v>
      </c>
      <c r="R67">
        <v>33.422764563666703</v>
      </c>
      <c r="S67" s="1">
        <f>(Table2[[#This Row],[Close Price]]-Table2[[#This Row],[20D EMA]])/Table2[[#This Row],[20D EMA]]</f>
        <v>-2.422086720867201E-2</v>
      </c>
      <c r="T67" s="1">
        <f>(Table2[[#This Row],[Close Price]]-Table2[[#This Row],[50D EMA]])/Table2[[#This Row],[50D EMA]]</f>
        <v>-3.069405294678185E-2</v>
      </c>
      <c r="U67" s="1">
        <f>(Table2[[#This Row],[Close Price]]-Table2[[#This Row],[200D EMA]])/Table2[[#This Row],[200D EMA]]</f>
        <v>0.16628438548261773</v>
      </c>
      <c r="V67">
        <v>0.66565310583358495</v>
      </c>
      <c r="W67">
        <v>284.35000000000002</v>
      </c>
      <c r="X67">
        <v>290.45</v>
      </c>
      <c r="Y67">
        <v>275.75</v>
      </c>
      <c r="Z67">
        <v>290.45</v>
      </c>
      <c r="AA67">
        <v>275.75</v>
      </c>
      <c r="AB67">
        <v>301.95</v>
      </c>
      <c r="AC67" s="1">
        <f>(Table2[[#This Row],[Close Price]]/Table2[[#This Row],[Day Low]])-1</f>
        <v>1.3012132934763443E-2</v>
      </c>
      <c r="AD67" s="1">
        <f>(Table2[[#This Row],[Day High]]/Table2[[#This Row],[Close Price]])-1</f>
        <v>8.3318868252038047E-3</v>
      </c>
      <c r="AE67" s="1">
        <f>(Table2[[#This Row],[Close Price]]/Table2[[#This Row],[Current Week Low]])-1</f>
        <v>4.4605621033544818E-2</v>
      </c>
      <c r="AF67" s="1">
        <f>(Table2[[#This Row],[Current Week High]]/Table2[[#This Row],[Close Price]])-1</f>
        <v>8.3318868252038047E-3</v>
      </c>
      <c r="AG67" s="1">
        <f>(Table2[[#This Row],[Close Price]]/Table2[[#This Row],[Current Month Low]])-1</f>
        <v>4.4605621033544818E-2</v>
      </c>
      <c r="AH67" s="1">
        <f>(Table2[[#This Row],[Current Month High]]/Table2[[#This Row],[Close Price]])-1</f>
        <v>4.8255511195972822E-2</v>
      </c>
      <c r="AI67">
        <v>18.208644332581098</v>
      </c>
      <c r="AJ67">
        <v>126.811023622047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</v>
      </c>
      <c r="AM67" t="s">
        <v>3206</v>
      </c>
      <c r="AN67">
        <v>-6.08</v>
      </c>
      <c r="AO67" t="s">
        <v>3206</v>
      </c>
      <c r="AP67">
        <v>0.201862739749611</v>
      </c>
      <c r="AQ67">
        <f>(Table2[[#This Row],[Sharpe Ratio]]-AVERAGE(Table2[Sharpe Ratio]))/_xlfn.STDEV.P(Table2[Sharpe Ratio])</f>
        <v>1.6039994027452158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103</v>
      </c>
      <c r="AT67">
        <f>_xlfn.RANK.AVG(Table2[[#This Row],[6M Return vs Nifty Z-Score]],Table2[6M Return vs Nifty Z-Score])</f>
        <v>217</v>
      </c>
      <c r="AU67">
        <f>_xlfn.RANK.AVG(Table2[[#This Row],[Sharpe Ratio Z-Score]],Table2[Sharpe Ratio Z-Score])</f>
        <v>38</v>
      </c>
      <c r="AV67">
        <f>(Table2[[#This Row],[Rank 1Y]]+Table2[[#This Row],[Rank 6M]]+Table2[[#This Row],[Rank Sharpe]])/3</f>
        <v>119.33333333333333</v>
      </c>
    </row>
    <row r="68" spans="1:48" x14ac:dyDescent="0.3">
      <c r="A68" t="s">
        <v>857</v>
      </c>
      <c r="B68" t="s">
        <v>858</v>
      </c>
      <c r="C68" t="s">
        <v>3173</v>
      </c>
      <c r="D68" t="s">
        <v>776</v>
      </c>
      <c r="E68">
        <v>18744.568399079999</v>
      </c>
      <c r="F68">
        <v>1355</v>
      </c>
      <c r="G68">
        <v>40.709556324190203</v>
      </c>
      <c r="H68">
        <f>(Table2[[#This Row],[1Y Return vs Nifty]]-AVERAGE(Table2[1Y Return vs Nifty]))/_xlfn.STDEV.P(Table2[1Y Return vs Nifty])</f>
        <v>0.30296286973543607</v>
      </c>
      <c r="I68">
        <v>1.82978672764353</v>
      </c>
      <c r="J68">
        <f>(Table2[[#This Row],[1M Return vs Nifty]]-AVERAGE(Table2[1M Return vs Nifty]))/_xlfn.STDEV.P(Table2[1M Return vs Nifty])</f>
        <v>-5.768740660619829E-2</v>
      </c>
      <c r="K68">
        <v>37.248939658493903</v>
      </c>
      <c r="L68">
        <f>(Table2[[#This Row],[6M Return vs Nifty]]-AVERAGE(Table2[6M Return vs Nifty]))/_xlfn.STDEV.P(Table2[6M Return vs Nifty])</f>
        <v>0.76511104260439999</v>
      </c>
      <c r="M68">
        <v>-1.85085405795428</v>
      </c>
      <c r="N68">
        <f>(Table2[[#This Row],[1W Return vs Nifty]]-AVERAGE(Table2[1W Return vs Nifty]))/_xlfn.STDEV.P(Table2[1W Return vs Nifty])</f>
        <v>-0.75952673809356952</v>
      </c>
      <c r="O68">
        <v>1425.17</v>
      </c>
      <c r="P68">
        <v>1456.33784412364</v>
      </c>
      <c r="Q68">
        <v>1216.2132587765</v>
      </c>
      <c r="R68">
        <v>41.928868709830802</v>
      </c>
      <c r="S68" s="1">
        <f>(Table2[[#This Row],[Close Price]]-Table2[[#This Row],[20D EMA]])/Table2[[#This Row],[20D EMA]]</f>
        <v>-4.9236231467123269E-2</v>
      </c>
      <c r="T68" s="1">
        <f>(Table2[[#This Row],[Close Price]]-Table2[[#This Row],[50D EMA]])/Table2[[#This Row],[50D EMA]]</f>
        <v>-6.9584021683252131E-2</v>
      </c>
      <c r="U68" s="1">
        <f>(Table2[[#This Row],[Close Price]]-Table2[[#This Row],[200D EMA]])/Table2[[#This Row],[200D EMA]]</f>
        <v>0.11411382027122306</v>
      </c>
      <c r="V68">
        <v>0.30140020292735997</v>
      </c>
      <c r="W68">
        <v>1347.5</v>
      </c>
      <c r="X68">
        <v>1397.25</v>
      </c>
      <c r="Y68">
        <v>1347.5</v>
      </c>
      <c r="Z68">
        <v>1400</v>
      </c>
      <c r="AA68">
        <v>1347.5</v>
      </c>
      <c r="AB68">
        <v>1468.5</v>
      </c>
      <c r="AC68" s="1">
        <f>(Table2[[#This Row],[Close Price]]/Table2[[#This Row],[Day Low]])-1</f>
        <v>5.5658627087198376E-3</v>
      </c>
      <c r="AD68" s="1">
        <f>(Table2[[#This Row],[Day High]]/Table2[[#This Row],[Close Price]])-1</f>
        <v>3.1180811808118047E-2</v>
      </c>
      <c r="AE68" s="1">
        <f>(Table2[[#This Row],[Close Price]]/Table2[[#This Row],[Current Week Low]])-1</f>
        <v>5.5658627087198376E-3</v>
      </c>
      <c r="AF68" s="1">
        <f>(Table2[[#This Row],[Current Week High]]/Table2[[#This Row],[Close Price]])-1</f>
        <v>3.3210332103321027E-2</v>
      </c>
      <c r="AG68" s="1">
        <f>(Table2[[#This Row],[Close Price]]/Table2[[#This Row],[Current Month Low]])-1</f>
        <v>5.5658627087198376E-3</v>
      </c>
      <c r="AH68" s="1">
        <f>(Table2[[#This Row],[Current Month High]]/Table2[[#This Row],[Close Price]])-1</f>
        <v>8.376383763837647E-2</v>
      </c>
      <c r="AI68">
        <v>39.996309963099598</v>
      </c>
      <c r="AJ68">
        <v>98.972099853157104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-0.16</v>
      </c>
      <c r="AM68" t="s">
        <v>3206</v>
      </c>
      <c r="AN68">
        <v>-5.19</v>
      </c>
      <c r="AO68" t="s">
        <v>3206</v>
      </c>
      <c r="AP68">
        <v>0.24451613100536501</v>
      </c>
      <c r="AQ68">
        <f>(Table2[[#This Row],[Sharpe Ratio]]-AVERAGE(Table2[Sharpe Ratio]))/_xlfn.STDEV.P(Table2[Sharpe Ratio])</f>
        <v>2.1026747715632719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213</v>
      </c>
      <c r="AT68">
        <f>_xlfn.RANK.AVG(Table2[[#This Row],[6M Return vs Nifty Z-Score]],Table2[6M Return vs Nifty Z-Score])</f>
        <v>133</v>
      </c>
      <c r="AU68">
        <f>_xlfn.RANK.AVG(Table2[[#This Row],[Sharpe Ratio Z-Score]],Table2[Sharpe Ratio Z-Score])</f>
        <v>12</v>
      </c>
      <c r="AV68">
        <f>(Table2[[#This Row],[Rank 1Y]]+Table2[[#This Row],[Rank 6M]]+Table2[[#This Row],[Rank Sharpe]])/3</f>
        <v>119.33333333333333</v>
      </c>
    </row>
    <row r="69" spans="1:48" x14ac:dyDescent="0.3">
      <c r="A69" t="s">
        <v>1073</v>
      </c>
      <c r="B69" t="s">
        <v>1074</v>
      </c>
      <c r="C69" t="s">
        <v>3165</v>
      </c>
      <c r="D69" t="s">
        <v>54</v>
      </c>
      <c r="E69">
        <v>12414.35889</v>
      </c>
      <c r="F69">
        <v>1349.7</v>
      </c>
      <c r="G69">
        <v>161.489936221786</v>
      </c>
      <c r="H69">
        <f>(Table2[[#This Row],[1Y Return vs Nifty]]-AVERAGE(Table2[1Y Return vs Nifty]))/_xlfn.STDEV.P(Table2[1Y Return vs Nifty])</f>
        <v>2.4444103872904424</v>
      </c>
      <c r="I69">
        <v>17.717667072927998</v>
      </c>
      <c r="J69">
        <f>(Table2[[#This Row],[1M Return vs Nifty]]-AVERAGE(Table2[1M Return vs Nifty]))/_xlfn.STDEV.P(Table2[1M Return vs Nifty])</f>
        <v>1.4938535387327818</v>
      </c>
      <c r="K69">
        <v>57.800868286881098</v>
      </c>
      <c r="L69">
        <f>(Table2[[#This Row],[6M Return vs Nifty]]-AVERAGE(Table2[6M Return vs Nifty]))/_xlfn.STDEV.P(Table2[6M Return vs Nifty])</f>
        <v>1.4221130713867378</v>
      </c>
      <c r="M69">
        <v>2.4635118993161198</v>
      </c>
      <c r="N69">
        <f>(Table2[[#This Row],[1W Return vs Nifty]]-AVERAGE(Table2[1W Return vs Nifty]))/_xlfn.STDEV.P(Table2[1W Return vs Nifty])</f>
        <v>5.7023783564201555E-2</v>
      </c>
      <c r="O69">
        <v>1296.3499999999999</v>
      </c>
      <c r="P69">
        <v>1175.51285951452</v>
      </c>
      <c r="Q69">
        <v>896.38939023691</v>
      </c>
      <c r="R69">
        <v>59.174000124074603</v>
      </c>
      <c r="S69" s="1">
        <f>(Table2[[#This Row],[Close Price]]-Table2[[#This Row],[20D EMA]])/Table2[[#This Row],[20D EMA]]</f>
        <v>4.1154009333899129E-2</v>
      </c>
      <c r="T69" s="1">
        <f>(Table2[[#This Row],[Close Price]]-Table2[[#This Row],[50D EMA]])/Table2[[#This Row],[50D EMA]]</f>
        <v>0.14817969797235428</v>
      </c>
      <c r="U69" s="1">
        <f>(Table2[[#This Row],[Close Price]]-Table2[[#This Row],[200D EMA]])/Table2[[#This Row],[200D EMA]]</f>
        <v>0.50570724586921201</v>
      </c>
      <c r="V69">
        <v>0.79082167938965198</v>
      </c>
      <c r="W69">
        <v>1339</v>
      </c>
      <c r="X69">
        <v>1382</v>
      </c>
      <c r="Y69">
        <v>1250.55</v>
      </c>
      <c r="Z69">
        <v>1382</v>
      </c>
      <c r="AA69">
        <v>1250.55</v>
      </c>
      <c r="AB69">
        <v>1395</v>
      </c>
      <c r="AC69" s="1">
        <f>(Table2[[#This Row],[Close Price]]/Table2[[#This Row],[Day Low]])-1</f>
        <v>7.9910380881254017E-3</v>
      </c>
      <c r="AD69" s="1">
        <f>(Table2[[#This Row],[Day High]]/Table2[[#This Row],[Close Price]])-1</f>
        <v>2.393124398014379E-2</v>
      </c>
      <c r="AE69" s="1">
        <f>(Table2[[#This Row],[Close Price]]/Table2[[#This Row],[Current Week Low]])-1</f>
        <v>7.9285114549598301E-2</v>
      </c>
      <c r="AF69" s="1">
        <f>(Table2[[#This Row],[Current Week High]]/Table2[[#This Row],[Close Price]])-1</f>
        <v>2.393124398014379E-2</v>
      </c>
      <c r="AG69" s="1">
        <f>(Table2[[#This Row],[Close Price]]/Table2[[#This Row],[Current Month Low]])-1</f>
        <v>7.9285114549598301E-2</v>
      </c>
      <c r="AH69" s="1">
        <f>(Table2[[#This Row],[Current Month High]]/Table2[[#This Row],[Close Price]])-1</f>
        <v>3.3563014003111791E-2</v>
      </c>
      <c r="AI69">
        <v>3.3563014003111702</v>
      </c>
      <c r="AJ69">
        <v>198.27624309392201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</v>
      </c>
      <c r="AM69" t="s">
        <v>3208</v>
      </c>
      <c r="AN69">
        <v>2.5299999999999998</v>
      </c>
      <c r="AO69" t="s">
        <v>3208</v>
      </c>
      <c r="AP69">
        <v>8.8925574152302997E-2</v>
      </c>
      <c r="AQ69">
        <f>(Table2[[#This Row],[Sharpe Ratio]]-AVERAGE(Table2[Sharpe Ratio]))/_xlfn.STDEV.P(Table2[Sharpe Ratio])</f>
        <v>0.28361241710533658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5.7010131980795</v>
      </c>
      <c r="AS69">
        <f>_xlfn.RANK.AVG(Table2[[#This Row],[1Y Return vs Nifty Z-Score]],Table2[1Y Return vs Nifty Z-Score])</f>
        <v>25</v>
      </c>
      <c r="AT69">
        <f>_xlfn.RANK.AVG(Table2[[#This Row],[6M Return vs Nifty Z-Score]],Table2[6M Return vs Nifty Z-Score])</f>
        <v>65</v>
      </c>
      <c r="AU69">
        <f>_xlfn.RANK.AVG(Table2[[#This Row],[Sharpe Ratio Z-Score]],Table2[Sharpe Ratio Z-Score])</f>
        <v>268</v>
      </c>
      <c r="AV69">
        <f>(Table2[[#This Row],[Rank 1Y]]+Table2[[#This Row],[Rank 6M]]+Table2[[#This Row],[Rank Sharpe]])/3</f>
        <v>119.33333333333333</v>
      </c>
    </row>
    <row r="70" spans="1:48" x14ac:dyDescent="0.3">
      <c r="A70" t="s">
        <v>1050</v>
      </c>
      <c r="B70" t="s">
        <v>1051</v>
      </c>
      <c r="C70" t="s">
        <v>3169</v>
      </c>
      <c r="D70" t="s">
        <v>127</v>
      </c>
      <c r="E70">
        <v>12979.96408045</v>
      </c>
      <c r="F70">
        <v>367.95</v>
      </c>
      <c r="G70">
        <v>33.201863865139202</v>
      </c>
      <c r="H70">
        <f>(Table2[[#This Row],[1Y Return vs Nifty]]-AVERAGE(Table2[1Y Return vs Nifty]))/_xlfn.STDEV.P(Table2[1Y Return vs Nifty])</f>
        <v>0.16985077493467091</v>
      </c>
      <c r="I70">
        <v>31.660101867933101</v>
      </c>
      <c r="J70">
        <f>(Table2[[#This Row],[1M Return vs Nifty]]-AVERAGE(Table2[1M Return vs Nifty]))/_xlfn.STDEV.P(Table2[1M Return vs Nifty])</f>
        <v>2.855410775572734</v>
      </c>
      <c r="K70">
        <v>71.846162597836695</v>
      </c>
      <c r="L70">
        <f>(Table2[[#This Row],[6M Return vs Nifty]]-AVERAGE(Table2[6M Return vs Nifty]))/_xlfn.STDEV.P(Table2[6M Return vs Nifty])</f>
        <v>1.8711116556070548</v>
      </c>
      <c r="M70">
        <v>8.9429568008921692</v>
      </c>
      <c r="N70">
        <f>(Table2[[#This Row],[1W Return vs Nifty]]-AVERAGE(Table2[1W Return vs Nifty]))/_xlfn.STDEV.P(Table2[1W Return vs Nifty])</f>
        <v>1.2833439814414518</v>
      </c>
      <c r="O70">
        <v>342.24</v>
      </c>
      <c r="P70">
        <v>309.713064682197</v>
      </c>
      <c r="Q70">
        <v>253.82710908699499</v>
      </c>
      <c r="R70">
        <v>78.337885171803293</v>
      </c>
      <c r="S70" s="1">
        <f>(Table2[[#This Row],[Close Price]]-Table2[[#This Row],[20D EMA]])/Table2[[#This Row],[20D EMA]]</f>
        <v>7.5122720897615652E-2</v>
      </c>
      <c r="T70" s="1">
        <f>(Table2[[#This Row],[Close Price]]-Table2[[#This Row],[50D EMA]])/Table2[[#This Row],[50D EMA]]</f>
        <v>0.18803512656968835</v>
      </c>
      <c r="U70" s="1">
        <f>(Table2[[#This Row],[Close Price]]-Table2[[#This Row],[200D EMA]])/Table2[[#This Row],[200D EMA]]</f>
        <v>0.4496087566198112</v>
      </c>
      <c r="V70">
        <v>0.532941789140844</v>
      </c>
      <c r="W70">
        <v>363.25</v>
      </c>
      <c r="X70">
        <v>376.95</v>
      </c>
      <c r="Y70">
        <v>348.85</v>
      </c>
      <c r="Z70">
        <v>376.95</v>
      </c>
      <c r="AA70">
        <v>341.3</v>
      </c>
      <c r="AB70">
        <v>376.95</v>
      </c>
      <c r="AC70" s="1">
        <f>(Table2[[#This Row],[Close Price]]/Table2[[#This Row],[Day Low]])-1</f>
        <v>1.2938747419132701E-2</v>
      </c>
      <c r="AD70" s="1">
        <f>(Table2[[#This Row],[Day High]]/Table2[[#This Row],[Close Price]])-1</f>
        <v>2.4459845087647869E-2</v>
      </c>
      <c r="AE70" s="1">
        <f>(Table2[[#This Row],[Close Price]]/Table2[[#This Row],[Current Week Low]])-1</f>
        <v>5.4751325784721194E-2</v>
      </c>
      <c r="AF70" s="1">
        <f>(Table2[[#This Row],[Current Week High]]/Table2[[#This Row],[Close Price]])-1</f>
        <v>2.4459845087647869E-2</v>
      </c>
      <c r="AG70" s="1">
        <f>(Table2[[#This Row],[Close Price]]/Table2[[#This Row],[Current Month Low]])-1</f>
        <v>7.8083797245824815E-2</v>
      </c>
      <c r="AH70" s="1">
        <f>(Table2[[#This Row],[Current Month High]]/Table2[[#This Row],[Close Price]])-1</f>
        <v>2.4459845087647869E-2</v>
      </c>
      <c r="AI70">
        <v>2.4459845087647798</v>
      </c>
      <c r="AJ70">
        <v>104.13314840499299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0.73</v>
      </c>
      <c r="AM70" t="s">
        <v>3208</v>
      </c>
      <c r="AN70">
        <v>5.37</v>
      </c>
      <c r="AO70" t="s">
        <v>3208</v>
      </c>
      <c r="AP70">
        <v>0.17209929224884199</v>
      </c>
      <c r="AQ70">
        <f>(Table2[[#This Row],[Sharpe Ratio]]-AVERAGE(Table2[Sharpe Ratio]))/_xlfn.STDEV.P(Table2[Sharpe Ratio])</f>
        <v>1.2560247699488005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7.4357419575047121</v>
      </c>
      <c r="AS70">
        <f>_xlfn.RANK.AVG(Table2[[#This Row],[1Y Return vs Nifty Z-Score]],Table2[1Y Return vs Nifty Z-Score])</f>
        <v>246</v>
      </c>
      <c r="AT70">
        <f>_xlfn.RANK.AVG(Table2[[#This Row],[6M Return vs Nifty Z-Score]],Table2[6M Return vs Nifty Z-Score])</f>
        <v>37</v>
      </c>
      <c r="AU70">
        <f>_xlfn.RANK.AVG(Table2[[#This Row],[Sharpe Ratio Z-Score]],Table2[Sharpe Ratio Z-Score])</f>
        <v>79</v>
      </c>
      <c r="AV70">
        <f>(Table2[[#This Row],[Rank 1Y]]+Table2[[#This Row],[Rank 6M]]+Table2[[#This Row],[Rank Sharpe]])/3</f>
        <v>120.66666666666667</v>
      </c>
    </row>
    <row r="71" spans="1:48" x14ac:dyDescent="0.3">
      <c r="A71" t="s">
        <v>759</v>
      </c>
      <c r="B71" t="s">
        <v>760</v>
      </c>
      <c r="C71" t="s">
        <v>3173</v>
      </c>
      <c r="D71" t="s">
        <v>436</v>
      </c>
      <c r="E71">
        <v>22495.692478919998</v>
      </c>
      <c r="F71">
        <v>680.45</v>
      </c>
      <c r="G71">
        <v>52.332088767687502</v>
      </c>
      <c r="H71">
        <f>(Table2[[#This Row],[1Y Return vs Nifty]]-AVERAGE(Table2[1Y Return vs Nifty]))/_xlfn.STDEV.P(Table2[1Y Return vs Nifty])</f>
        <v>0.5090314652302681</v>
      </c>
      <c r="I71">
        <v>7.2185505176885796</v>
      </c>
      <c r="J71">
        <f>(Table2[[#This Row],[1M Return vs Nifty]]-AVERAGE(Table2[1M Return vs Nifty]))/_xlfn.STDEV.P(Table2[1M Return vs Nifty])</f>
        <v>0.46855570973854921</v>
      </c>
      <c r="K71">
        <v>39.649350987994602</v>
      </c>
      <c r="L71">
        <f>(Table2[[#This Row],[6M Return vs Nifty]]-AVERAGE(Table2[6M Return vs Nifty]))/_xlfn.STDEV.P(Table2[6M Return vs Nifty])</f>
        <v>0.8418471553999527</v>
      </c>
      <c r="M71">
        <v>0.50746359957494702</v>
      </c>
      <c r="N71">
        <f>(Table2[[#This Row],[1W Return vs Nifty]]-AVERAGE(Table2[1W Return vs Nifty]))/_xlfn.STDEV.P(Table2[1W Return vs Nifty])</f>
        <v>-0.3131840929488911</v>
      </c>
      <c r="O71">
        <v>678.33</v>
      </c>
      <c r="P71">
        <v>637.72441171287005</v>
      </c>
      <c r="Q71">
        <v>529.12956675063299</v>
      </c>
      <c r="R71">
        <v>61.353407622287001</v>
      </c>
      <c r="S71" s="1">
        <f>(Table2[[#This Row],[Close Price]]-Table2[[#This Row],[20D EMA]])/Table2[[#This Row],[20D EMA]]</f>
        <v>3.1253224831571721E-3</v>
      </c>
      <c r="T71" s="1">
        <f>(Table2[[#This Row],[Close Price]]-Table2[[#This Row],[50D EMA]])/Table2[[#This Row],[50D EMA]]</f>
        <v>6.6996946490370232E-2</v>
      </c>
      <c r="U71" s="1">
        <f>(Table2[[#This Row],[Close Price]]-Table2[[#This Row],[200D EMA]])/Table2[[#This Row],[200D EMA]]</f>
        <v>0.28597992393171445</v>
      </c>
      <c r="V71">
        <v>0.85877842477753497</v>
      </c>
      <c r="W71">
        <v>676.55</v>
      </c>
      <c r="X71">
        <v>707.7</v>
      </c>
      <c r="Y71">
        <v>663.65</v>
      </c>
      <c r="Z71">
        <v>710</v>
      </c>
      <c r="AA71">
        <v>663.65</v>
      </c>
      <c r="AB71">
        <v>724</v>
      </c>
      <c r="AC71" s="1">
        <f>(Table2[[#This Row],[Close Price]]/Table2[[#This Row],[Day Low]])-1</f>
        <v>5.7645406843545022E-3</v>
      </c>
      <c r="AD71" s="1">
        <f>(Table2[[#This Row],[Day High]]/Table2[[#This Row],[Close Price]])-1</f>
        <v>4.0047027702255766E-2</v>
      </c>
      <c r="AE71" s="1">
        <f>(Table2[[#This Row],[Close Price]]/Table2[[#This Row],[Current Week Low]])-1</f>
        <v>2.5314548331198727E-2</v>
      </c>
      <c r="AF71" s="1">
        <f>(Table2[[#This Row],[Current Week High]]/Table2[[#This Row],[Close Price]])-1</f>
        <v>4.3427143801895829E-2</v>
      </c>
      <c r="AG71" s="1">
        <f>(Table2[[#This Row],[Close Price]]/Table2[[#This Row],[Current Month Low]])-1</f>
        <v>2.5314548331198727E-2</v>
      </c>
      <c r="AH71" s="1">
        <f>(Table2[[#This Row],[Current Month High]]/Table2[[#This Row],[Close Price]])-1</f>
        <v>6.4001763538834577E-2</v>
      </c>
      <c r="AI71">
        <v>6.4001763538834497</v>
      </c>
      <c r="AJ71">
        <v>119.854604200323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0.32</v>
      </c>
      <c r="AM71" t="s">
        <v>3208</v>
      </c>
      <c r="AN71">
        <v>-3.22</v>
      </c>
      <c r="AO71" t="s">
        <v>3206</v>
      </c>
      <c r="AP71">
        <v>0.17358269971891199</v>
      </c>
      <c r="AQ71">
        <f>(Table2[[#This Row],[Sharpe Ratio]]-AVERAGE(Table2[Sharpe Ratio]))/_xlfn.STDEV.P(Table2[Sharpe Ratio])</f>
        <v>1.2733677934568042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2.7796180308766836</v>
      </c>
      <c r="AS71">
        <f>_xlfn.RANK.AVG(Table2[[#This Row],[1Y Return vs Nifty Z-Score]],Table2[1Y Return vs Nifty Z-Score])</f>
        <v>166</v>
      </c>
      <c r="AT71">
        <f>_xlfn.RANK.AVG(Table2[[#This Row],[6M Return vs Nifty Z-Score]],Table2[6M Return vs Nifty Z-Score])</f>
        <v>122</v>
      </c>
      <c r="AU71">
        <f>_xlfn.RANK.AVG(Table2[[#This Row],[Sharpe Ratio Z-Score]],Table2[Sharpe Ratio Z-Score])</f>
        <v>77</v>
      </c>
      <c r="AV71">
        <f>(Table2[[#This Row],[Rank 1Y]]+Table2[[#This Row],[Rank 6M]]+Table2[[#This Row],[Rank Sharpe]])/3</f>
        <v>121.66666666666667</v>
      </c>
    </row>
    <row r="72" spans="1:48" x14ac:dyDescent="0.3">
      <c r="A72" t="s">
        <v>1300</v>
      </c>
      <c r="B72" t="s">
        <v>1301</v>
      </c>
      <c r="C72" t="s">
        <v>3175</v>
      </c>
      <c r="D72" t="s">
        <v>281</v>
      </c>
      <c r="E72">
        <v>8901.9136007100005</v>
      </c>
      <c r="F72">
        <v>2058.3000000000002</v>
      </c>
      <c r="G72">
        <v>73.612965581608407</v>
      </c>
      <c r="H72">
        <f>(Table2[[#This Row],[1Y Return vs Nifty]]-AVERAGE(Table2[1Y Return vs Nifty]))/_xlfn.STDEV.P(Table2[1Y Return vs Nifty])</f>
        <v>0.88634341658530724</v>
      </c>
      <c r="I72">
        <v>7.38331595927633</v>
      </c>
      <c r="J72">
        <f>(Table2[[#This Row],[1M Return vs Nifty]]-AVERAGE(Table2[1M Return vs Nifty]))/_xlfn.STDEV.P(Table2[1M Return vs Nifty])</f>
        <v>0.48464598254049207</v>
      </c>
      <c r="K72">
        <v>76.944975885031397</v>
      </c>
      <c r="L72">
        <f>(Table2[[#This Row],[6M Return vs Nifty]]-AVERAGE(Table2[6M Return vs Nifty]))/_xlfn.STDEV.P(Table2[6M Return vs Nifty])</f>
        <v>2.0341100162301156</v>
      </c>
      <c r="M72">
        <v>16.926528892199499</v>
      </c>
      <c r="N72">
        <f>(Table2[[#This Row],[1W Return vs Nifty]]-AVERAGE(Table2[1W Return vs Nifty]))/_xlfn.STDEV.P(Table2[1W Return vs Nifty])</f>
        <v>2.7943400398226093</v>
      </c>
      <c r="O72">
        <v>1904.3</v>
      </c>
      <c r="P72">
        <v>1761.95184079244</v>
      </c>
      <c r="Q72">
        <v>1397.3944731430099</v>
      </c>
      <c r="R72">
        <v>73.7695191218844</v>
      </c>
      <c r="S72" s="1">
        <f>(Table2[[#This Row],[Close Price]]-Table2[[#This Row],[20D EMA]])/Table2[[#This Row],[20D EMA]]</f>
        <v>8.0869610880638682E-2</v>
      </c>
      <c r="T72" s="1">
        <f>(Table2[[#This Row],[Close Price]]-Table2[[#This Row],[50D EMA]])/Table2[[#This Row],[50D EMA]]</f>
        <v>0.16819310967902351</v>
      </c>
      <c r="U72" s="1">
        <f>(Table2[[#This Row],[Close Price]]-Table2[[#This Row],[200D EMA]])/Table2[[#This Row],[200D EMA]]</f>
        <v>0.47295558953406058</v>
      </c>
      <c r="V72">
        <v>0.85821065458908896</v>
      </c>
      <c r="W72">
        <v>2048.1999999999998</v>
      </c>
      <c r="X72">
        <v>2178.35</v>
      </c>
      <c r="Y72">
        <v>1785.2</v>
      </c>
      <c r="Z72">
        <v>2178.65</v>
      </c>
      <c r="AA72">
        <v>1785.2</v>
      </c>
      <c r="AB72">
        <v>2178.65</v>
      </c>
      <c r="AC72" s="1">
        <f>(Table2[[#This Row],[Close Price]]/Table2[[#This Row],[Day Low]])-1</f>
        <v>4.931159066497548E-3</v>
      </c>
      <c r="AD72" s="1">
        <f>(Table2[[#This Row],[Day High]]/Table2[[#This Row],[Close Price]])-1</f>
        <v>5.8324831171354896E-2</v>
      </c>
      <c r="AE72" s="1">
        <f>(Table2[[#This Row],[Close Price]]/Table2[[#This Row],[Current Week Low]])-1</f>
        <v>0.15298005825677796</v>
      </c>
      <c r="AF72" s="1">
        <f>(Table2[[#This Row],[Current Week High]]/Table2[[#This Row],[Close Price]])-1</f>
        <v>5.8470582519554837E-2</v>
      </c>
      <c r="AG72" s="1">
        <f>(Table2[[#This Row],[Close Price]]/Table2[[#This Row],[Current Month Low]])-1</f>
        <v>0.15298005825677796</v>
      </c>
      <c r="AH72" s="1">
        <f>(Table2[[#This Row],[Current Month High]]/Table2[[#This Row],[Close Price]])-1</f>
        <v>5.8470582519554837E-2</v>
      </c>
      <c r="AI72">
        <v>5.8470582519554801</v>
      </c>
      <c r="AJ72">
        <v>136.016511867905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0.51</v>
      </c>
      <c r="AM72" t="s">
        <v>3208</v>
      </c>
      <c r="AN72">
        <v>8.18</v>
      </c>
      <c r="AO72" t="s">
        <v>3208</v>
      </c>
      <c r="AP72">
        <v>0.100248378600117</v>
      </c>
      <c r="AQ72">
        <f>(Table2[[#This Row],[Sharpe Ratio]]-AVERAGE(Table2[Sharpe Ratio]))/_xlfn.STDEV.P(Table2[Sharpe Ratio])</f>
        <v>0.41599119210617924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6.6154306472847031</v>
      </c>
      <c r="AS72">
        <f>_xlfn.RANK.AVG(Table2[[#This Row],[1Y Return vs Nifty Z-Score]],Table2[1Y Return vs Nifty Z-Score])</f>
        <v>105</v>
      </c>
      <c r="AT72">
        <f>_xlfn.RANK.AVG(Table2[[#This Row],[6M Return vs Nifty Z-Score]],Table2[6M Return vs Nifty Z-Score])</f>
        <v>30</v>
      </c>
      <c r="AU72">
        <f>_xlfn.RANK.AVG(Table2[[#This Row],[Sharpe Ratio Z-Score]],Table2[Sharpe Ratio Z-Score])</f>
        <v>230</v>
      </c>
      <c r="AV72">
        <f>(Table2[[#This Row],[Rank 1Y]]+Table2[[#This Row],[Rank 6M]]+Table2[[#This Row],[Rank Sharpe]])/3</f>
        <v>121.66666666666667</v>
      </c>
    </row>
    <row r="73" spans="1:48" x14ac:dyDescent="0.3">
      <c r="A73" t="s">
        <v>543</v>
      </c>
      <c r="B73" t="s">
        <v>544</v>
      </c>
      <c r="C73" t="s">
        <v>3161</v>
      </c>
      <c r="D73" t="s">
        <v>545</v>
      </c>
      <c r="E73">
        <v>38994.423921684996</v>
      </c>
      <c r="F73">
        <v>1082.5</v>
      </c>
      <c r="G73">
        <v>72.238981213635</v>
      </c>
      <c r="H73">
        <f>(Table2[[#This Row],[1Y Return vs Nifty]]-AVERAGE(Table2[1Y Return vs Nifty]))/_xlfn.STDEV.P(Table2[1Y Return vs Nifty])</f>
        <v>0.86198254426108789</v>
      </c>
      <c r="I73">
        <v>4.5129972124886102</v>
      </c>
      <c r="J73">
        <f>(Table2[[#This Row],[1M Return vs Nifty]]-AVERAGE(Table2[1M Return vs Nifty]))/_xlfn.STDEV.P(Table2[1M Return vs Nifty])</f>
        <v>0.2043432004807699</v>
      </c>
      <c r="K73">
        <v>40.736056164638697</v>
      </c>
      <c r="L73">
        <f>(Table2[[#This Row],[6M Return vs Nifty]]-AVERAGE(Table2[6M Return vs Nifty]))/_xlfn.STDEV.P(Table2[6M Return vs Nifty])</f>
        <v>0.87658683938062187</v>
      </c>
      <c r="M73">
        <v>0.33398647783646102</v>
      </c>
      <c r="N73">
        <f>(Table2[[#This Row],[1W Return vs Nifty]]-AVERAGE(Table2[1W Return vs Nifty]))/_xlfn.STDEV.P(Table2[1W Return vs Nifty])</f>
        <v>-0.34601692068167572</v>
      </c>
      <c r="O73">
        <v>1079.1500000000001</v>
      </c>
      <c r="P73">
        <v>1027.4155764145</v>
      </c>
      <c r="Q73">
        <v>828.05896298016705</v>
      </c>
      <c r="R73">
        <v>42.628500581214396</v>
      </c>
      <c r="S73" s="1">
        <f>(Table2[[#This Row],[Close Price]]-Table2[[#This Row],[20D EMA]])/Table2[[#This Row],[20D EMA]]</f>
        <v>3.1042950470276686E-3</v>
      </c>
      <c r="T73" s="1">
        <f>(Table2[[#This Row],[Close Price]]-Table2[[#This Row],[50D EMA]])/Table2[[#This Row],[50D EMA]]</f>
        <v>5.3614549798568292E-2</v>
      </c>
      <c r="U73" s="1">
        <f>(Table2[[#This Row],[Close Price]]-Table2[[#This Row],[200D EMA]])/Table2[[#This Row],[200D EMA]]</f>
        <v>0.30727405703587207</v>
      </c>
      <c r="V73">
        <v>0.56472009935135403</v>
      </c>
      <c r="W73">
        <v>1060</v>
      </c>
      <c r="X73">
        <v>1087</v>
      </c>
      <c r="Y73">
        <v>1054.5</v>
      </c>
      <c r="Z73">
        <v>1108</v>
      </c>
      <c r="AA73">
        <v>1054.5</v>
      </c>
      <c r="AB73">
        <v>1119.6500000000001</v>
      </c>
      <c r="AC73" s="1">
        <f>(Table2[[#This Row],[Close Price]]/Table2[[#This Row],[Day Low]])-1</f>
        <v>2.1226415094339535E-2</v>
      </c>
      <c r="AD73" s="1">
        <f>(Table2[[#This Row],[Day High]]/Table2[[#This Row],[Close Price]])-1</f>
        <v>4.1570438799076737E-3</v>
      </c>
      <c r="AE73" s="1">
        <f>(Table2[[#This Row],[Close Price]]/Table2[[#This Row],[Current Week Low]])-1</f>
        <v>2.6552868658131779E-2</v>
      </c>
      <c r="AF73" s="1">
        <f>(Table2[[#This Row],[Current Week High]]/Table2[[#This Row],[Close Price]])-1</f>
        <v>2.3556581986143188E-2</v>
      </c>
      <c r="AG73" s="1">
        <f>(Table2[[#This Row],[Close Price]]/Table2[[#This Row],[Current Month Low]])-1</f>
        <v>2.6552868658131779E-2</v>
      </c>
      <c r="AH73" s="1">
        <f>(Table2[[#This Row],[Current Month High]]/Table2[[#This Row],[Close Price]])-1</f>
        <v>3.4318706697459733E-2</v>
      </c>
      <c r="AI73">
        <v>12.2401847575057</v>
      </c>
      <c r="AJ73">
        <v>122.02850989642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0.25</v>
      </c>
      <c r="AM73" t="s">
        <v>3208</v>
      </c>
      <c r="AN73">
        <v>-1.97</v>
      </c>
      <c r="AO73" t="s">
        <v>3206</v>
      </c>
      <c r="AP73">
        <v>0.127526602580608</v>
      </c>
      <c r="AQ73">
        <f>(Table2[[#This Row],[Sharpe Ratio]]-AVERAGE(Table2[Sharpe Ratio]))/_xlfn.STDEV.P(Table2[Sharpe Ratio])</f>
        <v>0.73491022770192027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2.3318058911427242</v>
      </c>
      <c r="AS73">
        <f>_xlfn.RANK.AVG(Table2[[#This Row],[1Y Return vs Nifty Z-Score]],Table2[1Y Return vs Nifty Z-Score])</f>
        <v>109</v>
      </c>
      <c r="AT73">
        <f>_xlfn.RANK.AVG(Table2[[#This Row],[6M Return vs Nifty Z-Score]],Table2[6M Return vs Nifty Z-Score])</f>
        <v>118</v>
      </c>
      <c r="AU73">
        <f>_xlfn.RANK.AVG(Table2[[#This Row],[Sharpe Ratio Z-Score]],Table2[Sharpe Ratio Z-Score])</f>
        <v>161</v>
      </c>
      <c r="AV73">
        <f>(Table2[[#This Row],[Rank 1Y]]+Table2[[#This Row],[Rank 6M]]+Table2[[#This Row],[Rank Sharpe]])/3</f>
        <v>129.33333333333334</v>
      </c>
    </row>
    <row r="74" spans="1:48" x14ac:dyDescent="0.3">
      <c r="A74" t="s">
        <v>96</v>
      </c>
      <c r="B74" t="s">
        <v>97</v>
      </c>
      <c r="C74" t="s">
        <v>3166</v>
      </c>
      <c r="D74" t="s">
        <v>98</v>
      </c>
      <c r="E74">
        <v>306841.2782302</v>
      </c>
      <c r="F74">
        <v>11420.75</v>
      </c>
      <c r="G74">
        <v>113.000478802532</v>
      </c>
      <c r="H74">
        <f>(Table2[[#This Row],[1Y Return vs Nifty]]-AVERAGE(Table2[1Y Return vs Nifty]))/_xlfn.STDEV.P(Table2[1Y Return vs Nifty])</f>
        <v>1.5846877377500959</v>
      </c>
      <c r="I74">
        <v>10.550150675708601</v>
      </c>
      <c r="J74">
        <f>(Table2[[#This Row],[1M Return vs Nifty]]-AVERAGE(Table2[1M Return vs Nifty]))/_xlfn.STDEV.P(Table2[1M Return vs Nifty])</f>
        <v>0.79390521806362135</v>
      </c>
      <c r="K74">
        <v>20.309904798493001</v>
      </c>
      <c r="L74">
        <f>(Table2[[#This Row],[6M Return vs Nifty]]-AVERAGE(Table2[6M Return vs Nifty]))/_xlfn.STDEV.P(Table2[6M Return vs Nifty])</f>
        <v>0.22360564572094088</v>
      </c>
      <c r="M74">
        <v>0.89421153895167604</v>
      </c>
      <c r="N74">
        <f>(Table2[[#This Row],[1W Return vs Nifty]]-AVERAGE(Table2[1W Return vs Nifty]))/_xlfn.STDEV.P(Table2[1W Return vs Nifty])</f>
        <v>-0.2399869569674235</v>
      </c>
      <c r="O74">
        <v>10620.21</v>
      </c>
      <c r="P74">
        <v>10115.994957740901</v>
      </c>
      <c r="Q74">
        <v>8625.2151792132099</v>
      </c>
      <c r="R74">
        <v>72.595329898124902</v>
      </c>
      <c r="S74" s="1">
        <f>(Table2[[#This Row],[Close Price]]-Table2[[#This Row],[20D EMA]])/Table2[[#This Row],[20D EMA]]</f>
        <v>7.537892376892745E-2</v>
      </c>
      <c r="T74" s="1">
        <f>(Table2[[#This Row],[Close Price]]-Table2[[#This Row],[50D EMA]])/Table2[[#This Row],[50D EMA]]</f>
        <v>0.12897940812640307</v>
      </c>
      <c r="U74" s="1">
        <f>(Table2[[#This Row],[Close Price]]-Table2[[#This Row],[200D EMA]])/Table2[[#This Row],[200D EMA]]</f>
        <v>0.32411189317618833</v>
      </c>
      <c r="V74">
        <v>1.31318302681245</v>
      </c>
      <c r="W74">
        <v>10986.6</v>
      </c>
      <c r="X74">
        <v>11501.3</v>
      </c>
      <c r="Y74">
        <v>10780</v>
      </c>
      <c r="Z74">
        <v>11501.3</v>
      </c>
      <c r="AA74">
        <v>10780</v>
      </c>
      <c r="AB74">
        <v>11501.3</v>
      </c>
      <c r="AC74" s="1">
        <f>(Table2[[#This Row],[Close Price]]/Table2[[#This Row],[Day Low]])-1</f>
        <v>3.9516319880581685E-2</v>
      </c>
      <c r="AD74" s="1">
        <f>(Table2[[#This Row],[Day High]]/Table2[[#This Row],[Close Price]])-1</f>
        <v>7.0529518639317335E-3</v>
      </c>
      <c r="AE74" s="1">
        <f>(Table2[[#This Row],[Close Price]]/Table2[[#This Row],[Current Week Low]])-1</f>
        <v>5.9438775510204156E-2</v>
      </c>
      <c r="AF74" s="1">
        <f>(Table2[[#This Row],[Current Week High]]/Table2[[#This Row],[Close Price]])-1</f>
        <v>7.0529518639317335E-3</v>
      </c>
      <c r="AG74" s="1">
        <f>(Table2[[#This Row],[Close Price]]/Table2[[#This Row],[Current Month Low]])-1</f>
        <v>5.9438775510204156E-2</v>
      </c>
      <c r="AH74" s="1">
        <f>(Table2[[#This Row],[Current Month High]]/Table2[[#This Row],[Close Price]])-1</f>
        <v>7.0529518639317335E-3</v>
      </c>
      <c r="AI74">
        <v>0.70529518639317301</v>
      </c>
      <c r="AJ74">
        <v>139.80073909209199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0.18</v>
      </c>
      <c r="AM74" t="s">
        <v>3208</v>
      </c>
      <c r="AN74">
        <v>9.4700000000000006</v>
      </c>
      <c r="AO74" t="s">
        <v>3208</v>
      </c>
      <c r="AP74">
        <v>0.1671003621163</v>
      </c>
      <c r="AQ74">
        <f>(Table2[[#This Row],[Sharpe Ratio]]-AVERAGE(Table2[Sharpe Ratio]))/_xlfn.STDEV.P(Table2[Sharpe Ratio])</f>
        <v>1.1975805699883864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3.5597922145556207</v>
      </c>
      <c r="AS74">
        <f>_xlfn.RANK.AVG(Table2[[#This Row],[1Y Return vs Nifty Z-Score]],Table2[1Y Return vs Nifty Z-Score])</f>
        <v>51</v>
      </c>
      <c r="AT74">
        <f>_xlfn.RANK.AVG(Table2[[#This Row],[6M Return vs Nifty Z-Score]],Table2[6M Return vs Nifty Z-Score])</f>
        <v>250</v>
      </c>
      <c r="AU74">
        <f>_xlfn.RANK.AVG(Table2[[#This Row],[Sharpe Ratio Z-Score]],Table2[Sharpe Ratio Z-Score])</f>
        <v>91</v>
      </c>
      <c r="AV74">
        <f>(Table2[[#This Row],[Rank 1Y]]+Table2[[#This Row],[Rank 6M]]+Table2[[#This Row],[Rank Sharpe]])/3</f>
        <v>130.66666666666666</v>
      </c>
    </row>
    <row r="75" spans="1:48" x14ac:dyDescent="0.3">
      <c r="A75" t="s">
        <v>644</v>
      </c>
      <c r="B75" t="s">
        <v>645</v>
      </c>
      <c r="C75" t="s">
        <v>3175</v>
      </c>
      <c r="D75" t="s">
        <v>163</v>
      </c>
      <c r="E75">
        <v>29753.033938600001</v>
      </c>
      <c r="F75">
        <v>6713.15</v>
      </c>
      <c r="G75">
        <v>114.721525999861</v>
      </c>
      <c r="H75">
        <f>(Table2[[#This Row],[1Y Return vs Nifty]]-AVERAGE(Table2[1Y Return vs Nifty]))/_xlfn.STDEV.P(Table2[1Y Return vs Nifty])</f>
        <v>1.6152020667449207</v>
      </c>
      <c r="I75">
        <v>-8.4490326743886097</v>
      </c>
      <c r="J75">
        <f>(Table2[[#This Row],[1M Return vs Nifty]]-AVERAGE(Table2[1M Return vs Nifty]))/_xlfn.STDEV.P(Table2[1M Return vs Nifty])</f>
        <v>-1.0614719785822186</v>
      </c>
      <c r="K75">
        <v>96.532728722913305</v>
      </c>
      <c r="L75">
        <f>(Table2[[#This Row],[6M Return vs Nifty]]-AVERAGE(Table2[6M Return vs Nifty]))/_xlfn.STDEV.P(Table2[6M Return vs Nifty])</f>
        <v>2.6602893683713025</v>
      </c>
      <c r="M75">
        <v>7.2689173047215201</v>
      </c>
      <c r="N75">
        <f>(Table2[[#This Row],[1W Return vs Nifty]]-AVERAGE(Table2[1W Return vs Nifty]))/_xlfn.STDEV.P(Table2[1W Return vs Nifty])</f>
        <v>0.96650998140250144</v>
      </c>
      <c r="O75">
        <v>6653.82</v>
      </c>
      <c r="P75">
        <v>6218.0133649468598</v>
      </c>
      <c r="Q75">
        <v>4659.3738368056302</v>
      </c>
      <c r="R75">
        <v>61.427379678462401</v>
      </c>
      <c r="S75" s="1">
        <f>(Table2[[#This Row],[Close Price]]-Table2[[#This Row],[20D EMA]])/Table2[[#This Row],[20D EMA]]</f>
        <v>8.9166824470755038E-3</v>
      </c>
      <c r="T75" s="1">
        <f>(Table2[[#This Row],[Close Price]]-Table2[[#This Row],[50D EMA]])/Table2[[#This Row],[50D EMA]]</f>
        <v>7.9629393826073147E-2</v>
      </c>
      <c r="U75" s="1">
        <f>(Table2[[#This Row],[Close Price]]-Table2[[#This Row],[200D EMA]])/Table2[[#This Row],[200D EMA]]</f>
        <v>0.44078372655377995</v>
      </c>
      <c r="V75">
        <v>0.39762550571581901</v>
      </c>
      <c r="W75">
        <v>6700.25</v>
      </c>
      <c r="X75">
        <v>6888.8</v>
      </c>
      <c r="Y75">
        <v>6660.05</v>
      </c>
      <c r="Z75">
        <v>6899</v>
      </c>
      <c r="AA75">
        <v>6454.15</v>
      </c>
      <c r="AB75">
        <v>6899</v>
      </c>
      <c r="AC75" s="1">
        <f>(Table2[[#This Row],[Close Price]]/Table2[[#This Row],[Day Low]])-1</f>
        <v>1.9253012947277881E-3</v>
      </c>
      <c r="AD75" s="1">
        <f>(Table2[[#This Row],[Day High]]/Table2[[#This Row],[Close Price]])-1</f>
        <v>2.6165064090628132E-2</v>
      </c>
      <c r="AE75" s="1">
        <f>(Table2[[#This Row],[Close Price]]/Table2[[#This Row],[Current Week Low]])-1</f>
        <v>7.9729131162677991E-3</v>
      </c>
      <c r="AF75" s="1">
        <f>(Table2[[#This Row],[Current Week High]]/Table2[[#This Row],[Close Price]])-1</f>
        <v>2.7684470032697028E-2</v>
      </c>
      <c r="AG75" s="1">
        <f>(Table2[[#This Row],[Close Price]]/Table2[[#This Row],[Current Month Low]])-1</f>
        <v>4.0129219184555698E-2</v>
      </c>
      <c r="AH75" s="1">
        <f>(Table2[[#This Row],[Current Month High]]/Table2[[#This Row],[Close Price]])-1</f>
        <v>2.7684470032697028E-2</v>
      </c>
      <c r="AI75">
        <v>18.4227970475857</v>
      </c>
      <c r="AJ75">
        <v>176.26131687242699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0.26</v>
      </c>
      <c r="AM75" t="s">
        <v>3208</v>
      </c>
      <c r="AN75">
        <v>0.65</v>
      </c>
      <c r="AO75" t="s">
        <v>3208</v>
      </c>
      <c r="AP75">
        <v>7.1771039942280998E-2</v>
      </c>
      <c r="AQ75">
        <f>(Table2[[#This Row],[Sharpe Ratio]]-AVERAGE(Table2[Sharpe Ratio]))/_xlfn.STDEV.P(Table2[Sharpe Ratio])</f>
        <v>8.3052897164922534E-2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4.2635823351014288</v>
      </c>
      <c r="AS75">
        <f>_xlfn.RANK.AVG(Table2[[#This Row],[1Y Return vs Nifty Z-Score]],Table2[1Y Return vs Nifty Z-Score])</f>
        <v>50</v>
      </c>
      <c r="AT75">
        <f>_xlfn.RANK.AVG(Table2[[#This Row],[6M Return vs Nifty Z-Score]],Table2[6M Return vs Nifty Z-Score])</f>
        <v>14</v>
      </c>
      <c r="AU75">
        <f>_xlfn.RANK.AVG(Table2[[#This Row],[Sharpe Ratio Z-Score]],Table2[Sharpe Ratio Z-Score])</f>
        <v>331</v>
      </c>
      <c r="AV75">
        <f>(Table2[[#This Row],[Rank 1Y]]+Table2[[#This Row],[Rank 6M]]+Table2[[#This Row],[Rank Sharpe]])/3</f>
        <v>131.66666666666666</v>
      </c>
    </row>
    <row r="76" spans="1:48" x14ac:dyDescent="0.3">
      <c r="A76" t="s">
        <v>1100</v>
      </c>
      <c r="B76" t="s">
        <v>1101</v>
      </c>
      <c r="C76" t="s">
        <v>3173</v>
      </c>
      <c r="D76" t="s">
        <v>258</v>
      </c>
      <c r="E76">
        <v>11929.813715599999</v>
      </c>
      <c r="F76">
        <v>1816.55</v>
      </c>
      <c r="G76">
        <v>60.143958130068199</v>
      </c>
      <c r="H76">
        <f>(Table2[[#This Row],[1Y Return vs Nifty]]-AVERAGE(Table2[1Y Return vs Nifty]))/_xlfn.STDEV.P(Table2[1Y Return vs Nifty])</f>
        <v>0.64753664519176235</v>
      </c>
      <c r="I76">
        <v>-1.7283428866383399</v>
      </c>
      <c r="J76">
        <f>(Table2[[#This Row],[1M Return vs Nifty]]-AVERAGE(Table2[1M Return vs Nifty]))/_xlfn.STDEV.P(Table2[1M Return vs Nifty])</f>
        <v>-0.40515879142311795</v>
      </c>
      <c r="K76">
        <v>47.023610783249403</v>
      </c>
      <c r="L76">
        <f>(Table2[[#This Row],[6M Return vs Nifty]]-AVERAGE(Table2[6M Return vs Nifty]))/_xlfn.STDEV.P(Table2[6M Return vs Nifty])</f>
        <v>1.0775867657233578</v>
      </c>
      <c r="M76">
        <v>7.2068351041777898</v>
      </c>
      <c r="N76">
        <f>(Table2[[#This Row],[1W Return vs Nifty]]-AVERAGE(Table2[1W Return vs Nifty]))/_xlfn.STDEV.P(Table2[1W Return vs Nifty])</f>
        <v>0.95476010813219647</v>
      </c>
      <c r="O76">
        <v>1731.48</v>
      </c>
      <c r="P76">
        <v>1712.9526079034799</v>
      </c>
      <c r="Q76">
        <v>1453.8069620318299</v>
      </c>
      <c r="R76">
        <v>75.223942146099304</v>
      </c>
      <c r="S76" s="1">
        <f>(Table2[[#This Row],[Close Price]]-Table2[[#This Row],[20D EMA]])/Table2[[#This Row],[20D EMA]]</f>
        <v>4.9131378935939156E-2</v>
      </c>
      <c r="T76" s="1">
        <f>(Table2[[#This Row],[Close Price]]-Table2[[#This Row],[50D EMA]])/Table2[[#This Row],[50D EMA]]</f>
        <v>6.0478843149849387E-2</v>
      </c>
      <c r="U76" s="1">
        <f>(Table2[[#This Row],[Close Price]]-Table2[[#This Row],[200D EMA]])/Table2[[#This Row],[200D EMA]]</f>
        <v>0.24951251950341677</v>
      </c>
      <c r="V76">
        <v>0.62406724000585201</v>
      </c>
      <c r="W76">
        <v>1764.1</v>
      </c>
      <c r="X76">
        <v>1830</v>
      </c>
      <c r="Y76">
        <v>1686.2</v>
      </c>
      <c r="Z76">
        <v>1830</v>
      </c>
      <c r="AA76">
        <v>1683.1</v>
      </c>
      <c r="AB76">
        <v>1830</v>
      </c>
      <c r="AC76" s="1">
        <f>(Table2[[#This Row],[Close Price]]/Table2[[#This Row],[Day Low]])-1</f>
        <v>2.9731874610282816E-2</v>
      </c>
      <c r="AD76" s="1">
        <f>(Table2[[#This Row],[Day High]]/Table2[[#This Row],[Close Price]])-1</f>
        <v>7.4041452203352787E-3</v>
      </c>
      <c r="AE76" s="1">
        <f>(Table2[[#This Row],[Close Price]]/Table2[[#This Row],[Current Week Low]])-1</f>
        <v>7.7303997153362447E-2</v>
      </c>
      <c r="AF76" s="1">
        <f>(Table2[[#This Row],[Current Week High]]/Table2[[#This Row],[Close Price]])-1</f>
        <v>7.4041452203352787E-3</v>
      </c>
      <c r="AG76" s="1">
        <f>(Table2[[#This Row],[Close Price]]/Table2[[#This Row],[Current Month Low]])-1</f>
        <v>7.9288218168855229E-2</v>
      </c>
      <c r="AH76" s="1">
        <f>(Table2[[#This Row],[Current Month High]]/Table2[[#This Row],[Close Price]])-1</f>
        <v>7.4041452203352787E-3</v>
      </c>
      <c r="AI76">
        <v>8.4583413613718399</v>
      </c>
      <c r="AJ76">
        <v>115.81917547819801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</v>
      </c>
      <c r="AM76" t="s">
        <v>3208</v>
      </c>
      <c r="AN76">
        <v>8.1</v>
      </c>
      <c r="AO76" t="s">
        <v>3208</v>
      </c>
      <c r="AP76">
        <v>0.12960640302093901</v>
      </c>
      <c r="AQ76">
        <f>(Table2[[#This Row],[Sharpe Ratio]]-AVERAGE(Table2[Sharpe Ratio]))/_xlfn.STDEV.P(Table2[Sharpe Ratio])</f>
        <v>0.75922588517054213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3.0339506127947407</v>
      </c>
      <c r="AS76">
        <f>_xlfn.RANK.AVG(Table2[[#This Row],[1Y Return vs Nifty Z-Score]],Table2[1Y Return vs Nifty Z-Score])</f>
        <v>142</v>
      </c>
      <c r="AT76">
        <f>_xlfn.RANK.AVG(Table2[[#This Row],[6M Return vs Nifty Z-Score]],Table2[6M Return vs Nifty Z-Score])</f>
        <v>95</v>
      </c>
      <c r="AU76">
        <f>_xlfn.RANK.AVG(Table2[[#This Row],[Sharpe Ratio Z-Score]],Table2[Sharpe Ratio Z-Score])</f>
        <v>158</v>
      </c>
      <c r="AV76">
        <f>(Table2[[#This Row],[Rank 1Y]]+Table2[[#This Row],[Rank 6M]]+Table2[[#This Row],[Rank Sharpe]])/3</f>
        <v>131.66666666666666</v>
      </c>
    </row>
    <row r="77" spans="1:48" x14ac:dyDescent="0.3">
      <c r="A77" t="s">
        <v>448</v>
      </c>
      <c r="B77" t="s">
        <v>449</v>
      </c>
      <c r="C77" t="s">
        <v>3161</v>
      </c>
      <c r="D77" t="s">
        <v>132</v>
      </c>
      <c r="E77">
        <v>50688.108</v>
      </c>
      <c r="F77">
        <v>245.95</v>
      </c>
      <c r="G77">
        <v>201.36247628611699</v>
      </c>
      <c r="H77">
        <f>(Table2[[#This Row],[1Y Return vs Nifty]]-AVERAGE(Table2[1Y Return vs Nifty]))/_xlfn.STDEV.P(Table2[1Y Return vs Nifty])</f>
        <v>3.1513542800962782</v>
      </c>
      <c r="I77">
        <v>-16.662626103709801</v>
      </c>
      <c r="J77">
        <f>(Table2[[#This Row],[1M Return vs Nifty]]-AVERAGE(Table2[1M Return vs Nifty]))/_xlfn.STDEV.P(Table2[1M Return vs Nifty])</f>
        <v>-1.8635756095893201</v>
      </c>
      <c r="K77">
        <v>14.2592469569364</v>
      </c>
      <c r="L77">
        <f>(Table2[[#This Row],[6M Return vs Nifty]]-AVERAGE(Table2[6M Return vs Nifty]))/_xlfn.STDEV.P(Table2[6M Return vs Nifty])</f>
        <v>3.0178812198387549E-2</v>
      </c>
      <c r="M77">
        <v>-4.7614453999906097</v>
      </c>
      <c r="N77">
        <f>(Table2[[#This Row],[1W Return vs Nifty]]-AVERAGE(Table2[1W Return vs Nifty]))/_xlfn.STDEV.P(Table2[1W Return vs Nifty])</f>
        <v>-1.3103944443129107</v>
      </c>
      <c r="O77">
        <v>272.58999999999997</v>
      </c>
      <c r="P77">
        <v>281.237124680107</v>
      </c>
      <c r="Q77">
        <v>224.261021322034</v>
      </c>
      <c r="R77">
        <v>21.8245911876569</v>
      </c>
      <c r="S77" s="1">
        <f>(Table2[[#This Row],[Close Price]]-Table2[[#This Row],[20D EMA]])/Table2[[#This Row],[20D EMA]]</f>
        <v>-9.77291903591474E-2</v>
      </c>
      <c r="T77" s="1">
        <f>(Table2[[#This Row],[Close Price]]-Table2[[#This Row],[50D EMA]])/Table2[[#This Row],[50D EMA]]</f>
        <v>-0.12547107612568692</v>
      </c>
      <c r="U77" s="1">
        <f>(Table2[[#This Row],[Close Price]]-Table2[[#This Row],[200D EMA]])/Table2[[#This Row],[200D EMA]]</f>
        <v>9.6713100431399024E-2</v>
      </c>
      <c r="V77">
        <v>0.63338461580494099</v>
      </c>
      <c r="W77">
        <v>245</v>
      </c>
      <c r="X77">
        <v>257.3</v>
      </c>
      <c r="Y77">
        <v>245</v>
      </c>
      <c r="Z77">
        <v>258.60000000000002</v>
      </c>
      <c r="AA77">
        <v>245</v>
      </c>
      <c r="AB77">
        <v>281.8</v>
      </c>
      <c r="AC77" s="1">
        <f>(Table2[[#This Row],[Close Price]]/Table2[[#This Row],[Day Low]])-1</f>
        <v>3.8775510204080987E-3</v>
      </c>
      <c r="AD77" s="1">
        <f>(Table2[[#This Row],[Day High]]/Table2[[#This Row],[Close Price]])-1</f>
        <v>4.6147590973775188E-2</v>
      </c>
      <c r="AE77" s="1">
        <f>(Table2[[#This Row],[Close Price]]/Table2[[#This Row],[Current Week Low]])-1</f>
        <v>3.8775510204080987E-3</v>
      </c>
      <c r="AF77" s="1">
        <f>(Table2[[#This Row],[Current Week High]]/Table2[[#This Row],[Close Price]])-1</f>
        <v>5.1433218133767111E-2</v>
      </c>
      <c r="AG77" s="1">
        <f>(Table2[[#This Row],[Close Price]]/Table2[[#This Row],[Current Month Low]])-1</f>
        <v>3.8775510204080987E-3</v>
      </c>
      <c r="AH77" s="1">
        <f>(Table2[[#This Row],[Current Month High]]/Table2[[#This Row],[Close Price]])-1</f>
        <v>0.14576133360439125</v>
      </c>
      <c r="AI77">
        <v>43.809717422240197</v>
      </c>
      <c r="AJ77">
        <v>263.56245380635602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-0.13</v>
      </c>
      <c r="AM77" t="s">
        <v>3206</v>
      </c>
      <c r="AN77">
        <v>-11.66</v>
      </c>
      <c r="AO77" t="s">
        <v>3206</v>
      </c>
      <c r="AP77">
        <v>0.16988132103266401</v>
      </c>
      <c r="AQ77">
        <f>(Table2[[#This Row],[Sharpe Ratio]]-AVERAGE(Table2[Sharpe Ratio]))/_xlfn.STDEV.P(Table2[Sharpe Ratio])</f>
        <v>1.2300937107365701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11</v>
      </c>
      <c r="AT77">
        <f>_xlfn.RANK.AVG(Table2[[#This Row],[6M Return vs Nifty Z-Score]],Table2[6M Return vs Nifty Z-Score])</f>
        <v>310</v>
      </c>
      <c r="AU77">
        <f>_xlfn.RANK.AVG(Table2[[#This Row],[Sharpe Ratio Z-Score]],Table2[Sharpe Ratio Z-Score])</f>
        <v>84</v>
      </c>
      <c r="AV77">
        <f>(Table2[[#This Row],[Rank 1Y]]+Table2[[#This Row],[Rank 6M]]+Table2[[#This Row],[Rank Sharpe]])/3</f>
        <v>135</v>
      </c>
    </row>
    <row r="78" spans="1:48" x14ac:dyDescent="0.3">
      <c r="A78" t="s">
        <v>546</v>
      </c>
      <c r="B78" t="s">
        <v>547</v>
      </c>
      <c r="C78" t="s">
        <v>3161</v>
      </c>
      <c r="D78" t="s">
        <v>548</v>
      </c>
      <c r="E78">
        <v>38591.738660130002</v>
      </c>
      <c r="F78">
        <v>2881.9</v>
      </c>
      <c r="G78">
        <v>85.873266902798605</v>
      </c>
      <c r="H78">
        <f>(Table2[[#This Row],[1Y Return vs Nifty]]-AVERAGE(Table2[1Y Return vs Nifty]))/_xlfn.STDEV.P(Table2[1Y Return vs Nifty])</f>
        <v>1.1037197143830071</v>
      </c>
      <c r="I78">
        <v>7.1855633315601404</v>
      </c>
      <c r="J78">
        <f>(Table2[[#This Row],[1M Return vs Nifty]]-AVERAGE(Table2[1M Return vs Nifty]))/_xlfn.STDEV.P(Table2[1M Return vs Nifty])</f>
        <v>0.46533432533499774</v>
      </c>
      <c r="K78">
        <v>19.173217547501501</v>
      </c>
      <c r="L78">
        <f>(Table2[[#This Row],[6M Return vs Nifty]]-AVERAGE(Table2[6M Return vs Nifty]))/_xlfn.STDEV.P(Table2[6M Return vs Nifty])</f>
        <v>0.18726813971379594</v>
      </c>
      <c r="M78">
        <v>6.2749383769788798</v>
      </c>
      <c r="N78">
        <f>(Table2[[#This Row],[1W Return vs Nifty]]-AVERAGE(Table2[1W Return vs Nifty]))/_xlfn.STDEV.P(Table2[1W Return vs Nifty])</f>
        <v>0.7783863915161704</v>
      </c>
      <c r="O78">
        <v>2753.16</v>
      </c>
      <c r="P78">
        <v>2652.8494148364398</v>
      </c>
      <c r="Q78">
        <v>2365.8709269921601</v>
      </c>
      <c r="R78">
        <v>62.868192551183597</v>
      </c>
      <c r="S78" s="1">
        <f>(Table2[[#This Row],[Close Price]]-Table2[[#This Row],[20D EMA]])/Table2[[#This Row],[20D EMA]]</f>
        <v>4.6760813029391772E-2</v>
      </c>
      <c r="T78" s="1">
        <f>(Table2[[#This Row],[Close Price]]-Table2[[#This Row],[50D EMA]])/Table2[[#This Row],[50D EMA]]</f>
        <v>8.6341344473818277E-2</v>
      </c>
      <c r="U78" s="1">
        <f>(Table2[[#This Row],[Close Price]]-Table2[[#This Row],[200D EMA]])/Table2[[#This Row],[200D EMA]]</f>
        <v>0.21811378935362774</v>
      </c>
      <c r="V78">
        <v>0.86560019035809299</v>
      </c>
      <c r="W78">
        <v>2828.8</v>
      </c>
      <c r="X78">
        <v>2945.9</v>
      </c>
      <c r="Y78">
        <v>2741.3</v>
      </c>
      <c r="Z78">
        <v>2945.9</v>
      </c>
      <c r="AA78">
        <v>2700.1</v>
      </c>
      <c r="AB78">
        <v>2945.9</v>
      </c>
      <c r="AC78" s="1">
        <f>(Table2[[#This Row],[Close Price]]/Table2[[#This Row],[Day Low]])-1</f>
        <v>1.8771210407239725E-2</v>
      </c>
      <c r="AD78" s="1">
        <f>(Table2[[#This Row],[Day High]]/Table2[[#This Row],[Close Price]])-1</f>
        <v>2.2207571393872083E-2</v>
      </c>
      <c r="AE78" s="1">
        <f>(Table2[[#This Row],[Close Price]]/Table2[[#This Row],[Current Week Low]])-1</f>
        <v>5.1289534162623607E-2</v>
      </c>
      <c r="AF78" s="1">
        <f>(Table2[[#This Row],[Current Week High]]/Table2[[#This Row],[Close Price]])-1</f>
        <v>2.2207571393872083E-2</v>
      </c>
      <c r="AG78" s="1">
        <f>(Table2[[#This Row],[Close Price]]/Table2[[#This Row],[Current Month Low]])-1</f>
        <v>6.7330839598533476E-2</v>
      </c>
      <c r="AH78" s="1">
        <f>(Table2[[#This Row],[Current Month High]]/Table2[[#This Row],[Close Price]])-1</f>
        <v>2.2207571393872083E-2</v>
      </c>
      <c r="AI78">
        <v>13.2829036399597</v>
      </c>
      <c r="AJ78">
        <v>149.558365084863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0.13</v>
      </c>
      <c r="AM78" t="s">
        <v>3208</v>
      </c>
      <c r="AN78">
        <v>5.66</v>
      </c>
      <c r="AO78" t="s">
        <v>3208</v>
      </c>
      <c r="AP78">
        <v>0.18879661749069801</v>
      </c>
      <c r="AQ78">
        <f>(Table2[[#This Row],[Sharpe Ratio]]-AVERAGE(Table2[Sharpe Ratio]))/_xlfn.STDEV.P(Table2[Sharpe Ratio])</f>
        <v>1.4512389036464188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3.9859474745943899</v>
      </c>
      <c r="AS78">
        <f>_xlfn.RANK.AVG(Table2[[#This Row],[1Y Return vs Nifty Z-Score]],Table2[1Y Return vs Nifty Z-Score])</f>
        <v>87</v>
      </c>
      <c r="AT78">
        <f>_xlfn.RANK.AVG(Table2[[#This Row],[6M Return vs Nifty Z-Score]],Table2[6M Return vs Nifty Z-Score])</f>
        <v>263</v>
      </c>
      <c r="AU78">
        <f>_xlfn.RANK.AVG(Table2[[#This Row],[Sharpe Ratio Z-Score]],Table2[Sharpe Ratio Z-Score])</f>
        <v>57</v>
      </c>
      <c r="AV78">
        <f>(Table2[[#This Row],[Rank 1Y]]+Table2[[#This Row],[Rank 6M]]+Table2[[#This Row],[Rank Sharpe]])/3</f>
        <v>135.66666666666666</v>
      </c>
    </row>
    <row r="79" spans="1:48" x14ac:dyDescent="0.3">
      <c r="A79" t="s">
        <v>1577</v>
      </c>
      <c r="B79" t="s">
        <v>1578</v>
      </c>
      <c r="C79" t="s">
        <v>3163</v>
      </c>
      <c r="D79" t="s">
        <v>248</v>
      </c>
      <c r="E79">
        <v>6237.3147895499997</v>
      </c>
      <c r="F79">
        <v>314.7</v>
      </c>
      <c r="G79">
        <v>24.708851180286999</v>
      </c>
      <c r="H79">
        <f>(Table2[[#This Row],[1Y Return vs Nifty]]-AVERAGE(Table2[1Y Return vs Nifty]))/_xlfn.STDEV.P(Table2[1Y Return vs Nifty])</f>
        <v>1.9268859676910079E-2</v>
      </c>
      <c r="I79">
        <v>33.018343758096798</v>
      </c>
      <c r="J79">
        <f>(Table2[[#This Row],[1M Return vs Nifty]]-AVERAGE(Table2[1M Return vs Nifty]))/_xlfn.STDEV.P(Table2[1M Return vs Nifty])</f>
        <v>2.988050741412422</v>
      </c>
      <c r="K79">
        <v>48.451947835563601</v>
      </c>
      <c r="L79">
        <f>(Table2[[#This Row],[6M Return vs Nifty]]-AVERAGE(Table2[6M Return vs Nifty]))/_xlfn.STDEV.P(Table2[6M Return vs Nifty])</f>
        <v>1.1232477038340141</v>
      </c>
      <c r="M79">
        <v>9.6581645775147997</v>
      </c>
      <c r="N79">
        <f>(Table2[[#This Row],[1W Return vs Nifty]]-AVERAGE(Table2[1W Return vs Nifty]))/_xlfn.STDEV.P(Table2[1W Return vs Nifty])</f>
        <v>1.4187064631777924</v>
      </c>
      <c r="O79">
        <v>279.99</v>
      </c>
      <c r="P79">
        <v>261.53129812963402</v>
      </c>
      <c r="Q79">
        <v>235.77331607388001</v>
      </c>
      <c r="R79">
        <v>76.903428995013797</v>
      </c>
      <c r="S79" s="1">
        <f>(Table2[[#This Row],[Close Price]]-Table2[[#This Row],[20D EMA]])/Table2[[#This Row],[20D EMA]]</f>
        <v>0.12396871316832736</v>
      </c>
      <c r="T79" s="1">
        <f>(Table2[[#This Row],[Close Price]]-Table2[[#This Row],[50D EMA]])/Table2[[#This Row],[50D EMA]]</f>
        <v>0.20329766360893323</v>
      </c>
      <c r="U79" s="1">
        <f>(Table2[[#This Row],[Close Price]]-Table2[[#This Row],[200D EMA]])/Table2[[#This Row],[200D EMA]]</f>
        <v>0.33475664354395451</v>
      </c>
      <c r="V79">
        <v>2.7891561533180602</v>
      </c>
      <c r="W79">
        <v>313.05</v>
      </c>
      <c r="X79">
        <v>325.2</v>
      </c>
      <c r="Y79">
        <v>295.60000000000002</v>
      </c>
      <c r="Z79">
        <v>325.5</v>
      </c>
      <c r="AA79">
        <v>276.10000000000002</v>
      </c>
      <c r="AB79">
        <v>325.5</v>
      </c>
      <c r="AC79" s="1">
        <f>(Table2[[#This Row],[Close Price]]/Table2[[#This Row],[Day Low]])-1</f>
        <v>5.2707235265931907E-3</v>
      </c>
      <c r="AD79" s="1">
        <f>(Table2[[#This Row],[Day High]]/Table2[[#This Row],[Close Price]])-1</f>
        <v>3.336510962821726E-2</v>
      </c>
      <c r="AE79" s="1">
        <f>(Table2[[#This Row],[Close Price]]/Table2[[#This Row],[Current Week Low]])-1</f>
        <v>6.4614343707712907E-2</v>
      </c>
      <c r="AF79" s="1">
        <f>(Table2[[#This Row],[Current Week High]]/Table2[[#This Row],[Close Price]])-1</f>
        <v>3.4318398474737943E-2</v>
      </c>
      <c r="AG79" s="1">
        <f>(Table2[[#This Row],[Close Price]]/Table2[[#This Row],[Current Month Low]])-1</f>
        <v>0.13980441868888072</v>
      </c>
      <c r="AH79" s="1">
        <f>(Table2[[#This Row],[Current Month High]]/Table2[[#This Row],[Close Price]])-1</f>
        <v>3.4318398474737943E-2</v>
      </c>
      <c r="AI79">
        <v>3.4318398474737899</v>
      </c>
      <c r="AJ79">
        <v>77.796610169491501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</v>
      </c>
      <c r="AM79" t="s">
        <v>3208</v>
      </c>
      <c r="AN79">
        <v>23.03</v>
      </c>
      <c r="AO79" t="s">
        <v>3208</v>
      </c>
      <c r="AP79">
        <v>0.20506771884252001</v>
      </c>
      <c r="AQ79">
        <f>(Table2[[#This Row],[Sharpe Ratio]]-AVERAGE(Table2[Sharpe Ratio]))/_xlfn.STDEV.P(Table2[Sharpe Ratio])</f>
        <v>1.6414699082350919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7.1907436763362309</v>
      </c>
      <c r="AS79">
        <f>_xlfn.RANK.AVG(Table2[[#This Row],[1Y Return vs Nifty Z-Score]],Table2[1Y Return vs Nifty Z-Score])</f>
        <v>296</v>
      </c>
      <c r="AT79">
        <f>_xlfn.RANK.AVG(Table2[[#This Row],[6M Return vs Nifty Z-Score]],Table2[6M Return vs Nifty Z-Score])</f>
        <v>89</v>
      </c>
      <c r="AU79">
        <f>_xlfn.RANK.AVG(Table2[[#This Row],[Sharpe Ratio Z-Score]],Table2[Sharpe Ratio Z-Score])</f>
        <v>34</v>
      </c>
      <c r="AV79">
        <f>(Table2[[#This Row],[Rank 1Y]]+Table2[[#This Row],[Rank 6M]]+Table2[[#This Row],[Rank Sharpe]])/3</f>
        <v>139.66666666666666</v>
      </c>
    </row>
    <row r="80" spans="1:48" x14ac:dyDescent="0.3">
      <c r="A80" t="s">
        <v>82</v>
      </c>
      <c r="B80" t="s">
        <v>83</v>
      </c>
      <c r="C80" t="s">
        <v>3166</v>
      </c>
      <c r="D80" t="s">
        <v>57</v>
      </c>
      <c r="E80">
        <v>322323.43099199998</v>
      </c>
      <c r="F80">
        <v>2654.25</v>
      </c>
      <c r="G80">
        <v>43.152531940644003</v>
      </c>
      <c r="H80">
        <f>(Table2[[#This Row],[1Y Return vs Nifty]]-AVERAGE(Table2[1Y Return vs Nifty]))/_xlfn.STDEV.P(Table2[1Y Return vs Nifty])</f>
        <v>0.3462770576336523</v>
      </c>
      <c r="I80">
        <v>-4.0141078414642797</v>
      </c>
      <c r="J80">
        <f>(Table2[[#This Row],[1M Return vs Nifty]]-AVERAGE(Table2[1M Return vs Nifty]))/_xlfn.STDEV.P(Table2[1M Return vs Nifty])</f>
        <v>-0.6283766053642923</v>
      </c>
      <c r="K80">
        <v>28.5354600550572</v>
      </c>
      <c r="L80">
        <f>(Table2[[#This Row],[6M Return vs Nifty]]-AVERAGE(Table2[6M Return vs Nifty]))/_xlfn.STDEV.P(Table2[6M Return vs Nifty])</f>
        <v>0.48655938544731298</v>
      </c>
      <c r="M80">
        <v>-2.0172283389234802</v>
      </c>
      <c r="N80">
        <f>(Table2[[#This Row],[1W Return vs Nifty]]-AVERAGE(Table2[1W Return vs Nifty]))/_xlfn.STDEV.P(Table2[1W Return vs Nifty])</f>
        <v>-0.79101525975847453</v>
      </c>
      <c r="O80">
        <v>2740.78</v>
      </c>
      <c r="P80">
        <v>2733.91532816888</v>
      </c>
      <c r="Q80">
        <v>2315.2969951996402</v>
      </c>
      <c r="R80">
        <v>34.412800528321199</v>
      </c>
      <c r="S80" s="1">
        <f>(Table2[[#This Row],[Close Price]]-Table2[[#This Row],[20D EMA]])/Table2[[#This Row],[20D EMA]]</f>
        <v>-3.1571304519151557E-2</v>
      </c>
      <c r="T80" s="1">
        <f>(Table2[[#This Row],[Close Price]]-Table2[[#This Row],[50D EMA]])/Table2[[#This Row],[50D EMA]]</f>
        <v>-2.9139647211473156E-2</v>
      </c>
      <c r="U80" s="1">
        <f>(Table2[[#This Row],[Close Price]]-Table2[[#This Row],[200D EMA]])/Table2[[#This Row],[200D EMA]]</f>
        <v>0.14639720325432076</v>
      </c>
      <c r="V80">
        <v>0.78420695722952705</v>
      </c>
      <c r="W80">
        <v>2644.1</v>
      </c>
      <c r="X80">
        <v>2708</v>
      </c>
      <c r="Y80">
        <v>2644.1</v>
      </c>
      <c r="Z80">
        <v>2715</v>
      </c>
      <c r="AA80">
        <v>2644.1</v>
      </c>
      <c r="AB80">
        <v>2848.8</v>
      </c>
      <c r="AC80" s="1">
        <f>(Table2[[#This Row],[Close Price]]/Table2[[#This Row],[Day Low]])-1</f>
        <v>3.8387352974547095E-3</v>
      </c>
      <c r="AD80" s="1">
        <f>(Table2[[#This Row],[Day High]]/Table2[[#This Row],[Close Price]])-1</f>
        <v>2.0250541584251769E-2</v>
      </c>
      <c r="AE80" s="1">
        <f>(Table2[[#This Row],[Close Price]]/Table2[[#This Row],[Current Week Low]])-1</f>
        <v>3.8387352974547095E-3</v>
      </c>
      <c r="AF80" s="1">
        <f>(Table2[[#This Row],[Current Week High]]/Table2[[#This Row],[Close Price]])-1</f>
        <v>2.2887821418479781E-2</v>
      </c>
      <c r="AG80" s="1">
        <f>(Table2[[#This Row],[Close Price]]/Table2[[#This Row],[Current Month Low]])-1</f>
        <v>3.8387352974547095E-3</v>
      </c>
      <c r="AH80" s="1">
        <f>(Table2[[#This Row],[Current Month High]]/Table2[[#This Row],[Close Price]])-1</f>
        <v>7.329754167844027E-2</v>
      </c>
      <c r="AI80">
        <v>13.5348968635207</v>
      </c>
      <c r="AJ80">
        <v>83.051724137931004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-0.09</v>
      </c>
      <c r="AM80" t="s">
        <v>3206</v>
      </c>
      <c r="AN80">
        <v>-4.97</v>
      </c>
      <c r="AO80" t="s">
        <v>3206</v>
      </c>
      <c r="AP80">
        <v>0.19848563515117301</v>
      </c>
      <c r="AQ80">
        <f>(Table2[[#This Row],[Sharpe Ratio]]-AVERAGE(Table2[Sharpe Ratio]))/_xlfn.STDEV.P(Table2[Sharpe Ratio])</f>
        <v>1.5645165191670893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0.97796109712528767</v>
      </c>
      <c r="AS80">
        <f>_xlfn.RANK.AVG(Table2[[#This Row],[1Y Return vs Nifty Z-Score]],Table2[1Y Return vs Nifty Z-Score])</f>
        <v>201</v>
      </c>
      <c r="AT80">
        <f>_xlfn.RANK.AVG(Table2[[#This Row],[6M Return vs Nifty Z-Score]],Table2[6M Return vs Nifty Z-Score])</f>
        <v>179</v>
      </c>
      <c r="AU80">
        <f>_xlfn.RANK.AVG(Table2[[#This Row],[Sharpe Ratio Z-Score]],Table2[Sharpe Ratio Z-Score])</f>
        <v>41</v>
      </c>
      <c r="AV80">
        <f>(Table2[[#This Row],[Rank 1Y]]+Table2[[#This Row],[Rank 6M]]+Table2[[#This Row],[Rank Sharpe]])/3</f>
        <v>140.33333333333334</v>
      </c>
    </row>
    <row r="81" spans="1:48" x14ac:dyDescent="0.3">
      <c r="A81" t="s">
        <v>502</v>
      </c>
      <c r="B81" t="s">
        <v>503</v>
      </c>
      <c r="C81" t="s">
        <v>3165</v>
      </c>
      <c r="D81" t="s">
        <v>54</v>
      </c>
      <c r="E81">
        <v>42801.130722349997</v>
      </c>
      <c r="F81">
        <v>3390.15</v>
      </c>
      <c r="G81">
        <v>71.523166229594196</v>
      </c>
      <c r="H81">
        <f>(Table2[[#This Row],[1Y Return vs Nifty]]-AVERAGE(Table2[1Y Return vs Nifty]))/_xlfn.STDEV.P(Table2[1Y Return vs Nifty])</f>
        <v>0.84929107713784724</v>
      </c>
      <c r="I81">
        <v>12.339575219336201</v>
      </c>
      <c r="J81">
        <f>(Table2[[#This Row],[1M Return vs Nifty]]-AVERAGE(Table2[1M Return vs Nifty]))/_xlfn.STDEV.P(Table2[1M Return vs Nifty])</f>
        <v>0.96865259705283724</v>
      </c>
      <c r="K81">
        <v>49.699712744001502</v>
      </c>
      <c r="L81">
        <f>(Table2[[#This Row],[6M Return vs Nifty]]-AVERAGE(Table2[6M Return vs Nifty]))/_xlfn.STDEV.P(Table2[6M Return vs Nifty])</f>
        <v>1.1631361294465274</v>
      </c>
      <c r="M81">
        <v>9.4925435879293403</v>
      </c>
      <c r="N81">
        <f>(Table2[[#This Row],[1W Return vs Nifty]]-AVERAGE(Table2[1W Return vs Nifty]))/_xlfn.STDEV.P(Table2[1W Return vs Nifty])</f>
        <v>1.3873605118183381</v>
      </c>
      <c r="O81">
        <v>3161.19</v>
      </c>
      <c r="P81">
        <v>2884.7170283544601</v>
      </c>
      <c r="Q81">
        <v>2372.9186045537299</v>
      </c>
      <c r="R81">
        <v>74.453608847569996</v>
      </c>
      <c r="S81" s="1">
        <f>(Table2[[#This Row],[Close Price]]-Table2[[#This Row],[20D EMA]])/Table2[[#This Row],[20D EMA]]</f>
        <v>7.2428420942746249E-2</v>
      </c>
      <c r="T81" s="1">
        <f>(Table2[[#This Row],[Close Price]]-Table2[[#This Row],[50D EMA]])/Table2[[#This Row],[50D EMA]]</f>
        <v>0.17521058969650691</v>
      </c>
      <c r="U81" s="1">
        <f>(Table2[[#This Row],[Close Price]]-Table2[[#This Row],[200D EMA]])/Table2[[#This Row],[200D EMA]]</f>
        <v>0.42868364447653645</v>
      </c>
      <c r="V81">
        <v>1.16082614337051</v>
      </c>
      <c r="W81">
        <v>3379</v>
      </c>
      <c r="X81">
        <v>3477.45</v>
      </c>
      <c r="Y81">
        <v>3231.75</v>
      </c>
      <c r="Z81">
        <v>3477.45</v>
      </c>
      <c r="AA81">
        <v>3145.05</v>
      </c>
      <c r="AB81">
        <v>3477.45</v>
      </c>
      <c r="AC81" s="1">
        <f>(Table2[[#This Row],[Close Price]]/Table2[[#This Row],[Day Low]])-1</f>
        <v>3.2997928381177655E-3</v>
      </c>
      <c r="AD81" s="1">
        <f>(Table2[[#This Row],[Day High]]/Table2[[#This Row],[Close Price]])-1</f>
        <v>2.5751072961373245E-2</v>
      </c>
      <c r="AE81" s="1">
        <f>(Table2[[#This Row],[Close Price]]/Table2[[#This Row],[Current Week Low]])-1</f>
        <v>4.9013692271988818E-2</v>
      </c>
      <c r="AF81" s="1">
        <f>(Table2[[#This Row],[Current Week High]]/Table2[[#This Row],[Close Price]])-1</f>
        <v>2.5751072961373245E-2</v>
      </c>
      <c r="AG81" s="1">
        <f>(Table2[[#This Row],[Close Price]]/Table2[[#This Row],[Current Month Low]])-1</f>
        <v>7.7931988362665017E-2</v>
      </c>
      <c r="AH81" s="1">
        <f>(Table2[[#This Row],[Current Month High]]/Table2[[#This Row],[Close Price]])-1</f>
        <v>2.5751072961373245E-2</v>
      </c>
      <c r="AI81">
        <v>2.57510729613732</v>
      </c>
      <c r="AJ81">
        <v>105.457410381503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0.22</v>
      </c>
      <c r="AM81" t="s">
        <v>3208</v>
      </c>
      <c r="AN81">
        <v>13.53</v>
      </c>
      <c r="AO81" t="s">
        <v>3208</v>
      </c>
      <c r="AP81">
        <v>0.10121742226974299</v>
      </c>
      <c r="AQ81">
        <f>(Table2[[#This Row],[Sharpe Ratio]]-AVERAGE(Table2[Sharpe Ratio]))/_xlfn.STDEV.P(Table2[Sharpe Ratio])</f>
        <v>0.42732061270146088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4.7957609281570104</v>
      </c>
      <c r="AS81">
        <f>_xlfn.RANK.AVG(Table2[[#This Row],[1Y Return vs Nifty Z-Score]],Table2[1Y Return vs Nifty Z-Score])</f>
        <v>111</v>
      </c>
      <c r="AT81">
        <f>_xlfn.RANK.AVG(Table2[[#This Row],[6M Return vs Nifty Z-Score]],Table2[6M Return vs Nifty Z-Score])</f>
        <v>85</v>
      </c>
      <c r="AU81">
        <f>_xlfn.RANK.AVG(Table2[[#This Row],[Sharpe Ratio Z-Score]],Table2[Sharpe Ratio Z-Score])</f>
        <v>228</v>
      </c>
      <c r="AV81">
        <f>(Table2[[#This Row],[Rank 1Y]]+Table2[[#This Row],[Rank 6M]]+Table2[[#This Row],[Rank Sharpe]])/3</f>
        <v>141.33333333333334</v>
      </c>
    </row>
    <row r="82" spans="1:48" x14ac:dyDescent="0.3">
      <c r="A82" t="s">
        <v>1485</v>
      </c>
      <c r="B82" t="s">
        <v>1486</v>
      </c>
      <c r="C82" t="s">
        <v>3164</v>
      </c>
      <c r="D82" t="s">
        <v>46</v>
      </c>
      <c r="E82">
        <v>7225.5348823630002</v>
      </c>
      <c r="F82">
        <v>247.8</v>
      </c>
      <c r="G82">
        <v>95.847641215874106</v>
      </c>
      <c r="H82">
        <f>(Table2[[#This Row],[1Y Return vs Nifty]]-AVERAGE(Table2[1Y Return vs Nifty]))/_xlfn.STDEV.P(Table2[1Y Return vs Nifty])</f>
        <v>1.2805663109081198</v>
      </c>
      <c r="I82">
        <v>6.9413725159126596</v>
      </c>
      <c r="J82">
        <f>(Table2[[#This Row],[1M Return vs Nifty]]-AVERAGE(Table2[1M Return vs Nifty]))/_xlfn.STDEV.P(Table2[1M Return vs Nifty])</f>
        <v>0.44148771768697131</v>
      </c>
      <c r="K82">
        <v>39.1055352854898</v>
      </c>
      <c r="L82">
        <f>(Table2[[#This Row],[6M Return vs Nifty]]-AVERAGE(Table2[6M Return vs Nifty]))/_xlfn.STDEV.P(Table2[6M Return vs Nifty])</f>
        <v>0.82446250862106862</v>
      </c>
      <c r="M82">
        <v>10.7097760472196</v>
      </c>
      <c r="N82">
        <f>(Table2[[#This Row],[1W Return vs Nifty]]-AVERAGE(Table2[1W Return vs Nifty]))/_xlfn.STDEV.P(Table2[1W Return vs Nifty])</f>
        <v>1.6177377699035729</v>
      </c>
      <c r="O82">
        <v>244.74</v>
      </c>
      <c r="P82">
        <v>236.552514433852</v>
      </c>
      <c r="Q82">
        <v>193.732435870953</v>
      </c>
      <c r="R82">
        <v>62.731892674490702</v>
      </c>
      <c r="S82" s="1">
        <f>(Table2[[#This Row],[Close Price]]-Table2[[#This Row],[20D EMA]])/Table2[[#This Row],[20D EMA]]</f>
        <v>1.2503064476587408E-2</v>
      </c>
      <c r="T82" s="1">
        <f>(Table2[[#This Row],[Close Price]]-Table2[[#This Row],[50D EMA]])/Table2[[#This Row],[50D EMA]]</f>
        <v>4.7547520655474532E-2</v>
      </c>
      <c r="U82" s="1">
        <f>(Table2[[#This Row],[Close Price]]-Table2[[#This Row],[200D EMA]])/Table2[[#This Row],[200D EMA]]</f>
        <v>0.27908369543787664</v>
      </c>
      <c r="V82">
        <v>1.4789075867845101</v>
      </c>
      <c r="W82">
        <v>246.1</v>
      </c>
      <c r="X82">
        <v>260.41000000000003</v>
      </c>
      <c r="Y82">
        <v>246.1</v>
      </c>
      <c r="Z82">
        <v>270.39</v>
      </c>
      <c r="AA82">
        <v>227.4</v>
      </c>
      <c r="AB82">
        <v>284.74</v>
      </c>
      <c r="AC82" s="1">
        <f>(Table2[[#This Row],[Close Price]]/Table2[[#This Row],[Day Low]])-1</f>
        <v>6.9077610727348304E-3</v>
      </c>
      <c r="AD82" s="1">
        <f>(Table2[[#This Row],[Day High]]/Table2[[#This Row],[Close Price]])-1</f>
        <v>5.0887812752219652E-2</v>
      </c>
      <c r="AE82" s="1">
        <f>(Table2[[#This Row],[Close Price]]/Table2[[#This Row],[Current Week Low]])-1</f>
        <v>6.9077610727348304E-3</v>
      </c>
      <c r="AF82" s="1">
        <f>(Table2[[#This Row],[Current Week High]]/Table2[[#This Row],[Close Price]])-1</f>
        <v>9.1162227602905377E-2</v>
      </c>
      <c r="AG82" s="1">
        <f>(Table2[[#This Row],[Close Price]]/Table2[[#This Row],[Current Month Low]])-1</f>
        <v>8.9709762532981463E-2</v>
      </c>
      <c r="AH82" s="1">
        <f>(Table2[[#This Row],[Current Month High]]/Table2[[#This Row],[Close Price]])-1</f>
        <v>0.1490718321226796</v>
      </c>
      <c r="AI82">
        <v>14.907183212267901</v>
      </c>
      <c r="AJ82">
        <v>147.67616191904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-0.01</v>
      </c>
      <c r="AM82" t="s">
        <v>3206</v>
      </c>
      <c r="AN82">
        <v>5.6</v>
      </c>
      <c r="AO82" t="s">
        <v>3208</v>
      </c>
      <c r="AP82">
        <v>0.10246794957489801</v>
      </c>
      <c r="AQ82">
        <f>(Table2[[#This Row],[Sharpe Ratio]]-AVERAGE(Table2[Sharpe Ratio]))/_xlfn.STDEV.P(Table2[Sharpe Ratio])</f>
        <v>0.44194095464276195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4.6061952617624948</v>
      </c>
      <c r="AS82">
        <f>_xlfn.RANK.AVG(Table2[[#This Row],[1Y Return vs Nifty Z-Score]],Table2[1Y Return vs Nifty Z-Score])</f>
        <v>73</v>
      </c>
      <c r="AT82">
        <f>_xlfn.RANK.AVG(Table2[[#This Row],[6M Return vs Nifty Z-Score]],Table2[6M Return vs Nifty Z-Score])</f>
        <v>126</v>
      </c>
      <c r="AU82">
        <f>_xlfn.RANK.AVG(Table2[[#This Row],[Sharpe Ratio Z-Score]],Table2[Sharpe Ratio Z-Score])</f>
        <v>227</v>
      </c>
      <c r="AV82">
        <f>(Table2[[#This Row],[Rank 1Y]]+Table2[[#This Row],[Rank 6M]]+Table2[[#This Row],[Rank Sharpe]])/3</f>
        <v>142</v>
      </c>
    </row>
    <row r="83" spans="1:48" x14ac:dyDescent="0.3">
      <c r="A83" t="s">
        <v>374</v>
      </c>
      <c r="B83" t="s">
        <v>375</v>
      </c>
      <c r="C83" t="s">
        <v>3175</v>
      </c>
      <c r="D83" t="s">
        <v>376</v>
      </c>
      <c r="E83">
        <v>64619.842683509902</v>
      </c>
      <c r="F83">
        <v>973.5</v>
      </c>
      <c r="G83">
        <v>55.596040714675802</v>
      </c>
      <c r="H83">
        <f>(Table2[[#This Row],[1Y Return vs Nifty]]-AVERAGE(Table2[1Y Return vs Nifty]))/_xlfn.STDEV.P(Table2[1Y Return vs Nifty])</f>
        <v>0.56690164083513928</v>
      </c>
      <c r="I83">
        <v>1.1992400745863201</v>
      </c>
      <c r="J83">
        <f>(Table2[[#This Row],[1M Return vs Nifty]]-AVERAGE(Table2[1M Return vs Nifty]))/_xlfn.STDEV.P(Table2[1M Return vs Nifty])</f>
        <v>-0.11926383649510282</v>
      </c>
      <c r="K83">
        <v>30.735595097064401</v>
      </c>
      <c r="L83">
        <f>(Table2[[#This Row],[6M Return vs Nifty]]-AVERAGE(Table2[6M Return vs Nifty]))/_xlfn.STDEV.P(Table2[6M Return vs Nifty])</f>
        <v>0.55689308562361994</v>
      </c>
      <c r="M83">
        <v>2.0878936116654798</v>
      </c>
      <c r="N83">
        <f>(Table2[[#This Row],[1W Return vs Nifty]]-AVERAGE(Table2[1W Return vs Nifty]))/_xlfn.STDEV.P(Table2[1W Return vs Nifty])</f>
        <v>-1.4066919394936851E-2</v>
      </c>
      <c r="O83">
        <v>982.34</v>
      </c>
      <c r="P83">
        <v>964.72370055277804</v>
      </c>
      <c r="Q83">
        <v>813.80700444204797</v>
      </c>
      <c r="R83">
        <v>57.293413738314101</v>
      </c>
      <c r="S83" s="1">
        <f>(Table2[[#This Row],[Close Price]]-Table2[[#This Row],[20D EMA]])/Table2[[#This Row],[20D EMA]]</f>
        <v>-8.9989209438687545E-3</v>
      </c>
      <c r="T83" s="1">
        <f>(Table2[[#This Row],[Close Price]]-Table2[[#This Row],[50D EMA]])/Table2[[#This Row],[50D EMA]]</f>
        <v>9.0972155469936297E-3</v>
      </c>
      <c r="U83" s="1">
        <f>(Table2[[#This Row],[Close Price]]-Table2[[#This Row],[200D EMA]])/Table2[[#This Row],[200D EMA]]</f>
        <v>0.1962295663299663</v>
      </c>
      <c r="V83">
        <v>0.30030998995833103</v>
      </c>
      <c r="W83">
        <v>969</v>
      </c>
      <c r="X83">
        <v>1028.2</v>
      </c>
      <c r="Y83">
        <v>946.8</v>
      </c>
      <c r="Z83">
        <v>1028.2</v>
      </c>
      <c r="AA83">
        <v>946.8</v>
      </c>
      <c r="AB83">
        <v>1035</v>
      </c>
      <c r="AC83" s="1">
        <f>(Table2[[#This Row],[Close Price]]/Table2[[#This Row],[Day Low]])-1</f>
        <v>4.6439628482972672E-3</v>
      </c>
      <c r="AD83" s="1">
        <f>(Table2[[#This Row],[Day High]]/Table2[[#This Row],[Close Price]])-1</f>
        <v>5.6189008731381662E-2</v>
      </c>
      <c r="AE83" s="1">
        <f>(Table2[[#This Row],[Close Price]]/Table2[[#This Row],[Current Week Low]])-1</f>
        <v>2.8200253485424653E-2</v>
      </c>
      <c r="AF83" s="1">
        <f>(Table2[[#This Row],[Current Week High]]/Table2[[#This Row],[Close Price]])-1</f>
        <v>5.6189008731381662E-2</v>
      </c>
      <c r="AG83" s="1">
        <f>(Table2[[#This Row],[Close Price]]/Table2[[#This Row],[Current Month Low]])-1</f>
        <v>2.8200253485424653E-2</v>
      </c>
      <c r="AH83" s="1">
        <f>(Table2[[#This Row],[Current Month High]]/Table2[[#This Row],[Close Price]])-1</f>
        <v>6.3174114021571581E-2</v>
      </c>
      <c r="AI83">
        <v>21.931176168464201</v>
      </c>
      <c r="AJ83">
        <v>102.180685358255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-0.05</v>
      </c>
      <c r="AM83" t="s">
        <v>3206</v>
      </c>
      <c r="AN83">
        <v>7.0000000000000007E-2</v>
      </c>
      <c r="AO83" t="s">
        <v>3208</v>
      </c>
      <c r="AP83">
        <v>0.15355176589821701</v>
      </c>
      <c r="AQ83">
        <f>(Table2[[#This Row],[Sharpe Ratio]]-AVERAGE(Table2[Sharpe Ratio]))/_xlfn.STDEV.P(Table2[Sharpe Ratio])</f>
        <v>1.039179303005705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2.0296432735744245</v>
      </c>
      <c r="AS83">
        <f>_xlfn.RANK.AVG(Table2[[#This Row],[1Y Return vs Nifty Z-Score]],Table2[1Y Return vs Nifty Z-Score])</f>
        <v>156</v>
      </c>
      <c r="AT83">
        <f>_xlfn.RANK.AVG(Table2[[#This Row],[6M Return vs Nifty Z-Score]],Table2[6M Return vs Nifty Z-Score])</f>
        <v>164</v>
      </c>
      <c r="AU83">
        <f>_xlfn.RANK.AVG(Table2[[#This Row],[Sharpe Ratio Z-Score]],Table2[Sharpe Ratio Z-Score])</f>
        <v>108</v>
      </c>
      <c r="AV83">
        <f>(Table2[[#This Row],[Rank 1Y]]+Table2[[#This Row],[Rank 6M]]+Table2[[#This Row],[Rank Sharpe]])/3</f>
        <v>142.66666666666666</v>
      </c>
    </row>
    <row r="84" spans="1:48" x14ac:dyDescent="0.3">
      <c r="A84" t="s">
        <v>1451</v>
      </c>
      <c r="B84" t="s">
        <v>1452</v>
      </c>
      <c r="C84" t="s">
        <v>3166</v>
      </c>
      <c r="D84" t="s">
        <v>204</v>
      </c>
      <c r="E84">
        <v>7538.4339712000001</v>
      </c>
      <c r="F84">
        <v>511.6</v>
      </c>
      <c r="G84">
        <v>39.201850543295699</v>
      </c>
      <c r="H84">
        <f>(Table2[[#This Row],[1Y Return vs Nifty]]-AVERAGE(Table2[1Y Return vs Nifty]))/_xlfn.STDEV.P(Table2[1Y Return vs Nifty])</f>
        <v>0.276231104158632</v>
      </c>
      <c r="I84">
        <v>1.3622565610305899</v>
      </c>
      <c r="J84">
        <f>(Table2[[#This Row],[1M Return vs Nifty]]-AVERAGE(Table2[1M Return vs Nifty]))/_xlfn.STDEV.P(Table2[1M Return vs Nifty])</f>
        <v>-0.1033443590074309</v>
      </c>
      <c r="K84">
        <v>49.049380260390599</v>
      </c>
      <c r="L84">
        <f>(Table2[[#This Row],[6M Return vs Nifty]]-AVERAGE(Table2[6M Return vs Nifty]))/_xlfn.STDEV.P(Table2[6M Return vs Nifty])</f>
        <v>1.1423463647075991</v>
      </c>
      <c r="M84">
        <v>-0.42630099049677</v>
      </c>
      <c r="N84">
        <f>(Table2[[#This Row],[1W Return vs Nifty]]-AVERAGE(Table2[1W Return vs Nifty]))/_xlfn.STDEV.P(Table2[1W Return vs Nifty])</f>
        <v>-0.48991132718912461</v>
      </c>
      <c r="O84">
        <v>521.36</v>
      </c>
      <c r="P84">
        <v>498.53886497742599</v>
      </c>
      <c r="Q84">
        <v>413.37399268664097</v>
      </c>
      <c r="R84">
        <v>49.428393697657597</v>
      </c>
      <c r="S84" s="1">
        <f>(Table2[[#This Row],[Close Price]]-Table2[[#This Row],[20D EMA]])/Table2[[#This Row],[20D EMA]]</f>
        <v>-1.8720270062912363E-2</v>
      </c>
      <c r="T84" s="1">
        <f>(Table2[[#This Row],[Close Price]]-Table2[[#This Row],[50D EMA]])/Table2[[#This Row],[50D EMA]]</f>
        <v>2.6198830101571816E-2</v>
      </c>
      <c r="U84" s="1">
        <f>(Table2[[#This Row],[Close Price]]-Table2[[#This Row],[200D EMA]])/Table2[[#This Row],[200D EMA]]</f>
        <v>0.23762019152428751</v>
      </c>
      <c r="V84">
        <v>0.75880039289657897</v>
      </c>
      <c r="W84">
        <v>507.35</v>
      </c>
      <c r="X84">
        <v>527.65</v>
      </c>
      <c r="Y84">
        <v>502.6</v>
      </c>
      <c r="Z84">
        <v>528</v>
      </c>
      <c r="AA84">
        <v>502.6</v>
      </c>
      <c r="AB84">
        <v>559.54999999999995</v>
      </c>
      <c r="AC84" s="1">
        <f>(Table2[[#This Row],[Close Price]]/Table2[[#This Row],[Day Low]])-1</f>
        <v>8.3768601557110411E-3</v>
      </c>
      <c r="AD84" s="1">
        <f>(Table2[[#This Row],[Day High]]/Table2[[#This Row],[Close Price]])-1</f>
        <v>3.137216575449564E-2</v>
      </c>
      <c r="AE84" s="1">
        <f>(Table2[[#This Row],[Close Price]]/Table2[[#This Row],[Current Week Low]])-1</f>
        <v>1.7906884202148809E-2</v>
      </c>
      <c r="AF84" s="1">
        <f>(Table2[[#This Row],[Current Week High]]/Table2[[#This Row],[Close Price]])-1</f>
        <v>3.205629397967158E-2</v>
      </c>
      <c r="AG84" s="1">
        <f>(Table2[[#This Row],[Close Price]]/Table2[[#This Row],[Current Month Low]])-1</f>
        <v>1.7906884202148809E-2</v>
      </c>
      <c r="AH84" s="1">
        <f>(Table2[[#This Row],[Current Month High]]/Table2[[#This Row],[Close Price]])-1</f>
        <v>9.3725566849100828E-2</v>
      </c>
      <c r="AI84">
        <v>9.3725566849100801</v>
      </c>
      <c r="AJ84">
        <v>88.399926348738703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0.18</v>
      </c>
      <c r="AM84" t="s">
        <v>3208</v>
      </c>
      <c r="AN84">
        <v>-5</v>
      </c>
      <c r="AO84" t="s">
        <v>3206</v>
      </c>
      <c r="AP84">
        <v>0.14943912860057501</v>
      </c>
      <c r="AQ84">
        <f>(Table2[[#This Row],[Sharpe Ratio]]-AVERAGE(Table2[Sharpe Ratio]))/_xlfn.STDEV.P(Table2[Sharpe Ratio])</f>
        <v>0.99109705536168335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1.8164188380313588</v>
      </c>
      <c r="AS84">
        <f>_xlfn.RANK.AVG(Table2[[#This Row],[1Y Return vs Nifty Z-Score]],Table2[1Y Return vs Nifty Z-Score])</f>
        <v>224</v>
      </c>
      <c r="AT84">
        <f>_xlfn.RANK.AVG(Table2[[#This Row],[6M Return vs Nifty Z-Score]],Table2[6M Return vs Nifty Z-Score])</f>
        <v>87</v>
      </c>
      <c r="AU84">
        <f>_xlfn.RANK.AVG(Table2[[#This Row],[Sharpe Ratio Z-Score]],Table2[Sharpe Ratio Z-Score])</f>
        <v>117</v>
      </c>
      <c r="AV84">
        <f>(Table2[[#This Row],[Rank 1Y]]+Table2[[#This Row],[Rank 6M]]+Table2[[#This Row],[Rank Sharpe]])/3</f>
        <v>142.66666666666666</v>
      </c>
    </row>
    <row r="85" spans="1:48" x14ac:dyDescent="0.3">
      <c r="A85" t="s">
        <v>1657</v>
      </c>
      <c r="B85" t="s">
        <v>1658</v>
      </c>
      <c r="C85" t="s">
        <v>3163</v>
      </c>
      <c r="D85" t="s">
        <v>118</v>
      </c>
      <c r="E85">
        <v>5322.7785599999997</v>
      </c>
      <c r="F85">
        <v>573</v>
      </c>
      <c r="G85">
        <v>101.688325299461</v>
      </c>
      <c r="H85">
        <f>(Table2[[#This Row],[1Y Return vs Nifty]]-AVERAGE(Table2[1Y Return vs Nifty]))/_xlfn.STDEV.P(Table2[1Y Return vs Nifty])</f>
        <v>1.3841221901181764</v>
      </c>
      <c r="I85">
        <v>4.5546390724434298</v>
      </c>
      <c r="J85">
        <f>(Table2[[#This Row],[1M Return vs Nifty]]-AVERAGE(Table2[1M Return vs Nifty]))/_xlfn.STDEV.P(Table2[1M Return vs Nifty])</f>
        <v>0.20840976249885246</v>
      </c>
      <c r="K85">
        <v>58.830358708389802</v>
      </c>
      <c r="L85">
        <f>(Table2[[#This Row],[6M Return vs Nifty]]-AVERAGE(Table2[6M Return vs Nifty]))/_xlfn.STDEV.P(Table2[6M Return vs Nifty])</f>
        <v>1.4550237197143581</v>
      </c>
      <c r="M85">
        <v>3.9078594726959599</v>
      </c>
      <c r="N85">
        <f>(Table2[[#This Row],[1W Return vs Nifty]]-AVERAGE(Table2[1W Return vs Nifty]))/_xlfn.STDEV.P(Table2[1W Return vs Nifty])</f>
        <v>0.33038556515136502</v>
      </c>
      <c r="O85">
        <v>559.49</v>
      </c>
      <c r="P85">
        <v>545.56655877225398</v>
      </c>
      <c r="Q85">
        <v>428.67472924875602</v>
      </c>
      <c r="R85">
        <v>60.215849395393803</v>
      </c>
      <c r="S85" s="1">
        <f>(Table2[[#This Row],[Close Price]]-Table2[[#This Row],[20D EMA]])/Table2[[#This Row],[20D EMA]]</f>
        <v>2.4146991009669504E-2</v>
      </c>
      <c r="T85" s="1">
        <f>(Table2[[#This Row],[Close Price]]-Table2[[#This Row],[50D EMA]])/Table2[[#This Row],[50D EMA]]</f>
        <v>5.0284315976922019E-2</v>
      </c>
      <c r="U85" s="1">
        <f>(Table2[[#This Row],[Close Price]]-Table2[[#This Row],[200D EMA]])/Table2[[#This Row],[200D EMA]]</f>
        <v>0.33667781397837737</v>
      </c>
      <c r="V85">
        <v>0.40431652847372801</v>
      </c>
      <c r="W85">
        <v>566.1</v>
      </c>
      <c r="X85">
        <v>590</v>
      </c>
      <c r="Y85">
        <v>544.04999999999995</v>
      </c>
      <c r="Z85">
        <v>590</v>
      </c>
      <c r="AA85">
        <v>544.04999999999995</v>
      </c>
      <c r="AB85">
        <v>590</v>
      </c>
      <c r="AC85" s="1">
        <f>(Table2[[#This Row],[Close Price]]/Table2[[#This Row],[Day Low]])-1</f>
        <v>1.2188659247482692E-2</v>
      </c>
      <c r="AD85" s="1">
        <f>(Table2[[#This Row],[Day High]]/Table2[[#This Row],[Close Price]])-1</f>
        <v>2.9668411867364686E-2</v>
      </c>
      <c r="AE85" s="1">
        <f>(Table2[[#This Row],[Close Price]]/Table2[[#This Row],[Current Week Low]])-1</f>
        <v>5.3212020953956607E-2</v>
      </c>
      <c r="AF85" s="1">
        <f>(Table2[[#This Row],[Current Week High]]/Table2[[#This Row],[Close Price]])-1</f>
        <v>2.9668411867364686E-2</v>
      </c>
      <c r="AG85" s="1">
        <f>(Table2[[#This Row],[Close Price]]/Table2[[#This Row],[Current Month Low]])-1</f>
        <v>5.3212020953956607E-2</v>
      </c>
      <c r="AH85" s="1">
        <f>(Table2[[#This Row],[Current Month High]]/Table2[[#This Row],[Close Price]])-1</f>
        <v>2.9668411867364686E-2</v>
      </c>
      <c r="AI85">
        <v>26.937172774869101</v>
      </c>
      <c r="AJ85">
        <v>173.76970855231701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-0.1</v>
      </c>
      <c r="AM85" t="s">
        <v>3206</v>
      </c>
      <c r="AN85">
        <v>5.4</v>
      </c>
      <c r="AO85" t="s">
        <v>3208</v>
      </c>
      <c r="AP85">
        <v>7.8874696983093004E-2</v>
      </c>
      <c r="AQ85">
        <f>(Table2[[#This Row],[Sharpe Ratio]]-AVERAGE(Table2[Sharpe Ratio]))/_xlfn.STDEV.P(Table2[Sharpe Ratio])</f>
        <v>0.16610417844624453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3.5440454159289962</v>
      </c>
      <c r="AS85">
        <f>_xlfn.RANK.AVG(Table2[[#This Row],[1Y Return vs Nifty Z-Score]],Table2[1Y Return vs Nifty Z-Score])</f>
        <v>64</v>
      </c>
      <c r="AT85">
        <f>_xlfn.RANK.AVG(Table2[[#This Row],[6M Return vs Nifty Z-Score]],Table2[6M Return vs Nifty Z-Score])</f>
        <v>60</v>
      </c>
      <c r="AU85">
        <f>_xlfn.RANK.AVG(Table2[[#This Row],[Sharpe Ratio Z-Score]],Table2[Sharpe Ratio Z-Score])</f>
        <v>305</v>
      </c>
      <c r="AV85">
        <f>(Table2[[#This Row],[Rank 1Y]]+Table2[[#This Row],[Rank 6M]]+Table2[[#This Row],[Rank Sharpe]])/3</f>
        <v>143</v>
      </c>
    </row>
    <row r="86" spans="1:48" x14ac:dyDescent="0.3">
      <c r="A86" t="s">
        <v>122</v>
      </c>
      <c r="B86" t="s">
        <v>123</v>
      </c>
      <c r="C86" t="s">
        <v>3168</v>
      </c>
      <c r="D86" t="s">
        <v>124</v>
      </c>
      <c r="E86">
        <v>233065.55919219999</v>
      </c>
      <c r="F86">
        <v>271.75</v>
      </c>
      <c r="G86">
        <v>139.51919621976299</v>
      </c>
      <c r="H86">
        <f>(Table2[[#This Row],[1Y Return vs Nifty]]-AVERAGE(Table2[1Y Return vs Nifty]))/_xlfn.STDEV.P(Table2[1Y Return vs Nifty])</f>
        <v>2.0548670965997728</v>
      </c>
      <c r="I86">
        <v>-0.89788335536558495</v>
      </c>
      <c r="J86">
        <f>(Table2[[#This Row],[1M Return vs Nifty]]-AVERAGE(Table2[1M Return vs Nifty]))/_xlfn.STDEV.P(Table2[1M Return vs Nifty])</f>
        <v>-0.32405974370784973</v>
      </c>
      <c r="K86">
        <v>63.913848786928398</v>
      </c>
      <c r="L86">
        <f>(Table2[[#This Row],[6M Return vs Nifty]]-AVERAGE(Table2[6M Return vs Nifty]))/_xlfn.STDEV.P(Table2[6M Return vs Nifty])</f>
        <v>1.6175322295133645</v>
      </c>
      <c r="M86">
        <v>10.6233080218858</v>
      </c>
      <c r="N86">
        <f>(Table2[[#This Row],[1W Return vs Nifty]]-AVERAGE(Table2[1W Return vs Nifty]))/_xlfn.STDEV.P(Table2[1W Return vs Nifty])</f>
        <v>1.6013725584467071</v>
      </c>
      <c r="O86">
        <v>256.07</v>
      </c>
      <c r="P86">
        <v>241.479749405294</v>
      </c>
      <c r="Q86">
        <v>188.20845892274801</v>
      </c>
      <c r="R86">
        <v>69.174403695980601</v>
      </c>
      <c r="S86" s="1">
        <f>(Table2[[#This Row],[Close Price]]-Table2[[#This Row],[20D EMA]])/Table2[[#This Row],[20D EMA]]</f>
        <v>6.1233256531417216E-2</v>
      </c>
      <c r="T86" s="1">
        <f>(Table2[[#This Row],[Close Price]]-Table2[[#This Row],[50D EMA]])/Table2[[#This Row],[50D EMA]]</f>
        <v>0.12535316385433676</v>
      </c>
      <c r="U86" s="1">
        <f>(Table2[[#This Row],[Close Price]]-Table2[[#This Row],[200D EMA]])/Table2[[#This Row],[200D EMA]]</f>
        <v>0.44387771705597157</v>
      </c>
      <c r="V86">
        <v>1.09239594596465</v>
      </c>
      <c r="W86">
        <v>268.10000000000002</v>
      </c>
      <c r="X86">
        <v>281.5</v>
      </c>
      <c r="Y86">
        <v>256.3</v>
      </c>
      <c r="Z86">
        <v>281.5</v>
      </c>
      <c r="AA86">
        <v>240.4</v>
      </c>
      <c r="AB86">
        <v>281.5</v>
      </c>
      <c r="AC86" s="1">
        <f>(Table2[[#This Row],[Close Price]]/Table2[[#This Row],[Day Low]])-1</f>
        <v>1.3614323013800833E-2</v>
      </c>
      <c r="AD86" s="1">
        <f>(Table2[[#This Row],[Day High]]/Table2[[#This Row],[Close Price]])-1</f>
        <v>3.5878564857405815E-2</v>
      </c>
      <c r="AE86" s="1">
        <f>(Table2[[#This Row],[Close Price]]/Table2[[#This Row],[Current Week Low]])-1</f>
        <v>6.0280920795942272E-2</v>
      </c>
      <c r="AF86" s="1">
        <f>(Table2[[#This Row],[Current Week High]]/Table2[[#This Row],[Close Price]])-1</f>
        <v>3.5878564857405815E-2</v>
      </c>
      <c r="AG86" s="1">
        <f>(Table2[[#This Row],[Close Price]]/Table2[[#This Row],[Current Month Low]])-1</f>
        <v>0.13040765391014975</v>
      </c>
      <c r="AH86" s="1">
        <f>(Table2[[#This Row],[Current Month High]]/Table2[[#This Row],[Close Price]])-1</f>
        <v>3.5878564857405815E-2</v>
      </c>
      <c r="AI86">
        <v>3.5878564857405801</v>
      </c>
      <c r="AJ86">
        <v>181.60621761658001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0.13</v>
      </c>
      <c r="AM86" t="s">
        <v>3208</v>
      </c>
      <c r="AN86">
        <v>4.7699999999999996</v>
      </c>
      <c r="AO86" t="s">
        <v>3208</v>
      </c>
      <c r="AP86">
        <v>6.8206816742017007E-2</v>
      </c>
      <c r="AQ86">
        <f>(Table2[[#This Row],[Sharpe Ratio]]-AVERAGE(Table2[Sharpe Ratio]))/_xlfn.STDEV.P(Table2[Sharpe Ratio])</f>
        <v>4.1382346087656327E-2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4.9910944869396516</v>
      </c>
      <c r="AS86">
        <f>_xlfn.RANK.AVG(Table2[[#This Row],[1Y Return vs Nifty Z-Score]],Table2[1Y Return vs Nifty Z-Score])</f>
        <v>38</v>
      </c>
      <c r="AT86">
        <f>_xlfn.RANK.AVG(Table2[[#This Row],[6M Return vs Nifty Z-Score]],Table2[6M Return vs Nifty Z-Score])</f>
        <v>53</v>
      </c>
      <c r="AU86">
        <f>_xlfn.RANK.AVG(Table2[[#This Row],[Sharpe Ratio Z-Score]],Table2[Sharpe Ratio Z-Score])</f>
        <v>339</v>
      </c>
      <c r="AV86">
        <f>(Table2[[#This Row],[Rank 1Y]]+Table2[[#This Row],[Rank 6M]]+Table2[[#This Row],[Rank Sharpe]])/3</f>
        <v>143.33333333333334</v>
      </c>
    </row>
    <row r="87" spans="1:48" x14ac:dyDescent="0.3">
      <c r="A87" t="s">
        <v>1044</v>
      </c>
      <c r="B87" t="s">
        <v>1045</v>
      </c>
      <c r="C87" t="s">
        <v>3173</v>
      </c>
      <c r="D87" t="s">
        <v>258</v>
      </c>
      <c r="E87">
        <v>13197.763501199999</v>
      </c>
      <c r="F87">
        <v>1614.75</v>
      </c>
      <c r="G87">
        <v>67.445667888805303</v>
      </c>
      <c r="H87">
        <f>(Table2[[#This Row],[1Y Return vs Nifty]]-AVERAGE(Table2[1Y Return vs Nifty]))/_xlfn.STDEV.P(Table2[1Y Return vs Nifty])</f>
        <v>0.77699664730478757</v>
      </c>
      <c r="I87">
        <v>-17.0302341548879</v>
      </c>
      <c r="J87">
        <f>(Table2[[#This Row],[1M Return vs Nifty]]-AVERAGE(Table2[1M Return vs Nifty]))/_xlfn.STDEV.P(Table2[1M Return vs Nifty])</f>
        <v>-1.899474604977234</v>
      </c>
      <c r="K87">
        <v>28.2024270800134</v>
      </c>
      <c r="L87">
        <f>(Table2[[#This Row],[6M Return vs Nifty]]-AVERAGE(Table2[6M Return vs Nifty]))/_xlfn.STDEV.P(Table2[6M Return vs Nifty])</f>
        <v>0.47591302012503495</v>
      </c>
      <c r="M87">
        <v>-2.5288413073227902</v>
      </c>
      <c r="N87">
        <f>(Table2[[#This Row],[1W Return vs Nifty]]-AVERAGE(Table2[1W Return vs Nifty]))/_xlfn.STDEV.P(Table2[1W Return vs Nifty])</f>
        <v>-0.88784474533545676</v>
      </c>
      <c r="O87">
        <v>1786.34</v>
      </c>
      <c r="P87">
        <v>1899.4586776250001</v>
      </c>
      <c r="Q87">
        <v>1537.6017636000199</v>
      </c>
      <c r="R87">
        <v>27.620770170860698</v>
      </c>
      <c r="S87" s="1">
        <f>(Table2[[#This Row],[Close Price]]-Table2[[#This Row],[20D EMA]])/Table2[[#This Row],[20D EMA]]</f>
        <v>-9.6056741717702079E-2</v>
      </c>
      <c r="T87" s="1">
        <f>(Table2[[#This Row],[Close Price]]-Table2[[#This Row],[50D EMA]])/Table2[[#This Row],[50D EMA]]</f>
        <v>-0.14988937689394083</v>
      </c>
      <c r="U87" s="1">
        <f>(Table2[[#This Row],[Close Price]]-Table2[[#This Row],[200D EMA]])/Table2[[#This Row],[200D EMA]]</f>
        <v>5.0174393803601829E-2</v>
      </c>
      <c r="V87">
        <v>0.92840177453342598</v>
      </c>
      <c r="W87">
        <v>1605</v>
      </c>
      <c r="X87">
        <v>1680</v>
      </c>
      <c r="Y87">
        <v>1605</v>
      </c>
      <c r="Z87">
        <v>1687.9</v>
      </c>
      <c r="AA87">
        <v>1605</v>
      </c>
      <c r="AB87">
        <v>1816.7</v>
      </c>
      <c r="AC87" s="1">
        <f>(Table2[[#This Row],[Close Price]]/Table2[[#This Row],[Day Low]])-1</f>
        <v>6.0747663551401487E-3</v>
      </c>
      <c r="AD87" s="1">
        <f>(Table2[[#This Row],[Day High]]/Table2[[#This Row],[Close Price]])-1</f>
        <v>4.0408732001857794E-2</v>
      </c>
      <c r="AE87" s="1">
        <f>(Table2[[#This Row],[Close Price]]/Table2[[#This Row],[Current Week Low]])-1</f>
        <v>6.0747663551401487E-3</v>
      </c>
      <c r="AF87" s="1">
        <f>(Table2[[#This Row],[Current Week High]]/Table2[[#This Row],[Close Price]])-1</f>
        <v>4.5301130205914308E-2</v>
      </c>
      <c r="AG87" s="1">
        <f>(Table2[[#This Row],[Close Price]]/Table2[[#This Row],[Current Month Low]])-1</f>
        <v>6.0747663551401487E-3</v>
      </c>
      <c r="AH87" s="1">
        <f>(Table2[[#This Row],[Current Month High]]/Table2[[#This Row],[Close Price]])-1</f>
        <v>0.12506579965939002</v>
      </c>
      <c r="AI87">
        <v>66.2176807555349</v>
      </c>
      <c r="AJ87">
        <v>111.881642829025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-0.27</v>
      </c>
      <c r="AM87" t="s">
        <v>3206</v>
      </c>
      <c r="AN87">
        <v>-12.5</v>
      </c>
      <c r="AO87" t="s">
        <v>3206</v>
      </c>
      <c r="AP87">
        <v>0.142880219606807</v>
      </c>
      <c r="AQ87">
        <f>(Table2[[#This Row],[Sharpe Ratio]]-AVERAGE(Table2[Sharpe Ratio]))/_xlfn.STDEV.P(Table2[Sharpe Ratio])</f>
        <v>0.9144146096002318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123</v>
      </c>
      <c r="AT87">
        <f>_xlfn.RANK.AVG(Table2[[#This Row],[6M Return vs Nifty Z-Score]],Table2[6M Return vs Nifty Z-Score])</f>
        <v>183</v>
      </c>
      <c r="AU87">
        <f>_xlfn.RANK.AVG(Table2[[#This Row],[Sharpe Ratio Z-Score]],Table2[Sharpe Ratio Z-Score])</f>
        <v>125</v>
      </c>
      <c r="AV87">
        <f>(Table2[[#This Row],[Rank 1Y]]+Table2[[#This Row],[Rank 6M]]+Table2[[#This Row],[Rank Sharpe]])/3</f>
        <v>143.66666666666666</v>
      </c>
    </row>
    <row r="88" spans="1:48" x14ac:dyDescent="0.3">
      <c r="A88" t="s">
        <v>711</v>
      </c>
      <c r="B88" t="s">
        <v>712</v>
      </c>
      <c r="C88" t="s">
        <v>3165</v>
      </c>
      <c r="D88" t="s">
        <v>713</v>
      </c>
      <c r="E88">
        <v>25741.477736274999</v>
      </c>
      <c r="F88">
        <v>2544.85</v>
      </c>
      <c r="G88">
        <v>60.015181522396198</v>
      </c>
      <c r="H88">
        <f>(Table2[[#This Row],[1Y Return vs Nifty]]-AVERAGE(Table2[1Y Return vs Nifty]))/_xlfn.STDEV.P(Table2[1Y Return vs Nifty])</f>
        <v>0.64525342380222728</v>
      </c>
      <c r="I88">
        <v>31.939239525046698</v>
      </c>
      <c r="J88">
        <f>(Table2[[#This Row],[1M Return vs Nifty]]-AVERAGE(Table2[1M Return vs Nifty]))/_xlfn.STDEV.P(Table2[1M Return vs Nifty])</f>
        <v>2.8826701389985345</v>
      </c>
      <c r="K88">
        <v>55.9725445212963</v>
      </c>
      <c r="L88">
        <f>(Table2[[#This Row],[6M Return vs Nifty]]-AVERAGE(Table2[6M Return vs Nifty]))/_xlfn.STDEV.P(Table2[6M Return vs Nifty])</f>
        <v>1.3636653974491681</v>
      </c>
      <c r="M88">
        <v>1.8015561382102201</v>
      </c>
      <c r="N88">
        <f>(Table2[[#This Row],[1W Return vs Nifty]]-AVERAGE(Table2[1W Return vs Nifty]))/_xlfn.STDEV.P(Table2[1W Return vs Nifty])</f>
        <v>-6.8260053597207007E-2</v>
      </c>
      <c r="O88">
        <v>2349.1999999999998</v>
      </c>
      <c r="P88">
        <v>2161.3943047743301</v>
      </c>
      <c r="Q88">
        <v>1791.2454047445301</v>
      </c>
      <c r="R88">
        <v>75.022083943051499</v>
      </c>
      <c r="S88" s="1">
        <f>(Table2[[#This Row],[Close Price]]-Table2[[#This Row],[20D EMA]])/Table2[[#This Row],[20D EMA]]</f>
        <v>8.3283671036948795E-2</v>
      </c>
      <c r="T88" s="1">
        <f>(Table2[[#This Row],[Close Price]]-Table2[[#This Row],[50D EMA]])/Table2[[#This Row],[50D EMA]]</f>
        <v>0.17741126382106676</v>
      </c>
      <c r="U88" s="1">
        <f>(Table2[[#This Row],[Close Price]]-Table2[[#This Row],[200D EMA]])/Table2[[#This Row],[200D EMA]]</f>
        <v>0.42071543813001433</v>
      </c>
      <c r="V88">
        <v>1.1175096343462201</v>
      </c>
      <c r="W88">
        <v>2517.5</v>
      </c>
      <c r="X88">
        <v>2563</v>
      </c>
      <c r="Y88">
        <v>2484.6999999999998</v>
      </c>
      <c r="Z88">
        <v>2563</v>
      </c>
      <c r="AA88">
        <v>2345.0500000000002</v>
      </c>
      <c r="AB88">
        <v>2686.6</v>
      </c>
      <c r="AC88" s="1">
        <f>(Table2[[#This Row],[Close Price]]/Table2[[#This Row],[Day Low]])-1</f>
        <v>1.0863952333664217E-2</v>
      </c>
      <c r="AD88" s="1">
        <f>(Table2[[#This Row],[Day High]]/Table2[[#This Row],[Close Price]])-1</f>
        <v>7.1320510049708297E-3</v>
      </c>
      <c r="AE88" s="1">
        <f>(Table2[[#This Row],[Close Price]]/Table2[[#This Row],[Current Week Low]])-1</f>
        <v>2.420815390187947E-2</v>
      </c>
      <c r="AF88" s="1">
        <f>(Table2[[#This Row],[Current Week High]]/Table2[[#This Row],[Close Price]])-1</f>
        <v>7.1320510049708297E-3</v>
      </c>
      <c r="AG88" s="1">
        <f>(Table2[[#This Row],[Close Price]]/Table2[[#This Row],[Current Month Low]])-1</f>
        <v>8.5200741988443518E-2</v>
      </c>
      <c r="AH88" s="1">
        <f>(Table2[[#This Row],[Current Month High]]/Table2[[#This Row],[Close Price]])-1</f>
        <v>5.570072892311928E-2</v>
      </c>
      <c r="AI88">
        <v>5.57007289231192</v>
      </c>
      <c r="AJ88">
        <v>103.57171426285799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0.05</v>
      </c>
      <c r="AM88" t="s">
        <v>3208</v>
      </c>
      <c r="AN88">
        <v>9.2799999999999994</v>
      </c>
      <c r="AO88" t="s">
        <v>3208</v>
      </c>
      <c r="AP88">
        <v>0.10529159008151601</v>
      </c>
      <c r="AQ88">
        <f>(Table2[[#This Row],[Sharpe Ratio]]-AVERAGE(Table2[Sharpe Ratio]))/_xlfn.STDEV.P(Table2[Sharpe Ratio])</f>
        <v>0.47495310044388583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5.2982820070966081</v>
      </c>
      <c r="AS88">
        <f>_xlfn.RANK.AVG(Table2[[#This Row],[1Y Return vs Nifty Z-Score]],Table2[1Y Return vs Nifty Z-Score])</f>
        <v>145</v>
      </c>
      <c r="AT88">
        <f>_xlfn.RANK.AVG(Table2[[#This Row],[6M Return vs Nifty Z-Score]],Table2[6M Return vs Nifty Z-Score])</f>
        <v>67</v>
      </c>
      <c r="AU88">
        <f>_xlfn.RANK.AVG(Table2[[#This Row],[Sharpe Ratio Z-Score]],Table2[Sharpe Ratio Z-Score])</f>
        <v>220</v>
      </c>
      <c r="AV88">
        <f>(Table2[[#This Row],[Rank 1Y]]+Table2[[#This Row],[Rank 6M]]+Table2[[#This Row],[Rank Sharpe]])/3</f>
        <v>144</v>
      </c>
    </row>
    <row r="89" spans="1:48" x14ac:dyDescent="0.3">
      <c r="A89" t="s">
        <v>700</v>
      </c>
      <c r="B89" t="s">
        <v>701</v>
      </c>
      <c r="C89" t="s">
        <v>3167</v>
      </c>
      <c r="D89" t="s">
        <v>60</v>
      </c>
      <c r="E89">
        <v>26358.968000550001</v>
      </c>
      <c r="F89">
        <v>194.44</v>
      </c>
      <c r="G89">
        <v>86.847759259294804</v>
      </c>
      <c r="H89">
        <f>(Table2[[#This Row],[1Y Return vs Nifty]]-AVERAGE(Table2[1Y Return vs Nifty]))/_xlfn.STDEV.P(Table2[1Y Return vs Nifty])</f>
        <v>1.1209975556968401</v>
      </c>
      <c r="I89">
        <v>11.7584920271869</v>
      </c>
      <c r="J89">
        <f>(Table2[[#This Row],[1M Return vs Nifty]]-AVERAGE(Table2[1M Return vs Nifty]))/_xlfn.STDEV.P(Table2[1M Return vs Nifty])</f>
        <v>0.91190655254127306</v>
      </c>
      <c r="K89">
        <v>48.586181421103298</v>
      </c>
      <c r="L89">
        <f>(Table2[[#This Row],[6M Return vs Nifty]]-AVERAGE(Table2[6M Return vs Nifty]))/_xlfn.STDEV.P(Table2[6M Return vs Nifty])</f>
        <v>1.1275388698664075</v>
      </c>
      <c r="M89">
        <v>2.92987688181013</v>
      </c>
      <c r="N89">
        <f>(Table2[[#This Row],[1W Return vs Nifty]]-AVERAGE(Table2[1W Return vs Nifty]))/_xlfn.STDEV.P(Table2[1W Return vs Nifty])</f>
        <v>0.14528949247947665</v>
      </c>
      <c r="O89">
        <v>190.35</v>
      </c>
      <c r="P89">
        <v>180.01525331841799</v>
      </c>
      <c r="Q89">
        <v>147.472881626933</v>
      </c>
      <c r="R89">
        <v>61.368908930687802</v>
      </c>
      <c r="S89" s="1">
        <f>(Table2[[#This Row],[Close Price]]-Table2[[#This Row],[20D EMA]])/Table2[[#This Row],[20D EMA]]</f>
        <v>2.1486734961912286E-2</v>
      </c>
      <c r="T89" s="1">
        <f>(Table2[[#This Row],[Close Price]]-Table2[[#This Row],[50D EMA]])/Table2[[#This Row],[50D EMA]]</f>
        <v>8.0130691236852875E-2</v>
      </c>
      <c r="U89" s="1">
        <f>(Table2[[#This Row],[Close Price]]-Table2[[#This Row],[200D EMA]])/Table2[[#This Row],[200D EMA]]</f>
        <v>0.31847969507967749</v>
      </c>
      <c r="V89">
        <v>0.76990999984856001</v>
      </c>
      <c r="W89">
        <v>193.6</v>
      </c>
      <c r="X89">
        <v>201.45</v>
      </c>
      <c r="Y89">
        <v>182.1</v>
      </c>
      <c r="Z89">
        <v>201.45</v>
      </c>
      <c r="AA89">
        <v>182.1</v>
      </c>
      <c r="AB89">
        <v>202.5</v>
      </c>
      <c r="AC89" s="1">
        <f>(Table2[[#This Row],[Close Price]]/Table2[[#This Row],[Day Low]])-1</f>
        <v>4.3388429752067026E-3</v>
      </c>
      <c r="AD89" s="1">
        <f>(Table2[[#This Row],[Day High]]/Table2[[#This Row],[Close Price]])-1</f>
        <v>3.6052252622917003E-2</v>
      </c>
      <c r="AE89" s="1">
        <f>(Table2[[#This Row],[Close Price]]/Table2[[#This Row],[Current Week Low]])-1</f>
        <v>6.7764964305326858E-2</v>
      </c>
      <c r="AF89" s="1">
        <f>(Table2[[#This Row],[Current Week High]]/Table2[[#This Row],[Close Price]])-1</f>
        <v>3.6052252622917003E-2</v>
      </c>
      <c r="AG89" s="1">
        <f>(Table2[[#This Row],[Close Price]]/Table2[[#This Row],[Current Month Low]])-1</f>
        <v>6.7764964305326858E-2</v>
      </c>
      <c r="AH89" s="1">
        <f>(Table2[[#This Row],[Current Month High]]/Table2[[#This Row],[Close Price]])-1</f>
        <v>4.1452376054309736E-2</v>
      </c>
      <c r="AI89">
        <v>8.0024686278543395</v>
      </c>
      <c r="AJ89">
        <v>136.257594167679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0.24</v>
      </c>
      <c r="AM89" t="s">
        <v>3208</v>
      </c>
      <c r="AN89">
        <v>3.03</v>
      </c>
      <c r="AO89" t="s">
        <v>3208</v>
      </c>
      <c r="AP89">
        <v>9.0559616740940999E-2</v>
      </c>
      <c r="AQ89">
        <f>(Table2[[#This Row],[Sharpe Ratio]]-AVERAGE(Table2[Sharpe Ratio]))/_xlfn.STDEV.P(Table2[Sharpe Ratio])</f>
        <v>0.30271656724588464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3.6084490378298826</v>
      </c>
      <c r="AS89">
        <f>_xlfn.RANK.AVG(Table2[[#This Row],[1Y Return vs Nifty Z-Score]],Table2[1Y Return vs Nifty Z-Score])</f>
        <v>85</v>
      </c>
      <c r="AT89">
        <f>_xlfn.RANK.AVG(Table2[[#This Row],[6M Return vs Nifty Z-Score]],Table2[6M Return vs Nifty Z-Score])</f>
        <v>88</v>
      </c>
      <c r="AU89">
        <f>_xlfn.RANK.AVG(Table2[[#This Row],[Sharpe Ratio Z-Score]],Table2[Sharpe Ratio Z-Score])</f>
        <v>260</v>
      </c>
      <c r="AV89">
        <f>(Table2[[#This Row],[Rank 1Y]]+Table2[[#This Row],[Rank 6M]]+Table2[[#This Row],[Rank Sharpe]])/3</f>
        <v>144.33333333333334</v>
      </c>
    </row>
    <row r="90" spans="1:48" x14ac:dyDescent="0.3">
      <c r="A90" t="s">
        <v>259</v>
      </c>
      <c r="B90" t="s">
        <v>260</v>
      </c>
      <c r="C90" t="s">
        <v>3173</v>
      </c>
      <c r="D90" t="s">
        <v>166</v>
      </c>
      <c r="E90">
        <v>101583.31872724</v>
      </c>
      <c r="F90">
        <v>689.75</v>
      </c>
      <c r="G90">
        <v>28.204327582239699</v>
      </c>
      <c r="H90">
        <f>(Table2[[#This Row],[1Y Return vs Nifty]]-AVERAGE(Table2[1Y Return vs Nifty]))/_xlfn.STDEV.P(Table2[1Y Return vs Nifty])</f>
        <v>8.1243985686450942E-2</v>
      </c>
      <c r="I90">
        <v>-8.6553695828402208</v>
      </c>
      <c r="J90">
        <f>(Table2[[#This Row],[1M Return vs Nifty]]-AVERAGE(Table2[1M Return vs Nifty]))/_xlfn.STDEV.P(Table2[1M Return vs Nifty])</f>
        <v>-1.0816219391206836</v>
      </c>
      <c r="K90">
        <v>35.3486920740581</v>
      </c>
      <c r="L90">
        <f>(Table2[[#This Row],[6M Return vs Nifty]]-AVERAGE(Table2[6M Return vs Nifty]))/_xlfn.STDEV.P(Table2[6M Return vs Nifty])</f>
        <v>0.70436411511465458</v>
      </c>
      <c r="M90">
        <v>-1.702784249871</v>
      </c>
      <c r="N90">
        <f>(Table2[[#This Row],[1W Return vs Nifty]]-AVERAGE(Table2[1W Return vs Nifty]))/_xlfn.STDEV.P(Table2[1W Return vs Nifty])</f>
        <v>-0.7315025787548326</v>
      </c>
      <c r="O90">
        <v>695.85</v>
      </c>
      <c r="P90">
        <v>695.46364832137499</v>
      </c>
      <c r="Q90">
        <v>590.49566468399905</v>
      </c>
      <c r="R90">
        <v>24.0121159029223</v>
      </c>
      <c r="S90" s="1">
        <f>(Table2[[#This Row],[Close Price]]-Table2[[#This Row],[20D EMA]])/Table2[[#This Row],[20D EMA]]</f>
        <v>-8.7662570956384602E-3</v>
      </c>
      <c r="T90" s="1">
        <f>(Table2[[#This Row],[Close Price]]-Table2[[#This Row],[50D EMA]])/Table2[[#This Row],[50D EMA]]</f>
        <v>-8.2155959339728166E-3</v>
      </c>
      <c r="U90" s="1">
        <f>(Table2[[#This Row],[Close Price]]-Table2[[#This Row],[200D EMA]])/Table2[[#This Row],[200D EMA]]</f>
        <v>0.16808647590853429</v>
      </c>
      <c r="V90">
        <v>0.73430838732209003</v>
      </c>
      <c r="W90">
        <v>663.25</v>
      </c>
      <c r="X90">
        <v>696</v>
      </c>
      <c r="Y90">
        <v>658.75</v>
      </c>
      <c r="Z90">
        <v>696</v>
      </c>
      <c r="AA90">
        <v>658.75</v>
      </c>
      <c r="AB90">
        <v>705</v>
      </c>
      <c r="AC90" s="1">
        <f>(Table2[[#This Row],[Close Price]]/Table2[[#This Row],[Day Low]])-1</f>
        <v>3.995476818695809E-2</v>
      </c>
      <c r="AD90" s="1">
        <f>(Table2[[#This Row],[Day High]]/Table2[[#This Row],[Close Price]])-1</f>
        <v>9.0612540775643069E-3</v>
      </c>
      <c r="AE90" s="1">
        <f>(Table2[[#This Row],[Close Price]]/Table2[[#This Row],[Current Week Low]])-1</f>
        <v>4.705882352941182E-2</v>
      </c>
      <c r="AF90" s="1">
        <f>(Table2[[#This Row],[Current Week High]]/Table2[[#This Row],[Close Price]])-1</f>
        <v>9.0612540775643069E-3</v>
      </c>
      <c r="AG90" s="1">
        <f>(Table2[[#This Row],[Close Price]]/Table2[[#This Row],[Current Month Low]])-1</f>
        <v>4.705882352941182E-2</v>
      </c>
      <c r="AH90" s="1">
        <f>(Table2[[#This Row],[Current Month High]]/Table2[[#This Row],[Close Price]])-1</f>
        <v>2.210945994925706E-2</v>
      </c>
      <c r="AI90">
        <v>13.6281261326567</v>
      </c>
      <c r="AJ90">
        <v>92.023942093541194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-0.04</v>
      </c>
      <c r="AM90" t="s">
        <v>3206</v>
      </c>
      <c r="AN90">
        <v>-6.54</v>
      </c>
      <c r="AO90" t="s">
        <v>3206</v>
      </c>
      <c r="AP90">
        <v>0.22519876862111499</v>
      </c>
      <c r="AQ90">
        <f>(Table2[[#This Row],[Sharpe Ratio]]-AVERAGE(Table2[Sharpe Ratio]))/_xlfn.STDEV.P(Table2[Sharpe Ratio])</f>
        <v>1.8768288885525415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0.84931247147813083</v>
      </c>
      <c r="AS90">
        <f>_xlfn.RANK.AVG(Table2[[#This Row],[1Y Return vs Nifty Z-Score]],Table2[1Y Return vs Nifty Z-Score])</f>
        <v>274</v>
      </c>
      <c r="AT90">
        <f>_xlfn.RANK.AVG(Table2[[#This Row],[6M Return vs Nifty Z-Score]],Table2[6M Return vs Nifty Z-Score])</f>
        <v>143</v>
      </c>
      <c r="AU90">
        <f>_xlfn.RANK.AVG(Table2[[#This Row],[Sharpe Ratio Z-Score]],Table2[Sharpe Ratio Z-Score])</f>
        <v>20</v>
      </c>
      <c r="AV90">
        <f>(Table2[[#This Row],[Rank 1Y]]+Table2[[#This Row],[Rank 6M]]+Table2[[#This Row],[Rank Sharpe]])/3</f>
        <v>145.66666666666666</v>
      </c>
    </row>
    <row r="91" spans="1:48" x14ac:dyDescent="0.3">
      <c r="A91" t="s">
        <v>853</v>
      </c>
      <c r="B91" t="s">
        <v>854</v>
      </c>
      <c r="C91" t="s">
        <v>3163</v>
      </c>
      <c r="D91" t="s">
        <v>221</v>
      </c>
      <c r="E91">
        <v>18958.769527500001</v>
      </c>
      <c r="F91">
        <v>2670.8</v>
      </c>
      <c r="G91">
        <v>90.139962936192006</v>
      </c>
      <c r="H91">
        <f>(Table2[[#This Row],[1Y Return vs Nifty]]-AVERAGE(Table2[1Y Return vs Nifty]))/_xlfn.STDEV.P(Table2[1Y Return vs Nifty])</f>
        <v>1.179368637135352</v>
      </c>
      <c r="I91">
        <v>13.6057855191037</v>
      </c>
      <c r="J91">
        <f>(Table2[[#This Row],[1M Return vs Nifty]]-AVERAGE(Table2[1M Return vs Nifty]))/_xlfn.STDEV.P(Table2[1M Return vs Nifty])</f>
        <v>1.092305160063378</v>
      </c>
      <c r="K91">
        <v>46.6301267613837</v>
      </c>
      <c r="L91">
        <f>(Table2[[#This Row],[6M Return vs Nifty]]-AVERAGE(Table2[6M Return vs Nifty]))/_xlfn.STDEV.P(Table2[6M Return vs Nifty])</f>
        <v>1.0650079072943672</v>
      </c>
      <c r="M91">
        <v>5.0540930703425602</v>
      </c>
      <c r="N91">
        <f>(Table2[[#This Row],[1W Return vs Nifty]]-AVERAGE(Table2[1W Return vs Nifty]))/_xlfn.STDEV.P(Table2[1W Return vs Nifty])</f>
        <v>0.54732535453635123</v>
      </c>
      <c r="O91">
        <v>2550.31</v>
      </c>
      <c r="P91">
        <v>2339.0156324688801</v>
      </c>
      <c r="Q91">
        <v>1844.2911386082601</v>
      </c>
      <c r="R91">
        <v>66.369656157821197</v>
      </c>
      <c r="S91" s="1">
        <f>(Table2[[#This Row],[Close Price]]-Table2[[#This Row],[20D EMA]])/Table2[[#This Row],[20D EMA]]</f>
        <v>4.7245236853559074E-2</v>
      </c>
      <c r="T91" s="1">
        <f>(Table2[[#This Row],[Close Price]]-Table2[[#This Row],[50D EMA]])/Table2[[#This Row],[50D EMA]]</f>
        <v>0.1418478623765822</v>
      </c>
      <c r="U91" s="1">
        <f>(Table2[[#This Row],[Close Price]]-Table2[[#This Row],[200D EMA]])/Table2[[#This Row],[200D EMA]]</f>
        <v>0.44814446270963521</v>
      </c>
      <c r="V91">
        <v>0.91112403647220697</v>
      </c>
      <c r="W91">
        <v>2651.45</v>
      </c>
      <c r="X91">
        <v>2725</v>
      </c>
      <c r="Y91">
        <v>2560</v>
      </c>
      <c r="Z91">
        <v>2749.7</v>
      </c>
      <c r="AA91">
        <v>2444.0500000000002</v>
      </c>
      <c r="AB91">
        <v>2774</v>
      </c>
      <c r="AC91" s="1">
        <f>(Table2[[#This Row],[Close Price]]/Table2[[#This Row],[Day Low]])-1</f>
        <v>7.2978936053857968E-3</v>
      </c>
      <c r="AD91" s="1">
        <f>(Table2[[#This Row],[Day High]]/Table2[[#This Row],[Close Price]])-1</f>
        <v>2.029354500524172E-2</v>
      </c>
      <c r="AE91" s="1">
        <f>(Table2[[#This Row],[Close Price]]/Table2[[#This Row],[Current Week Low]])-1</f>
        <v>4.328125000000016E-2</v>
      </c>
      <c r="AF91" s="1">
        <f>(Table2[[#This Row],[Current Week High]]/Table2[[#This Row],[Close Price]])-1</f>
        <v>2.9541710348959027E-2</v>
      </c>
      <c r="AG91" s="1">
        <f>(Table2[[#This Row],[Close Price]]/Table2[[#This Row],[Current Month Low]])-1</f>
        <v>9.2776334363044999E-2</v>
      </c>
      <c r="AH91" s="1">
        <f>(Table2[[#This Row],[Current Month High]]/Table2[[#This Row],[Close Price]])-1</f>
        <v>3.8640107832859094E-2</v>
      </c>
      <c r="AI91">
        <v>3.8640107832859001</v>
      </c>
      <c r="AJ91">
        <v>132.25357624244501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0.15</v>
      </c>
      <c r="AM91" t="s">
        <v>3208</v>
      </c>
      <c r="AN91">
        <v>5.33</v>
      </c>
      <c r="AO91" t="s">
        <v>3208</v>
      </c>
      <c r="AP91">
        <v>8.9631834448974004E-2</v>
      </c>
      <c r="AQ91">
        <f>(Table2[[#This Row],[Sharpe Ratio]]-AVERAGE(Table2[Sharpe Ratio]))/_xlfn.STDEV.P(Table2[Sharpe Ratio])</f>
        <v>0.29186954751290883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4.1758766065423574</v>
      </c>
      <c r="AS91">
        <f>_xlfn.RANK.AVG(Table2[[#This Row],[1Y Return vs Nifty Z-Score]],Table2[1Y Return vs Nifty Z-Score])</f>
        <v>80</v>
      </c>
      <c r="AT91">
        <f>_xlfn.RANK.AVG(Table2[[#This Row],[6M Return vs Nifty Z-Score]],Table2[6M Return vs Nifty Z-Score])</f>
        <v>98</v>
      </c>
      <c r="AU91">
        <f>_xlfn.RANK.AVG(Table2[[#This Row],[Sharpe Ratio Z-Score]],Table2[Sharpe Ratio Z-Score])</f>
        <v>264</v>
      </c>
      <c r="AV91">
        <f>(Table2[[#This Row],[Rank 1Y]]+Table2[[#This Row],[Rank 6M]]+Table2[[#This Row],[Rank Sharpe]])/3</f>
        <v>147.33333333333334</v>
      </c>
    </row>
    <row r="92" spans="1:48" x14ac:dyDescent="0.3">
      <c r="A92" t="s">
        <v>1724</v>
      </c>
      <c r="B92" t="s">
        <v>1725</v>
      </c>
      <c r="C92" t="s">
        <v>3171</v>
      </c>
      <c r="D92" t="s">
        <v>887</v>
      </c>
      <c r="E92">
        <v>4854.5906908500001</v>
      </c>
      <c r="F92">
        <v>373.8</v>
      </c>
      <c r="G92">
        <v>96.7649307725044</v>
      </c>
      <c r="H92">
        <f>(Table2[[#This Row],[1Y Return vs Nifty]]-AVERAGE(Table2[1Y Return vs Nifty]))/_xlfn.STDEV.P(Table2[1Y Return vs Nifty])</f>
        <v>1.2968299411897146</v>
      </c>
      <c r="I92">
        <v>2.1852159966644802</v>
      </c>
      <c r="J92">
        <f>(Table2[[#This Row],[1M Return vs Nifty]]-AVERAGE(Table2[1M Return vs Nifty]))/_xlfn.STDEV.P(Table2[1M Return vs Nifty])</f>
        <v>-2.2977737847798919E-2</v>
      </c>
      <c r="K92">
        <v>40.806271671349897</v>
      </c>
      <c r="L92">
        <f>(Table2[[#This Row],[6M Return vs Nifty]]-AVERAGE(Table2[6M Return vs Nifty]))/_xlfn.STDEV.P(Table2[6M Return vs Nifty])</f>
        <v>0.87883148177868464</v>
      </c>
      <c r="M92">
        <v>6.4983257595161499</v>
      </c>
      <c r="N92">
        <f>(Table2[[#This Row],[1W Return vs Nifty]]-AVERAGE(Table2[1W Return vs Nifty]))/_xlfn.STDEV.P(Table2[1W Return vs Nifty])</f>
        <v>0.82066539277594686</v>
      </c>
      <c r="O92">
        <v>380.93</v>
      </c>
      <c r="P92">
        <v>358.16592289444498</v>
      </c>
      <c r="Q92">
        <v>285.81721147737198</v>
      </c>
      <c r="R92">
        <v>58.130447241072403</v>
      </c>
      <c r="S92" s="1">
        <f>(Table2[[#This Row],[Close Price]]-Table2[[#This Row],[20D EMA]])/Table2[[#This Row],[20D EMA]]</f>
        <v>-1.871734964429159E-2</v>
      </c>
      <c r="T92" s="1">
        <f>(Table2[[#This Row],[Close Price]]-Table2[[#This Row],[50D EMA]])/Table2[[#This Row],[50D EMA]]</f>
        <v>4.3650375723104602E-2</v>
      </c>
      <c r="U92" s="1">
        <f>(Table2[[#This Row],[Close Price]]-Table2[[#This Row],[200D EMA]])/Table2[[#This Row],[200D EMA]]</f>
        <v>0.30782886750539018</v>
      </c>
      <c r="V92">
        <v>0.480700425562677</v>
      </c>
      <c r="W92">
        <v>370.35</v>
      </c>
      <c r="X92">
        <v>407.8</v>
      </c>
      <c r="Y92">
        <v>370.35</v>
      </c>
      <c r="Z92">
        <v>407.8</v>
      </c>
      <c r="AA92">
        <v>370.35</v>
      </c>
      <c r="AB92">
        <v>407.8</v>
      </c>
      <c r="AC92" s="1">
        <f>(Table2[[#This Row],[Close Price]]/Table2[[#This Row],[Day Low]])-1</f>
        <v>9.3155123531794004E-3</v>
      </c>
      <c r="AD92" s="1">
        <f>(Table2[[#This Row],[Day High]]/Table2[[#This Row],[Close Price]])-1</f>
        <v>9.0957731407169673E-2</v>
      </c>
      <c r="AE92" s="1">
        <f>(Table2[[#This Row],[Close Price]]/Table2[[#This Row],[Current Week Low]])-1</f>
        <v>9.3155123531794004E-3</v>
      </c>
      <c r="AF92" s="1">
        <f>(Table2[[#This Row],[Current Week High]]/Table2[[#This Row],[Close Price]])-1</f>
        <v>9.0957731407169673E-2</v>
      </c>
      <c r="AG92" s="1">
        <f>(Table2[[#This Row],[Close Price]]/Table2[[#This Row],[Current Month Low]])-1</f>
        <v>9.3155123531794004E-3</v>
      </c>
      <c r="AH92" s="1">
        <f>(Table2[[#This Row],[Current Month High]]/Table2[[#This Row],[Close Price]])-1</f>
        <v>9.0957731407169673E-2</v>
      </c>
      <c r="AI92">
        <v>10.205992509363201</v>
      </c>
      <c r="AJ92">
        <v>151.125293920053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0.13</v>
      </c>
      <c r="AM92" t="s">
        <v>3208</v>
      </c>
      <c r="AN92">
        <v>-6</v>
      </c>
      <c r="AO92" t="s">
        <v>3206</v>
      </c>
      <c r="AP92">
        <v>8.8989466141043999E-2</v>
      </c>
      <c r="AQ92">
        <f>(Table2[[#This Row],[Sharpe Ratio]]-AVERAGE(Table2[Sharpe Ratio]))/_xlfn.STDEV.P(Table2[Sharpe Ratio])</f>
        <v>0.28435940017308126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3.2577084780696284</v>
      </c>
      <c r="AS92">
        <f>_xlfn.RANK.AVG(Table2[[#This Row],[1Y Return vs Nifty Z-Score]],Table2[1Y Return vs Nifty Z-Score])</f>
        <v>71</v>
      </c>
      <c r="AT92">
        <f>_xlfn.RANK.AVG(Table2[[#This Row],[6M Return vs Nifty Z-Score]],Table2[6M Return vs Nifty Z-Score])</f>
        <v>117</v>
      </c>
      <c r="AU92">
        <f>_xlfn.RANK.AVG(Table2[[#This Row],[Sharpe Ratio Z-Score]],Table2[Sharpe Ratio Z-Score])</f>
        <v>267</v>
      </c>
      <c r="AV92">
        <f>(Table2[[#This Row],[Rank 1Y]]+Table2[[#This Row],[Rank 6M]]+Table2[[#This Row],[Rank Sharpe]])/3</f>
        <v>151.66666666666666</v>
      </c>
    </row>
    <row r="93" spans="1:48" x14ac:dyDescent="0.3">
      <c r="A93" t="s">
        <v>922</v>
      </c>
      <c r="B93" t="s">
        <v>923</v>
      </c>
      <c r="C93" t="s">
        <v>3165</v>
      </c>
      <c r="D93" t="s">
        <v>54</v>
      </c>
      <c r="E93">
        <v>16824.024421139999</v>
      </c>
      <c r="F93">
        <v>676.7</v>
      </c>
      <c r="G93">
        <v>90.928884177358498</v>
      </c>
      <c r="H93">
        <f>(Table2[[#This Row],[1Y Return vs Nifty]]-AVERAGE(Table2[1Y Return vs Nifty]))/_xlfn.STDEV.P(Table2[1Y Return vs Nifty])</f>
        <v>1.1933562850867394</v>
      </c>
      <c r="I93">
        <v>3.0728357645704798</v>
      </c>
      <c r="J93">
        <f>(Table2[[#This Row],[1M Return vs Nifty]]-AVERAGE(Table2[1M Return vs Nifty]))/_xlfn.STDEV.P(Table2[1M Return vs Nifty])</f>
        <v>6.3703328717961569E-2</v>
      </c>
      <c r="K93">
        <v>41.937770713598297</v>
      </c>
      <c r="L93">
        <f>(Table2[[#This Row],[6M Return vs Nifty]]-AVERAGE(Table2[6M Return vs Nifty]))/_xlfn.STDEV.P(Table2[6M Return vs Nifty])</f>
        <v>0.91500313164008307</v>
      </c>
      <c r="M93">
        <v>3.0132175062736302</v>
      </c>
      <c r="N93">
        <f>(Table2[[#This Row],[1W Return vs Nifty]]-AVERAGE(Table2[1W Return vs Nifty]))/_xlfn.STDEV.P(Table2[1W Return vs Nifty])</f>
        <v>0.16106280217432933</v>
      </c>
      <c r="O93">
        <v>677.15</v>
      </c>
      <c r="P93">
        <v>624.48245901912196</v>
      </c>
      <c r="Q93">
        <v>494.15910829784099</v>
      </c>
      <c r="R93">
        <v>54.449844738547398</v>
      </c>
      <c r="S93" s="1">
        <f>(Table2[[#This Row],[Close Price]]-Table2[[#This Row],[20D EMA]])/Table2[[#This Row],[20D EMA]]</f>
        <v>-6.6454995200462494E-4</v>
      </c>
      <c r="T93" s="1">
        <f>(Table2[[#This Row],[Close Price]]-Table2[[#This Row],[50D EMA]])/Table2[[#This Row],[50D EMA]]</f>
        <v>8.3617306181660356E-2</v>
      </c>
      <c r="U93" s="1">
        <f>(Table2[[#This Row],[Close Price]]-Table2[[#This Row],[200D EMA]])/Table2[[#This Row],[200D EMA]]</f>
        <v>0.36939699913845864</v>
      </c>
      <c r="V93">
        <v>1.3118517117130299</v>
      </c>
      <c r="W93">
        <v>673.5</v>
      </c>
      <c r="X93">
        <v>698.7</v>
      </c>
      <c r="Y93">
        <v>656</v>
      </c>
      <c r="Z93">
        <v>698.7</v>
      </c>
      <c r="AA93">
        <v>656</v>
      </c>
      <c r="AB93">
        <v>719.9</v>
      </c>
      <c r="AC93" s="1">
        <f>(Table2[[#This Row],[Close Price]]/Table2[[#This Row],[Day Low]])-1</f>
        <v>4.7512991833704721E-3</v>
      </c>
      <c r="AD93" s="1">
        <f>(Table2[[#This Row],[Day High]]/Table2[[#This Row],[Close Price]])-1</f>
        <v>3.2510713757943011E-2</v>
      </c>
      <c r="AE93" s="1">
        <f>(Table2[[#This Row],[Close Price]]/Table2[[#This Row],[Current Week Low]])-1</f>
        <v>3.1554878048780655E-2</v>
      </c>
      <c r="AF93" s="1">
        <f>(Table2[[#This Row],[Current Week High]]/Table2[[#This Row],[Close Price]])-1</f>
        <v>3.2510713757943011E-2</v>
      </c>
      <c r="AG93" s="1">
        <f>(Table2[[#This Row],[Close Price]]/Table2[[#This Row],[Current Month Low]])-1</f>
        <v>3.1554878048780655E-2</v>
      </c>
      <c r="AH93" s="1">
        <f>(Table2[[#This Row],[Current Month High]]/Table2[[#This Row],[Close Price]])-1</f>
        <v>6.3839219742869657E-2</v>
      </c>
      <c r="AI93">
        <v>6.5464755430766797</v>
      </c>
      <c r="AJ93">
        <v>121.216083687479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0.17</v>
      </c>
      <c r="AM93" t="s">
        <v>3208</v>
      </c>
      <c r="AN93">
        <v>-0.96</v>
      </c>
      <c r="AO93" t="s">
        <v>3206</v>
      </c>
      <c r="AP93">
        <v>8.8556139716007995E-2</v>
      </c>
      <c r="AQ93">
        <f>(Table2[[#This Row],[Sharpe Ratio]]-AVERAGE(Table2[Sharpe Ratio]))/_xlfn.STDEV.P(Table2[Sharpe Ratio])</f>
        <v>0.27929323290099389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2.6124187805201076</v>
      </c>
      <c r="AS93">
        <f>_xlfn.RANK.AVG(Table2[[#This Row],[1Y Return vs Nifty Z-Score]],Table2[1Y Return vs Nifty Z-Score])</f>
        <v>78</v>
      </c>
      <c r="AT93">
        <f>_xlfn.RANK.AVG(Table2[[#This Row],[6M Return vs Nifty Z-Score]],Table2[6M Return vs Nifty Z-Score])</f>
        <v>113</v>
      </c>
      <c r="AU93">
        <f>_xlfn.RANK.AVG(Table2[[#This Row],[Sharpe Ratio Z-Score]],Table2[Sharpe Ratio Z-Score])</f>
        <v>270</v>
      </c>
      <c r="AV93">
        <f>(Table2[[#This Row],[Rank 1Y]]+Table2[[#This Row],[Rank 6M]]+Table2[[#This Row],[Rank Sharpe]])/3</f>
        <v>153.66666666666666</v>
      </c>
    </row>
    <row r="94" spans="1:48" x14ac:dyDescent="0.3">
      <c r="A94" t="s">
        <v>147</v>
      </c>
      <c r="B94" t="s">
        <v>148</v>
      </c>
      <c r="C94" t="s">
        <v>3172</v>
      </c>
      <c r="D94" t="s">
        <v>149</v>
      </c>
      <c r="E94">
        <v>186635.62227066499</v>
      </c>
      <c r="F94">
        <v>4900.3999999999996</v>
      </c>
      <c r="G94">
        <v>71.334384975664904</v>
      </c>
      <c r="H94">
        <f>(Table2[[#This Row],[1Y Return vs Nifty]]-AVERAGE(Table2[1Y Return vs Nifty]))/_xlfn.STDEV.P(Table2[1Y Return vs Nifty])</f>
        <v>0.8459439677155175</v>
      </c>
      <c r="I94">
        <v>11.0297351840966</v>
      </c>
      <c r="J94">
        <f>(Table2[[#This Row],[1M Return vs Nifty]]-AVERAGE(Table2[1M Return vs Nifty]))/_xlfn.STDEV.P(Table2[1M Return vs Nifty])</f>
        <v>0.84073934479060752</v>
      </c>
      <c r="K94">
        <v>40.676334166986798</v>
      </c>
      <c r="L94">
        <f>(Table2[[#This Row],[6M Return vs Nifty]]-AVERAGE(Table2[6M Return vs Nifty]))/_xlfn.STDEV.P(Table2[6M Return vs Nifty])</f>
        <v>0.87467765244592055</v>
      </c>
      <c r="M94">
        <v>1.4965082475918501</v>
      </c>
      <c r="N94">
        <f>(Table2[[#This Row],[1W Return vs Nifty]]-AVERAGE(Table2[1W Return vs Nifty]))/_xlfn.STDEV.P(Table2[1W Return vs Nifty])</f>
        <v>-0.12599438042112446</v>
      </c>
      <c r="O94">
        <v>4690.88</v>
      </c>
      <c r="P94">
        <v>4500.7941610323896</v>
      </c>
      <c r="Q94">
        <v>3816.9384663401802</v>
      </c>
      <c r="R94">
        <v>68.478378809445601</v>
      </c>
      <c r="S94" s="1">
        <f>(Table2[[#This Row],[Close Price]]-Table2[[#This Row],[20D EMA]])/Table2[[#This Row],[20D EMA]]</f>
        <v>4.4665393273756633E-2</v>
      </c>
      <c r="T94" s="1">
        <f>(Table2[[#This Row],[Close Price]]-Table2[[#This Row],[50D EMA]])/Table2[[#This Row],[50D EMA]]</f>
        <v>8.8785628640246153E-2</v>
      </c>
      <c r="U94" s="1">
        <f>(Table2[[#This Row],[Close Price]]-Table2[[#This Row],[200D EMA]])/Table2[[#This Row],[200D EMA]]</f>
        <v>0.28385616986345652</v>
      </c>
      <c r="V94">
        <v>1.44110727790785</v>
      </c>
      <c r="W94">
        <v>4847.2</v>
      </c>
      <c r="X94">
        <v>4923.3500000000004</v>
      </c>
      <c r="Y94">
        <v>4718.3999999999996</v>
      </c>
      <c r="Z94">
        <v>4923.3500000000004</v>
      </c>
      <c r="AA94">
        <v>4718.3999999999996</v>
      </c>
      <c r="AB94">
        <v>4923.3500000000004</v>
      </c>
      <c r="AC94" s="1">
        <f>(Table2[[#This Row],[Close Price]]/Table2[[#This Row],[Day Low]])-1</f>
        <v>1.0975408483248072E-2</v>
      </c>
      <c r="AD94" s="1">
        <f>(Table2[[#This Row],[Day High]]/Table2[[#This Row],[Close Price]])-1</f>
        <v>4.6832911599055116E-3</v>
      </c>
      <c r="AE94" s="1">
        <f>(Table2[[#This Row],[Close Price]]/Table2[[#This Row],[Current Week Low]])-1</f>
        <v>3.857239742285512E-2</v>
      </c>
      <c r="AF94" s="1">
        <f>(Table2[[#This Row],[Current Week High]]/Table2[[#This Row],[Close Price]])-1</f>
        <v>4.6832911599055116E-3</v>
      </c>
      <c r="AG94" s="1">
        <f>(Table2[[#This Row],[Close Price]]/Table2[[#This Row],[Current Month Low]])-1</f>
        <v>3.857239742285512E-2</v>
      </c>
      <c r="AH94" s="1">
        <f>(Table2[[#This Row],[Current Month High]]/Table2[[#This Row],[Close Price]])-1</f>
        <v>4.6832911599055116E-3</v>
      </c>
      <c r="AI94">
        <v>0.885641988409124</v>
      </c>
      <c r="AJ94">
        <v>110.015642745408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</v>
      </c>
      <c r="AM94" t="s">
        <v>3208</v>
      </c>
      <c r="AN94">
        <v>3.82</v>
      </c>
      <c r="AO94" t="s">
        <v>3208</v>
      </c>
      <c r="AP94">
        <v>9.7719230042562E-2</v>
      </c>
      <c r="AQ94">
        <f>(Table2[[#This Row],[Sharpe Ratio]]-AVERAGE(Table2[Sharpe Ratio]))/_xlfn.STDEV.P(Table2[Sharpe Ratio])</f>
        <v>0.38642205228862131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2.8217886368195426</v>
      </c>
      <c r="AS94">
        <f>_xlfn.RANK.AVG(Table2[[#This Row],[1Y Return vs Nifty Z-Score]],Table2[1Y Return vs Nifty Z-Score])</f>
        <v>113</v>
      </c>
      <c r="AT94">
        <f>_xlfn.RANK.AVG(Table2[[#This Row],[6M Return vs Nifty Z-Score]],Table2[6M Return vs Nifty Z-Score])</f>
        <v>119</v>
      </c>
      <c r="AU94">
        <f>_xlfn.RANK.AVG(Table2[[#This Row],[Sharpe Ratio Z-Score]],Table2[Sharpe Ratio Z-Score])</f>
        <v>238</v>
      </c>
      <c r="AV94">
        <f>(Table2[[#This Row],[Rank 1Y]]+Table2[[#This Row],[Rank 6M]]+Table2[[#This Row],[Rank Sharpe]])/3</f>
        <v>156.66666666666666</v>
      </c>
    </row>
    <row r="95" spans="1:48" x14ac:dyDescent="0.3">
      <c r="A95" t="s">
        <v>284</v>
      </c>
      <c r="B95" t="s">
        <v>285</v>
      </c>
      <c r="C95" t="s">
        <v>3160</v>
      </c>
      <c r="D95" t="s">
        <v>286</v>
      </c>
      <c r="E95">
        <v>97637.535952930004</v>
      </c>
      <c r="F95">
        <v>11362.65</v>
      </c>
      <c r="G95">
        <v>133.82969735006901</v>
      </c>
      <c r="H95">
        <f>(Table2[[#This Row],[1Y Return vs Nifty]]-AVERAGE(Table2[1Y Return vs Nifty]))/_xlfn.STDEV.P(Table2[1Y Return vs Nifty])</f>
        <v>1.9539917454792659</v>
      </c>
      <c r="I95">
        <v>4.0402241875251104</v>
      </c>
      <c r="J95">
        <f>(Table2[[#This Row],[1M Return vs Nifty]]-AVERAGE(Table2[1M Return vs Nifty]))/_xlfn.STDEV.P(Table2[1M Return vs Nifty])</f>
        <v>0.1581742534506301</v>
      </c>
      <c r="K95">
        <v>28.6413431114944</v>
      </c>
      <c r="L95">
        <f>(Table2[[#This Row],[6M Return vs Nifty]]-AVERAGE(Table2[6M Return vs Nifty]))/_xlfn.STDEV.P(Table2[6M Return vs Nifty])</f>
        <v>0.48994424455960223</v>
      </c>
      <c r="M95">
        <v>0.90605357623024096</v>
      </c>
      <c r="N95">
        <f>(Table2[[#This Row],[1W Return vs Nifty]]-AVERAGE(Table2[1W Return vs Nifty]))/_xlfn.STDEV.P(Table2[1W Return vs Nifty])</f>
        <v>-0.23774569560640982</v>
      </c>
      <c r="O95">
        <v>11013.34</v>
      </c>
      <c r="P95">
        <v>10581.328640113999</v>
      </c>
      <c r="Q95">
        <v>8356.9191909609308</v>
      </c>
      <c r="R95">
        <v>58.414882532482899</v>
      </c>
      <c r="S95" s="1">
        <f>(Table2[[#This Row],[Close Price]]-Table2[[#This Row],[20D EMA]])/Table2[[#This Row],[20D EMA]]</f>
        <v>3.1716990486083195E-2</v>
      </c>
      <c r="T95" s="1">
        <f>(Table2[[#This Row],[Close Price]]-Table2[[#This Row],[50D EMA]])/Table2[[#This Row],[50D EMA]]</f>
        <v>7.3839626993910529E-2</v>
      </c>
      <c r="U95" s="1">
        <f>(Table2[[#This Row],[Close Price]]-Table2[[#This Row],[200D EMA]])/Table2[[#This Row],[200D EMA]]</f>
        <v>0.35966972281964249</v>
      </c>
      <c r="V95">
        <v>1.302918534534</v>
      </c>
      <c r="W95">
        <v>11214.95</v>
      </c>
      <c r="X95">
        <v>11566.6</v>
      </c>
      <c r="Y95">
        <v>10759.4</v>
      </c>
      <c r="Z95">
        <v>11566.6</v>
      </c>
      <c r="AA95">
        <v>10720.75</v>
      </c>
      <c r="AB95">
        <v>11575</v>
      </c>
      <c r="AC95" s="1">
        <f>(Table2[[#This Row],[Close Price]]/Table2[[#This Row],[Day Low]])-1</f>
        <v>1.3169920507893451E-2</v>
      </c>
      <c r="AD95" s="1">
        <f>(Table2[[#This Row],[Day High]]/Table2[[#This Row],[Close Price]])-1</f>
        <v>1.7949157986913322E-2</v>
      </c>
      <c r="AE95" s="1">
        <f>(Table2[[#This Row],[Close Price]]/Table2[[#This Row],[Current Week Low]])-1</f>
        <v>5.6067252820789282E-2</v>
      </c>
      <c r="AF95" s="1">
        <f>(Table2[[#This Row],[Current Week High]]/Table2[[#This Row],[Close Price]])-1</f>
        <v>1.7949157986913322E-2</v>
      </c>
      <c r="AG95" s="1">
        <f>(Table2[[#This Row],[Close Price]]/Table2[[#This Row],[Current Month Low]])-1</f>
        <v>5.9874542359443117E-2</v>
      </c>
      <c r="AH95" s="1">
        <f>(Table2[[#This Row],[Current Month High]]/Table2[[#This Row],[Close Price]])-1</f>
        <v>1.8688422155043183E-2</v>
      </c>
      <c r="AI95">
        <v>1.8688422155043101</v>
      </c>
      <c r="AJ95">
        <v>193.699596774193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-0.04</v>
      </c>
      <c r="AM95" t="s">
        <v>3206</v>
      </c>
      <c r="AN95">
        <v>3.23</v>
      </c>
      <c r="AO95" t="s">
        <v>3208</v>
      </c>
      <c r="AP95">
        <v>9.1160707298282004E-2</v>
      </c>
      <c r="AQ95">
        <f>(Table2[[#This Row],[Sharpe Ratio]]-AVERAGE(Table2[Sharpe Ratio]))/_xlfn.STDEV.P(Table2[Sharpe Ratio])</f>
        <v>0.3097441223018883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2.6741086701849768</v>
      </c>
      <c r="AS95">
        <f>_xlfn.RANK.AVG(Table2[[#This Row],[1Y Return vs Nifty Z-Score]],Table2[1Y Return vs Nifty Z-Score])</f>
        <v>40</v>
      </c>
      <c r="AT95">
        <f>_xlfn.RANK.AVG(Table2[[#This Row],[6M Return vs Nifty Z-Score]],Table2[6M Return vs Nifty Z-Score])</f>
        <v>176</v>
      </c>
      <c r="AU95">
        <f>_xlfn.RANK.AVG(Table2[[#This Row],[Sharpe Ratio Z-Score]],Table2[Sharpe Ratio Z-Score])</f>
        <v>256</v>
      </c>
      <c r="AV95">
        <f>(Table2[[#This Row],[Rank 1Y]]+Table2[[#This Row],[Rank 6M]]+Table2[[#This Row],[Rank Sharpe]])/3</f>
        <v>157.33333333333334</v>
      </c>
    </row>
    <row r="96" spans="1:48" x14ac:dyDescent="0.3">
      <c r="A96" t="s">
        <v>1185</v>
      </c>
      <c r="B96" t="s">
        <v>1186</v>
      </c>
      <c r="C96" t="s">
        <v>3161</v>
      </c>
      <c r="D96" t="s">
        <v>419</v>
      </c>
      <c r="E96">
        <v>10376.122933413</v>
      </c>
      <c r="F96">
        <v>112.85</v>
      </c>
      <c r="G96">
        <v>73.020734559013206</v>
      </c>
      <c r="H96">
        <f>(Table2[[#This Row],[1Y Return vs Nifty]]-AVERAGE(Table2[1Y Return vs Nifty]))/_xlfn.STDEV.P(Table2[1Y Return vs Nifty])</f>
        <v>0.87584310474466864</v>
      </c>
      <c r="I96">
        <v>43.293290976809701</v>
      </c>
      <c r="J96">
        <f>(Table2[[#This Row],[1M Return vs Nifty]]-AVERAGE(Table2[1M Return vs Nifty]))/_xlfn.STDEV.P(Table2[1M Return vs Nifty])</f>
        <v>3.9914571728915926</v>
      </c>
      <c r="K96">
        <v>38.089871788566903</v>
      </c>
      <c r="L96">
        <f>(Table2[[#This Row],[6M Return vs Nifty]]-AVERAGE(Table2[6M Return vs Nifty]))/_xlfn.STDEV.P(Table2[6M Return vs Nifty])</f>
        <v>0.79199387805581767</v>
      </c>
      <c r="M96">
        <v>9.0829716621943497</v>
      </c>
      <c r="N96">
        <f>(Table2[[#This Row],[1W Return vs Nifty]]-AVERAGE(Table2[1W Return vs Nifty]))/_xlfn.STDEV.P(Table2[1W Return vs Nifty])</f>
        <v>1.3098436361226855</v>
      </c>
      <c r="O96">
        <v>105.41</v>
      </c>
      <c r="P96">
        <v>90.860863228980705</v>
      </c>
      <c r="Q96">
        <v>74.895279706505903</v>
      </c>
      <c r="R96">
        <v>61.7051018656583</v>
      </c>
      <c r="S96" s="1">
        <f>(Table2[[#This Row],[Close Price]]-Table2[[#This Row],[20D EMA]])/Table2[[#This Row],[20D EMA]]</f>
        <v>7.0581538753438935E-2</v>
      </c>
      <c r="T96" s="1">
        <f>(Table2[[#This Row],[Close Price]]-Table2[[#This Row],[50D EMA]])/Table2[[#This Row],[50D EMA]]</f>
        <v>0.24200889128253078</v>
      </c>
      <c r="U96" s="1">
        <f>(Table2[[#This Row],[Close Price]]-Table2[[#This Row],[200D EMA]])/Table2[[#This Row],[200D EMA]]</f>
        <v>0.50677052602284478</v>
      </c>
      <c r="V96">
        <v>0.89938430047695594</v>
      </c>
      <c r="W96">
        <v>111.28</v>
      </c>
      <c r="X96">
        <v>117.3</v>
      </c>
      <c r="Y96">
        <v>109</v>
      </c>
      <c r="Z96">
        <v>119.22</v>
      </c>
      <c r="AA96">
        <v>105.6</v>
      </c>
      <c r="AB96">
        <v>124.8</v>
      </c>
      <c r="AC96" s="1">
        <f>(Table2[[#This Row],[Close Price]]/Table2[[#This Row],[Day Low]])-1</f>
        <v>1.4108554996405509E-2</v>
      </c>
      <c r="AD96" s="1">
        <f>(Table2[[#This Row],[Day High]]/Table2[[#This Row],[Close Price]])-1</f>
        <v>3.9432875498449205E-2</v>
      </c>
      <c r="AE96" s="1">
        <f>(Table2[[#This Row],[Close Price]]/Table2[[#This Row],[Current Week Low]])-1</f>
        <v>3.5321100917431236E-2</v>
      </c>
      <c r="AF96" s="1">
        <f>(Table2[[#This Row],[Current Week High]]/Table2[[#This Row],[Close Price]])-1</f>
        <v>5.6446610544971243E-2</v>
      </c>
      <c r="AG96" s="1">
        <f>(Table2[[#This Row],[Close Price]]/Table2[[#This Row],[Current Month Low]])-1</f>
        <v>6.8655303030302983E-2</v>
      </c>
      <c r="AH96" s="1">
        <f>(Table2[[#This Row],[Current Month High]]/Table2[[#This Row],[Close Price]])-1</f>
        <v>0.1058927780239256</v>
      </c>
      <c r="AI96">
        <v>10.5892778023925</v>
      </c>
      <c r="AJ96">
        <v>117.01923076923001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0.62</v>
      </c>
      <c r="AM96" t="s">
        <v>3208</v>
      </c>
      <c r="AN96">
        <v>2.73</v>
      </c>
      <c r="AO96" t="s">
        <v>3208</v>
      </c>
      <c r="AP96">
        <v>9.6201135051400002E-2</v>
      </c>
      <c r="AQ96">
        <f>(Table2[[#This Row],[Sharpe Ratio]]-AVERAGE(Table2[Sharpe Ratio]))/_xlfn.STDEV.P(Table2[Sharpe Ratio])</f>
        <v>0.36867348512125858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7.3378112769360229</v>
      </c>
      <c r="AS96">
        <f>_xlfn.RANK.AVG(Table2[[#This Row],[1Y Return vs Nifty Z-Score]],Table2[1Y Return vs Nifty Z-Score])</f>
        <v>107</v>
      </c>
      <c r="AT96">
        <f>_xlfn.RANK.AVG(Table2[[#This Row],[6M Return vs Nifty Z-Score]],Table2[6M Return vs Nifty Z-Score])</f>
        <v>131</v>
      </c>
      <c r="AU96">
        <f>_xlfn.RANK.AVG(Table2[[#This Row],[Sharpe Ratio Z-Score]],Table2[Sharpe Ratio Z-Score])</f>
        <v>243</v>
      </c>
      <c r="AV96">
        <f>(Table2[[#This Row],[Rank 1Y]]+Table2[[#This Row],[Rank 6M]]+Table2[[#This Row],[Rank Sharpe]])/3</f>
        <v>160.33333333333334</v>
      </c>
    </row>
    <row r="97" spans="1:48" x14ac:dyDescent="0.3">
      <c r="A97" t="s">
        <v>404</v>
      </c>
      <c r="B97" t="s">
        <v>405</v>
      </c>
      <c r="C97" t="s">
        <v>3166</v>
      </c>
      <c r="D97" t="s">
        <v>204</v>
      </c>
      <c r="E97">
        <v>59489.115980449998</v>
      </c>
      <c r="F97">
        <v>1027</v>
      </c>
      <c r="G97">
        <v>40.513703277503602</v>
      </c>
      <c r="H97">
        <f>(Table2[[#This Row],[1Y Return vs Nifty]]-AVERAGE(Table2[1Y Return vs Nifty]))/_xlfn.STDEV.P(Table2[1Y Return vs Nifty])</f>
        <v>0.29949037676109536</v>
      </c>
      <c r="I97">
        <v>1.34899661434286</v>
      </c>
      <c r="J97">
        <f>(Table2[[#This Row],[1M Return vs Nifty]]-AVERAGE(Table2[1M Return vs Nifty]))/_xlfn.STDEV.P(Table2[1M Return vs Nifty])</f>
        <v>-0.10463926743900975</v>
      </c>
      <c r="K97">
        <v>47.720335487883801</v>
      </c>
      <c r="L97">
        <f>(Table2[[#This Row],[6M Return vs Nifty]]-AVERAGE(Table2[6M Return vs Nifty]))/_xlfn.STDEV.P(Table2[6M Return vs Nifty])</f>
        <v>1.0998595924115213</v>
      </c>
      <c r="M97">
        <v>-9.5380636672818593</v>
      </c>
      <c r="N97">
        <f>(Table2[[#This Row],[1W Return vs Nifty]]-AVERAGE(Table2[1W Return vs Nifty]))/_xlfn.STDEV.P(Table2[1W Return vs Nifty])</f>
        <v>-2.2144322975098545</v>
      </c>
      <c r="O97">
        <v>1099.6600000000001</v>
      </c>
      <c r="P97">
        <v>1061.8807340841699</v>
      </c>
      <c r="Q97">
        <v>864.80903896373297</v>
      </c>
      <c r="R97">
        <v>25.274393396583399</v>
      </c>
      <c r="S97" s="1">
        <f>(Table2[[#This Row],[Close Price]]-Table2[[#This Row],[20D EMA]])/Table2[[#This Row],[20D EMA]]</f>
        <v>-6.6074968626666494E-2</v>
      </c>
      <c r="T97" s="1">
        <f>(Table2[[#This Row],[Close Price]]-Table2[[#This Row],[50D EMA]])/Table2[[#This Row],[50D EMA]]</f>
        <v>-3.2848071317776749E-2</v>
      </c>
      <c r="U97" s="1">
        <f>(Table2[[#This Row],[Close Price]]-Table2[[#This Row],[200D EMA]])/Table2[[#This Row],[200D EMA]]</f>
        <v>0.18754540450989521</v>
      </c>
      <c r="V97">
        <v>1.12697649664607</v>
      </c>
      <c r="W97">
        <v>1006.75</v>
      </c>
      <c r="X97">
        <v>1044</v>
      </c>
      <c r="Y97">
        <v>1006.75</v>
      </c>
      <c r="Z97">
        <v>1100.55</v>
      </c>
      <c r="AA97">
        <v>1006.75</v>
      </c>
      <c r="AB97">
        <v>1255</v>
      </c>
      <c r="AC97" s="1">
        <f>(Table2[[#This Row],[Close Price]]/Table2[[#This Row],[Day Low]])-1</f>
        <v>2.0114228954556834E-2</v>
      </c>
      <c r="AD97" s="1">
        <f>(Table2[[#This Row],[Day High]]/Table2[[#This Row],[Close Price]])-1</f>
        <v>1.6553067185978598E-2</v>
      </c>
      <c r="AE97" s="1">
        <f>(Table2[[#This Row],[Close Price]]/Table2[[#This Row],[Current Week Low]])-1</f>
        <v>2.0114228954556834E-2</v>
      </c>
      <c r="AF97" s="1">
        <f>(Table2[[#This Row],[Current Week High]]/Table2[[#This Row],[Close Price]])-1</f>
        <v>7.1616358325218954E-2</v>
      </c>
      <c r="AG97" s="1">
        <f>(Table2[[#This Row],[Close Price]]/Table2[[#This Row],[Current Month Low]])-1</f>
        <v>2.0114228954556834E-2</v>
      </c>
      <c r="AH97" s="1">
        <f>(Table2[[#This Row],[Current Month High]]/Table2[[#This Row],[Close Price]])-1</f>
        <v>0.22200584225900677</v>
      </c>
      <c r="AI97">
        <v>22.200584225900599</v>
      </c>
      <c r="AJ97">
        <v>87.2037914691943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-0.04</v>
      </c>
      <c r="AM97" t="s">
        <v>3206</v>
      </c>
      <c r="AN97">
        <v>-6.48</v>
      </c>
      <c r="AO97" t="s">
        <v>3206</v>
      </c>
      <c r="AP97">
        <v>0.123551736153601</v>
      </c>
      <c r="AQ97">
        <f>(Table2[[#This Row],[Sharpe Ratio]]-AVERAGE(Table2[Sharpe Ratio]))/_xlfn.STDEV.P(Table2[Sharpe Ratio])</f>
        <v>0.68843870637305471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-0.23128288940319286</v>
      </c>
      <c r="AS97">
        <f>_xlfn.RANK.AVG(Table2[[#This Row],[1Y Return vs Nifty Z-Score]],Table2[1Y Return vs Nifty Z-Score])</f>
        <v>215</v>
      </c>
      <c r="AT97">
        <f>_xlfn.RANK.AVG(Table2[[#This Row],[6M Return vs Nifty Z-Score]],Table2[6M Return vs Nifty Z-Score])</f>
        <v>90</v>
      </c>
      <c r="AU97">
        <f>_xlfn.RANK.AVG(Table2[[#This Row],[Sharpe Ratio Z-Score]],Table2[Sharpe Ratio Z-Score])</f>
        <v>177</v>
      </c>
      <c r="AV97">
        <f>(Table2[[#This Row],[Rank 1Y]]+Table2[[#This Row],[Rank 6M]]+Table2[[#This Row],[Rank Sharpe]])/3</f>
        <v>160.66666666666666</v>
      </c>
    </row>
    <row r="98" spans="1:48" x14ac:dyDescent="0.3">
      <c r="A98" t="s">
        <v>534</v>
      </c>
      <c r="B98" t="s">
        <v>535</v>
      </c>
      <c r="C98" t="s">
        <v>3173</v>
      </c>
      <c r="D98" t="s">
        <v>536</v>
      </c>
      <c r="E98">
        <v>39731.50032264</v>
      </c>
      <c r="F98">
        <v>4377.3500000000004</v>
      </c>
      <c r="G98">
        <v>44.195867562223903</v>
      </c>
      <c r="H98">
        <f>(Table2[[#This Row],[1Y Return vs Nifty]]-AVERAGE(Table2[1Y Return vs Nifty]))/_xlfn.STDEV.P(Table2[1Y Return vs Nifty])</f>
        <v>0.36477549652499625</v>
      </c>
      <c r="I98">
        <v>3.5844403415795498</v>
      </c>
      <c r="J98">
        <f>(Table2[[#This Row],[1M Return vs Nifty]]-AVERAGE(Table2[1M Return vs Nifty]))/_xlfn.STDEV.P(Table2[1M Return vs Nifty])</f>
        <v>0.11366439538019853</v>
      </c>
      <c r="K98">
        <v>18.979477815628801</v>
      </c>
      <c r="L98">
        <f>(Table2[[#This Row],[6M Return vs Nifty]]-AVERAGE(Table2[6M Return vs Nifty]))/_xlfn.STDEV.P(Table2[6M Return vs Nifty])</f>
        <v>0.18107468706038923</v>
      </c>
      <c r="M98">
        <v>0.51050571497197395</v>
      </c>
      <c r="N98">
        <f>(Table2[[#This Row],[1W Return vs Nifty]]-AVERAGE(Table2[1W Return vs Nifty]))/_xlfn.STDEV.P(Table2[1W Return vs Nifty])</f>
        <v>-0.31260833258479881</v>
      </c>
      <c r="O98">
        <v>4446.49</v>
      </c>
      <c r="P98">
        <v>4391.7065433861799</v>
      </c>
      <c r="Q98">
        <v>3811.0594438179201</v>
      </c>
      <c r="R98">
        <v>41.462449354655902</v>
      </c>
      <c r="S98" s="1">
        <f>(Table2[[#This Row],[Close Price]]-Table2[[#This Row],[20D EMA]])/Table2[[#This Row],[20D EMA]]</f>
        <v>-1.5549343414693257E-2</v>
      </c>
      <c r="T98" s="1">
        <f>(Table2[[#This Row],[Close Price]]-Table2[[#This Row],[50D EMA]])/Table2[[#This Row],[50D EMA]]</f>
        <v>-3.2690124543499313E-3</v>
      </c>
      <c r="U98" s="1">
        <f>(Table2[[#This Row],[Close Price]]-Table2[[#This Row],[200D EMA]])/Table2[[#This Row],[200D EMA]]</f>
        <v>0.14859137322055788</v>
      </c>
      <c r="V98">
        <v>0.59307202746953203</v>
      </c>
      <c r="W98">
        <v>4353.2</v>
      </c>
      <c r="X98">
        <v>4458.95</v>
      </c>
      <c r="Y98">
        <v>4311.5</v>
      </c>
      <c r="Z98">
        <v>4499.95</v>
      </c>
      <c r="AA98">
        <v>4311.5</v>
      </c>
      <c r="AB98">
        <v>4647.5</v>
      </c>
      <c r="AC98" s="1">
        <f>(Table2[[#This Row],[Close Price]]/Table2[[#This Row],[Day Low]])-1</f>
        <v>5.5476431131122883E-3</v>
      </c>
      <c r="AD98" s="1">
        <f>(Table2[[#This Row],[Day High]]/Table2[[#This Row],[Close Price]])-1</f>
        <v>1.864141546826259E-2</v>
      </c>
      <c r="AE98" s="1">
        <f>(Table2[[#This Row],[Close Price]]/Table2[[#This Row],[Current Week Low]])-1</f>
        <v>1.5273106807375703E-2</v>
      </c>
      <c r="AF98" s="1">
        <f>(Table2[[#This Row],[Current Week High]]/Table2[[#This Row],[Close Price]])-1</f>
        <v>2.8007812946188704E-2</v>
      </c>
      <c r="AG98" s="1">
        <f>(Table2[[#This Row],[Close Price]]/Table2[[#This Row],[Current Month Low]])-1</f>
        <v>1.5273106807375703E-2</v>
      </c>
      <c r="AH98" s="1">
        <f>(Table2[[#This Row],[Current Month High]]/Table2[[#This Row],[Close Price]])-1</f>
        <v>6.1715421430774242E-2</v>
      </c>
      <c r="AI98">
        <v>15.1313009012301</v>
      </c>
      <c r="AJ98">
        <v>88.589461893067906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-0.11</v>
      </c>
      <c r="AM98" t="s">
        <v>3206</v>
      </c>
      <c r="AN98">
        <v>-3.73</v>
      </c>
      <c r="AO98" t="s">
        <v>3206</v>
      </c>
      <c r="AP98">
        <v>0.219251867001552</v>
      </c>
      <c r="AQ98">
        <f>(Table2[[#This Row],[Sharpe Ratio]]-AVERAGE(Table2[Sharpe Ratio]))/_xlfn.STDEV.P(Table2[Sharpe Ratio])</f>
        <v>1.8073016300825551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2.1542078764633401</v>
      </c>
      <c r="AS98">
        <f>_xlfn.RANK.AVG(Table2[[#This Row],[1Y Return vs Nifty Z-Score]],Table2[1Y Return vs Nifty Z-Score])</f>
        <v>194</v>
      </c>
      <c r="AT98">
        <f>_xlfn.RANK.AVG(Table2[[#This Row],[6M Return vs Nifty Z-Score]],Table2[6M Return vs Nifty Z-Score])</f>
        <v>268</v>
      </c>
      <c r="AU98">
        <f>_xlfn.RANK.AVG(Table2[[#This Row],[Sharpe Ratio Z-Score]],Table2[Sharpe Ratio Z-Score])</f>
        <v>26</v>
      </c>
      <c r="AV98">
        <f>(Table2[[#This Row],[Rank 1Y]]+Table2[[#This Row],[Rank 6M]]+Table2[[#This Row],[Rank Sharpe]])/3</f>
        <v>162.66666666666666</v>
      </c>
    </row>
    <row r="99" spans="1:48" x14ac:dyDescent="0.3">
      <c r="A99" t="s">
        <v>119</v>
      </c>
      <c r="B99" t="s">
        <v>120</v>
      </c>
      <c r="C99" t="s">
        <v>3173</v>
      </c>
      <c r="D99" t="s">
        <v>121</v>
      </c>
      <c r="E99">
        <v>234430.40266394999</v>
      </c>
      <c r="F99">
        <v>6592.7</v>
      </c>
      <c r="G99">
        <v>42.088339200796597</v>
      </c>
      <c r="H99">
        <f>(Table2[[#This Row],[1Y Return vs Nifty]]-AVERAGE(Table2[1Y Return vs Nifty]))/_xlfn.STDEV.P(Table2[1Y Return vs Nifty])</f>
        <v>0.3274088200699149</v>
      </c>
      <c r="I99">
        <v>-5.59864398358377</v>
      </c>
      <c r="J99">
        <f>(Table2[[#This Row],[1M Return vs Nifty]]-AVERAGE(Table2[1M Return vs Nifty]))/_xlfn.STDEV.P(Table2[1M Return vs Nifty])</f>
        <v>-0.78311547867142484</v>
      </c>
      <c r="K99">
        <v>27.7769437138037</v>
      </c>
      <c r="L99">
        <f>(Table2[[#This Row],[6M Return vs Nifty]]-AVERAGE(Table2[6M Return vs Nifty]))/_xlfn.STDEV.P(Table2[6M Return vs Nifty])</f>
        <v>0.46231120980992929</v>
      </c>
      <c r="M99">
        <v>-1.6407293585979901</v>
      </c>
      <c r="N99">
        <f>(Table2[[#This Row],[1W Return vs Nifty]]-AVERAGE(Table2[1W Return vs Nifty]))/_xlfn.STDEV.P(Table2[1W Return vs Nifty])</f>
        <v>-0.71975787412332026</v>
      </c>
      <c r="O99">
        <v>6807.11</v>
      </c>
      <c r="P99">
        <v>6919.7581654117203</v>
      </c>
      <c r="Q99">
        <v>5949.6095650601301</v>
      </c>
      <c r="R99">
        <v>21.606382443806599</v>
      </c>
      <c r="S99" s="1">
        <f>(Table2[[#This Row],[Close Price]]-Table2[[#This Row],[20D EMA]])/Table2[[#This Row],[20D EMA]]</f>
        <v>-3.1497948468586501E-2</v>
      </c>
      <c r="T99" s="1">
        <f>(Table2[[#This Row],[Close Price]]-Table2[[#This Row],[50D EMA]])/Table2[[#This Row],[50D EMA]]</f>
        <v>-4.7264392424364546E-2</v>
      </c>
      <c r="U99" s="1">
        <f>(Table2[[#This Row],[Close Price]]-Table2[[#This Row],[200D EMA]])/Table2[[#This Row],[200D EMA]]</f>
        <v>0.10808951880078038</v>
      </c>
      <c r="V99">
        <v>0.76337183900851002</v>
      </c>
      <c r="W99">
        <v>6563.8</v>
      </c>
      <c r="X99">
        <v>6704.65</v>
      </c>
      <c r="Y99">
        <v>6502.75</v>
      </c>
      <c r="Z99">
        <v>6704.65</v>
      </c>
      <c r="AA99">
        <v>6502.75</v>
      </c>
      <c r="AB99">
        <v>6945</v>
      </c>
      <c r="AC99" s="1">
        <f>(Table2[[#This Row],[Close Price]]/Table2[[#This Row],[Day Low]])-1</f>
        <v>4.4029373228922086E-3</v>
      </c>
      <c r="AD99" s="1">
        <f>(Table2[[#This Row],[Day High]]/Table2[[#This Row],[Close Price]])-1</f>
        <v>1.6980903120117574E-2</v>
      </c>
      <c r="AE99" s="1">
        <f>(Table2[[#This Row],[Close Price]]/Table2[[#This Row],[Current Week Low]])-1</f>
        <v>1.3832609280688857E-2</v>
      </c>
      <c r="AF99" s="1">
        <f>(Table2[[#This Row],[Current Week High]]/Table2[[#This Row],[Close Price]])-1</f>
        <v>1.6980903120117574E-2</v>
      </c>
      <c r="AG99" s="1">
        <f>(Table2[[#This Row],[Close Price]]/Table2[[#This Row],[Current Month Low]])-1</f>
        <v>1.3832609280688857E-2</v>
      </c>
      <c r="AH99" s="1">
        <f>(Table2[[#This Row],[Current Month High]]/Table2[[#This Row],[Close Price]])-1</f>
        <v>5.3437893427578986E-2</v>
      </c>
      <c r="AI99">
        <v>20.871570069925799</v>
      </c>
      <c r="AJ99">
        <v>103.102279728897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-0.16</v>
      </c>
      <c r="AM99" t="s">
        <v>3206</v>
      </c>
      <c r="AN99">
        <v>-6.39</v>
      </c>
      <c r="AO99" t="s">
        <v>3206</v>
      </c>
      <c r="AP99">
        <v>0.15608433334081001</v>
      </c>
      <c r="AQ99">
        <f>(Table2[[#This Row],[Sharpe Ratio]]-AVERAGE(Table2[Sharpe Ratio]))/_xlfn.STDEV.P(Table2[Sharpe Ratio])</f>
        <v>1.0687884141762336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205</v>
      </c>
      <c r="AT99">
        <f>_xlfn.RANK.AVG(Table2[[#This Row],[6M Return vs Nifty Z-Score]],Table2[6M Return vs Nifty Z-Score])</f>
        <v>184</v>
      </c>
      <c r="AU99">
        <f>_xlfn.RANK.AVG(Table2[[#This Row],[Sharpe Ratio Z-Score]],Table2[Sharpe Ratio Z-Score])</f>
        <v>103</v>
      </c>
      <c r="AV99">
        <f>(Table2[[#This Row],[Rank 1Y]]+Table2[[#This Row],[Rank 6M]]+Table2[[#This Row],[Rank Sharpe]])/3</f>
        <v>164</v>
      </c>
    </row>
    <row r="100" spans="1:48" x14ac:dyDescent="0.3">
      <c r="A100" t="s">
        <v>943</v>
      </c>
      <c r="B100" t="s">
        <v>944</v>
      </c>
      <c r="C100" t="s">
        <v>3165</v>
      </c>
      <c r="D100" t="s">
        <v>54</v>
      </c>
      <c r="E100">
        <v>16124.063795025</v>
      </c>
      <c r="F100">
        <v>1032.5</v>
      </c>
      <c r="G100">
        <v>104.829452208361</v>
      </c>
      <c r="H100">
        <f>(Table2[[#This Row],[1Y Return vs Nifty]]-AVERAGE(Table2[1Y Return vs Nifty]))/_xlfn.STDEV.P(Table2[1Y Return vs Nifty])</f>
        <v>1.4398146662230893</v>
      </c>
      <c r="I100">
        <v>16.7768736309432</v>
      </c>
      <c r="J100">
        <f>(Table2[[#This Row],[1M Return vs Nifty]]-AVERAGE(Table2[1M Return vs Nifty]))/_xlfn.STDEV.P(Table2[1M Return vs Nifty])</f>
        <v>1.4019797635895141</v>
      </c>
      <c r="K100">
        <v>73.258529507133801</v>
      </c>
      <c r="L100">
        <f>(Table2[[#This Row],[6M Return vs Nifty]]-AVERAGE(Table2[6M Return vs Nifty]))/_xlfn.STDEV.P(Table2[6M Return vs Nifty])</f>
        <v>1.9162620617597672</v>
      </c>
      <c r="M100">
        <v>13.377871683576601</v>
      </c>
      <c r="N100">
        <f>(Table2[[#This Row],[1W Return vs Nifty]]-AVERAGE(Table2[1W Return vs Nifty]))/_xlfn.STDEV.P(Table2[1W Return vs Nifty])</f>
        <v>2.1227099732997128</v>
      </c>
      <c r="O100">
        <v>931.67</v>
      </c>
      <c r="P100">
        <v>857.56532559786103</v>
      </c>
      <c r="Q100">
        <v>687.87158121731295</v>
      </c>
      <c r="R100">
        <v>80.5274649063482</v>
      </c>
      <c r="S100" s="1">
        <f>(Table2[[#This Row],[Close Price]]-Table2[[#This Row],[20D EMA]])/Table2[[#This Row],[20D EMA]]</f>
        <v>0.10822501529511527</v>
      </c>
      <c r="T100" s="1">
        <f>(Table2[[#This Row],[Close Price]]-Table2[[#This Row],[50D EMA]])/Table2[[#This Row],[50D EMA]]</f>
        <v>0.20398991094956101</v>
      </c>
      <c r="U100" s="1">
        <f>(Table2[[#This Row],[Close Price]]-Table2[[#This Row],[200D EMA]])/Table2[[#This Row],[200D EMA]]</f>
        <v>0.50100691494305494</v>
      </c>
      <c r="V100">
        <v>1.5142648581334599</v>
      </c>
      <c r="W100">
        <v>1012.15</v>
      </c>
      <c r="X100">
        <v>1060</v>
      </c>
      <c r="Y100">
        <v>933</v>
      </c>
      <c r="Z100">
        <v>1060</v>
      </c>
      <c r="AA100">
        <v>904.05</v>
      </c>
      <c r="AB100">
        <v>1060</v>
      </c>
      <c r="AC100" s="1">
        <f>(Table2[[#This Row],[Close Price]]/Table2[[#This Row],[Day Low]])-1</f>
        <v>2.0105715555994719E-2</v>
      </c>
      <c r="AD100" s="1">
        <f>(Table2[[#This Row],[Day High]]/Table2[[#This Row],[Close Price]])-1</f>
        <v>2.6634382566586012E-2</v>
      </c>
      <c r="AE100" s="1">
        <f>(Table2[[#This Row],[Close Price]]/Table2[[#This Row],[Current Week Low]])-1</f>
        <v>0.10664523043944274</v>
      </c>
      <c r="AF100" s="1">
        <f>(Table2[[#This Row],[Current Week High]]/Table2[[#This Row],[Close Price]])-1</f>
        <v>2.6634382566586012E-2</v>
      </c>
      <c r="AG100" s="1">
        <f>(Table2[[#This Row],[Close Price]]/Table2[[#This Row],[Current Month Low]])-1</f>
        <v>0.14208284939992266</v>
      </c>
      <c r="AH100" s="1">
        <f>(Table2[[#This Row],[Current Month High]]/Table2[[#This Row],[Close Price]])-1</f>
        <v>2.6634382566586012E-2</v>
      </c>
      <c r="AI100">
        <v>2.6634382566585999</v>
      </c>
      <c r="AJ100">
        <v>223.92156862745099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0.18</v>
      </c>
      <c r="AM100" t="s">
        <v>3208</v>
      </c>
      <c r="AN100">
        <v>14.38</v>
      </c>
      <c r="AO100" t="s">
        <v>3208</v>
      </c>
      <c r="AP100">
        <v>4.6944040852580998E-2</v>
      </c>
      <c r="AQ100">
        <f>(Table2[[#This Row],[Sharpe Ratio]]-AVERAGE(Table2[Sharpe Ratio]))/_xlfn.STDEV.P(Table2[Sharpe Ratio])</f>
        <v>-0.20720803082240416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6.6735584340496796</v>
      </c>
      <c r="AS100">
        <f>_xlfn.RANK.AVG(Table2[[#This Row],[1Y Return vs Nifty Z-Score]],Table2[1Y Return vs Nifty Z-Score])</f>
        <v>62</v>
      </c>
      <c r="AT100">
        <f>_xlfn.RANK.AVG(Table2[[#This Row],[6M Return vs Nifty Z-Score]],Table2[6M Return vs Nifty Z-Score])</f>
        <v>34</v>
      </c>
      <c r="AU100">
        <f>_xlfn.RANK.AVG(Table2[[#This Row],[Sharpe Ratio Z-Score]],Table2[Sharpe Ratio Z-Score])</f>
        <v>396</v>
      </c>
      <c r="AV100">
        <f>(Table2[[#This Row],[Rank 1Y]]+Table2[[#This Row],[Rank 6M]]+Table2[[#This Row],[Rank Sharpe]])/3</f>
        <v>164</v>
      </c>
    </row>
    <row r="101" spans="1:48" x14ac:dyDescent="0.3">
      <c r="A101" t="s">
        <v>525</v>
      </c>
      <c r="B101" t="s">
        <v>526</v>
      </c>
      <c r="C101" t="s">
        <v>3177</v>
      </c>
      <c r="D101" t="s">
        <v>163</v>
      </c>
      <c r="E101">
        <v>40634.1908191849</v>
      </c>
      <c r="F101">
        <v>1203.55</v>
      </c>
      <c r="G101">
        <v>85.538665874620506</v>
      </c>
      <c r="H101">
        <f>(Table2[[#This Row],[1Y Return vs Nifty]]-AVERAGE(Table2[1Y Return vs Nifty]))/_xlfn.STDEV.P(Table2[1Y Return vs Nifty])</f>
        <v>1.0977872066216401</v>
      </c>
      <c r="I101">
        <v>34.268754478112903</v>
      </c>
      <c r="J101">
        <f>(Table2[[#This Row],[1M Return vs Nifty]]-AVERAGE(Table2[1M Return vs Nifty]))/_xlfn.STDEV.P(Table2[1M Return vs Nifty])</f>
        <v>3.1101603865276433</v>
      </c>
      <c r="K101">
        <v>36.669265807761001</v>
      </c>
      <c r="L101">
        <f>(Table2[[#This Row],[6M Return vs Nifty]]-AVERAGE(Table2[6M Return vs Nifty]))/_xlfn.STDEV.P(Table2[6M Return vs Nifty])</f>
        <v>0.74658008607715975</v>
      </c>
      <c r="M101">
        <v>-2.9010444476600599</v>
      </c>
      <c r="N101">
        <f>(Table2[[#This Row],[1W Return vs Nifty]]-AVERAGE(Table2[1W Return vs Nifty]))/_xlfn.STDEV.P(Table2[1W Return vs Nifty])</f>
        <v>-0.95828908673234259</v>
      </c>
      <c r="O101">
        <v>1082.94</v>
      </c>
      <c r="P101">
        <v>985.22476678170995</v>
      </c>
      <c r="Q101">
        <v>836.58411215899298</v>
      </c>
      <c r="R101">
        <v>88.282632672382704</v>
      </c>
      <c r="S101" s="1">
        <f>(Table2[[#This Row],[Close Price]]-Table2[[#This Row],[20D EMA]])/Table2[[#This Row],[20D EMA]]</f>
        <v>0.11137274456571915</v>
      </c>
      <c r="T101" s="1">
        <f>(Table2[[#This Row],[Close Price]]-Table2[[#This Row],[50D EMA]])/Table2[[#This Row],[50D EMA]]</f>
        <v>0.22159941627478694</v>
      </c>
      <c r="U101" s="1">
        <f>(Table2[[#This Row],[Close Price]]-Table2[[#This Row],[200D EMA]])/Table2[[#This Row],[200D EMA]]</f>
        <v>0.43864792853162032</v>
      </c>
      <c r="V101">
        <v>2.5208674855691302</v>
      </c>
      <c r="W101">
        <v>1195</v>
      </c>
      <c r="X101">
        <v>1246</v>
      </c>
      <c r="Y101">
        <v>1192</v>
      </c>
      <c r="Z101">
        <v>1246</v>
      </c>
      <c r="AA101">
        <v>1015</v>
      </c>
      <c r="AB101">
        <v>1314</v>
      </c>
      <c r="AC101" s="1">
        <f>(Table2[[#This Row],[Close Price]]/Table2[[#This Row],[Day Low]])-1</f>
        <v>7.1548117154811575E-3</v>
      </c>
      <c r="AD101" s="1">
        <f>(Table2[[#This Row],[Day High]]/Table2[[#This Row],[Close Price]])-1</f>
        <v>3.5270657637821445E-2</v>
      </c>
      <c r="AE101" s="1">
        <f>(Table2[[#This Row],[Close Price]]/Table2[[#This Row],[Current Week Low]])-1</f>
        <v>9.6895973154362824E-3</v>
      </c>
      <c r="AF101" s="1">
        <f>(Table2[[#This Row],[Current Week High]]/Table2[[#This Row],[Close Price]])-1</f>
        <v>3.5270657637821445E-2</v>
      </c>
      <c r="AG101" s="1">
        <f>(Table2[[#This Row],[Close Price]]/Table2[[#This Row],[Current Month Low]])-1</f>
        <v>0.18576354679802942</v>
      </c>
      <c r="AH101" s="1">
        <f>(Table2[[#This Row],[Current Month High]]/Table2[[#This Row],[Close Price]])-1</f>
        <v>9.1770179884508307E-2</v>
      </c>
      <c r="AI101">
        <v>9.1770179884508298</v>
      </c>
      <c r="AJ101">
        <v>121.934353678775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0.44</v>
      </c>
      <c r="AM101" t="s">
        <v>3208</v>
      </c>
      <c r="AN101">
        <v>26.55</v>
      </c>
      <c r="AO101" t="s">
        <v>3208</v>
      </c>
      <c r="AP101">
        <v>8.8586647904779006E-2</v>
      </c>
      <c r="AQ101">
        <f>(Table2[[#This Row],[Sharpe Ratio]]-AVERAGE(Table2[Sharpe Ratio]))/_xlfn.STDEV.P(Table2[Sharpe Ratio])</f>
        <v>0.2796499145584061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4.2758885070525059</v>
      </c>
      <c r="AS101">
        <f>_xlfn.RANK.AVG(Table2[[#This Row],[1Y Return vs Nifty Z-Score]],Table2[1Y Return vs Nifty Z-Score])</f>
        <v>89</v>
      </c>
      <c r="AT101">
        <f>_xlfn.RANK.AVG(Table2[[#This Row],[6M Return vs Nifty Z-Score]],Table2[6M Return vs Nifty Z-Score])</f>
        <v>135</v>
      </c>
      <c r="AU101">
        <f>_xlfn.RANK.AVG(Table2[[#This Row],[Sharpe Ratio Z-Score]],Table2[Sharpe Ratio Z-Score])</f>
        <v>269</v>
      </c>
      <c r="AV101">
        <f>(Table2[[#This Row],[Rank 1Y]]+Table2[[#This Row],[Rank 6M]]+Table2[[#This Row],[Rank Sharpe]])/3</f>
        <v>164.33333333333334</v>
      </c>
    </row>
    <row r="102" spans="1:48" x14ac:dyDescent="0.3">
      <c r="A102" t="s">
        <v>706</v>
      </c>
      <c r="B102" t="s">
        <v>707</v>
      </c>
      <c r="C102" t="s">
        <v>3166</v>
      </c>
      <c r="D102" t="s">
        <v>521</v>
      </c>
      <c r="E102">
        <v>26068.302594519999</v>
      </c>
      <c r="F102">
        <v>1400</v>
      </c>
      <c r="G102">
        <v>87.506219885128999</v>
      </c>
      <c r="H102">
        <f>(Table2[[#This Row],[1Y Return vs Nifty]]-AVERAGE(Table2[1Y Return vs Nifty]))/_xlfn.STDEV.P(Table2[1Y Return vs Nifty])</f>
        <v>1.1326721246441795</v>
      </c>
      <c r="I102">
        <v>-9.4636616258760302</v>
      </c>
      <c r="J102">
        <f>(Table2[[#This Row],[1M Return vs Nifty]]-AVERAGE(Table2[1M Return vs Nifty]))/_xlfn.STDEV.P(Table2[1M Return vs Nifty])</f>
        <v>-1.1605562068333664</v>
      </c>
      <c r="K102">
        <v>47.205603725514102</v>
      </c>
      <c r="L102">
        <f>(Table2[[#This Row],[6M Return vs Nifty]]-AVERAGE(Table2[6M Return vs Nifty]))/_xlfn.STDEV.P(Table2[6M Return vs Nifty])</f>
        <v>1.0834046981643464</v>
      </c>
      <c r="M102">
        <v>-3.9345061187018899</v>
      </c>
      <c r="N102">
        <f>(Table2[[#This Row],[1W Return vs Nifty]]-AVERAGE(Table2[1W Return vs Nifty]))/_xlfn.STDEV.P(Table2[1W Return vs Nifty])</f>
        <v>-1.1538853052637019</v>
      </c>
      <c r="O102">
        <v>1488.58</v>
      </c>
      <c r="P102">
        <v>1492.6292691537001</v>
      </c>
      <c r="Q102">
        <v>1188.8675967670899</v>
      </c>
      <c r="R102">
        <v>28.142417506153599</v>
      </c>
      <c r="S102" s="1">
        <f>(Table2[[#This Row],[Close Price]]-Table2[[#This Row],[20D EMA]])/Table2[[#This Row],[20D EMA]]</f>
        <v>-5.9506375203213759E-2</v>
      </c>
      <c r="T102" s="1">
        <f>(Table2[[#This Row],[Close Price]]-Table2[[#This Row],[50D EMA]])/Table2[[#This Row],[50D EMA]]</f>
        <v>-6.2057786932062223E-2</v>
      </c>
      <c r="U102" s="1">
        <f>(Table2[[#This Row],[Close Price]]-Table2[[#This Row],[200D EMA]])/Table2[[#This Row],[200D EMA]]</f>
        <v>0.17759118324618015</v>
      </c>
      <c r="V102">
        <v>0.32260950611977302</v>
      </c>
      <c r="W102">
        <v>1396.45</v>
      </c>
      <c r="X102">
        <v>1434.8</v>
      </c>
      <c r="Y102">
        <v>1383.25</v>
      </c>
      <c r="Z102">
        <v>1453</v>
      </c>
      <c r="AA102">
        <v>1383.25</v>
      </c>
      <c r="AB102">
        <v>1530</v>
      </c>
      <c r="AC102" s="1">
        <f>(Table2[[#This Row],[Close Price]]/Table2[[#This Row],[Day Low]])-1</f>
        <v>2.5421604783557594E-3</v>
      </c>
      <c r="AD102" s="1">
        <f>(Table2[[#This Row],[Day High]]/Table2[[#This Row],[Close Price]])-1</f>
        <v>2.4857142857142911E-2</v>
      </c>
      <c r="AE102" s="1">
        <f>(Table2[[#This Row],[Close Price]]/Table2[[#This Row],[Current Week Low]])-1</f>
        <v>1.2109163202602469E-2</v>
      </c>
      <c r="AF102" s="1">
        <f>(Table2[[#This Row],[Current Week High]]/Table2[[#This Row],[Close Price]])-1</f>
        <v>3.7857142857142811E-2</v>
      </c>
      <c r="AG102" s="1">
        <f>(Table2[[#This Row],[Close Price]]/Table2[[#This Row],[Current Month Low]])-1</f>
        <v>1.2109163202602469E-2</v>
      </c>
      <c r="AH102" s="1">
        <f>(Table2[[#This Row],[Current Month High]]/Table2[[#This Row],[Close Price]])-1</f>
        <v>9.2857142857142749E-2</v>
      </c>
      <c r="AI102">
        <v>26.853571428571399</v>
      </c>
      <c r="AJ102">
        <v>133.72287145242001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0.02</v>
      </c>
      <c r="AM102" t="s">
        <v>3208</v>
      </c>
      <c r="AN102">
        <v>-7.58</v>
      </c>
      <c r="AO102" t="s">
        <v>3206</v>
      </c>
      <c r="AP102">
        <v>7.5550730167145003E-2</v>
      </c>
      <c r="AQ102">
        <f>(Table2[[#This Row],[Sharpe Ratio]]-AVERAGE(Table2[Sharpe Ratio]))/_xlfn.STDEV.P(Table2[Sharpe Ratio])</f>
        <v>0.12724254683663042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83</v>
      </c>
      <c r="AT102">
        <f>_xlfn.RANK.AVG(Table2[[#This Row],[6M Return vs Nifty Z-Score]],Table2[6M Return vs Nifty Z-Score])</f>
        <v>94</v>
      </c>
      <c r="AU102">
        <f>_xlfn.RANK.AVG(Table2[[#This Row],[Sharpe Ratio Z-Score]],Table2[Sharpe Ratio Z-Score])</f>
        <v>316</v>
      </c>
      <c r="AV102">
        <f>(Table2[[#This Row],[Rank 1Y]]+Table2[[#This Row],[Rank 6M]]+Table2[[#This Row],[Rank Sharpe]])/3</f>
        <v>164.33333333333334</v>
      </c>
    </row>
    <row r="103" spans="1:48" x14ac:dyDescent="0.3">
      <c r="A103" t="s">
        <v>584</v>
      </c>
      <c r="B103" t="s">
        <v>585</v>
      </c>
      <c r="C103" t="s">
        <v>3161</v>
      </c>
      <c r="D103" t="s">
        <v>419</v>
      </c>
      <c r="E103">
        <v>34367.031095240003</v>
      </c>
      <c r="F103">
        <v>1784.8</v>
      </c>
      <c r="G103">
        <v>37.8167514843391</v>
      </c>
      <c r="H103">
        <f>(Table2[[#This Row],[1Y Return vs Nifty]]-AVERAGE(Table2[1Y Return vs Nifty]))/_xlfn.STDEV.P(Table2[1Y Return vs Nifty])</f>
        <v>0.25167316731586653</v>
      </c>
      <c r="I103">
        <v>16.59472931558</v>
      </c>
      <c r="J103">
        <f>(Table2[[#This Row],[1M Return vs Nifty]]-AVERAGE(Table2[1M Return vs Nifty]))/_xlfn.STDEV.P(Table2[1M Return vs Nifty])</f>
        <v>1.3841923459412804</v>
      </c>
      <c r="K103">
        <v>51.320172685494597</v>
      </c>
      <c r="L103">
        <f>(Table2[[#This Row],[6M Return vs Nifty]]-AVERAGE(Table2[6M Return vs Nifty]))/_xlfn.STDEV.P(Table2[6M Return vs Nifty])</f>
        <v>1.214938833142712</v>
      </c>
      <c r="M103">
        <v>10.358265723157199</v>
      </c>
      <c r="N103">
        <f>(Table2[[#This Row],[1W Return vs Nifty]]-AVERAGE(Table2[1W Return vs Nifty]))/_xlfn.STDEV.P(Table2[1W Return vs Nifty])</f>
        <v>1.5512098162427199</v>
      </c>
      <c r="O103">
        <v>1694.72</v>
      </c>
      <c r="P103">
        <v>1569.95894597701</v>
      </c>
      <c r="Q103">
        <v>1278.2649874782501</v>
      </c>
      <c r="R103">
        <v>77.450859335198302</v>
      </c>
      <c r="S103" s="1">
        <f>(Table2[[#This Row],[Close Price]]-Table2[[#This Row],[20D EMA]])/Table2[[#This Row],[20D EMA]]</f>
        <v>5.3153323262839836E-2</v>
      </c>
      <c r="T103" s="1">
        <f>(Table2[[#This Row],[Close Price]]-Table2[[#This Row],[50D EMA]])/Table2[[#This Row],[50D EMA]]</f>
        <v>0.13684501405181076</v>
      </c>
      <c r="U103" s="1">
        <f>(Table2[[#This Row],[Close Price]]-Table2[[#This Row],[200D EMA]])/Table2[[#This Row],[200D EMA]]</f>
        <v>0.39626761077219025</v>
      </c>
      <c r="V103">
        <v>0.84703648298138801</v>
      </c>
      <c r="W103">
        <v>1771.65</v>
      </c>
      <c r="X103">
        <v>1817.5</v>
      </c>
      <c r="Y103">
        <v>1771.65</v>
      </c>
      <c r="Z103">
        <v>1853.95</v>
      </c>
      <c r="AA103">
        <v>1612</v>
      </c>
      <c r="AB103">
        <v>1889</v>
      </c>
      <c r="AC103" s="1">
        <f>(Table2[[#This Row],[Close Price]]/Table2[[#This Row],[Day Low]])-1</f>
        <v>7.4224592893630259E-3</v>
      </c>
      <c r="AD103" s="1">
        <f>(Table2[[#This Row],[Day High]]/Table2[[#This Row],[Close Price]])-1</f>
        <v>1.8321380546840071E-2</v>
      </c>
      <c r="AE103" s="1">
        <f>(Table2[[#This Row],[Close Price]]/Table2[[#This Row],[Current Week Low]])-1</f>
        <v>7.4224592893630259E-3</v>
      </c>
      <c r="AF103" s="1">
        <f>(Table2[[#This Row],[Current Week High]]/Table2[[#This Row],[Close Price]])-1</f>
        <v>3.8743836844464363E-2</v>
      </c>
      <c r="AG103" s="1">
        <f>(Table2[[#This Row],[Close Price]]/Table2[[#This Row],[Current Month Low]])-1</f>
        <v>0.10719602977667497</v>
      </c>
      <c r="AH103" s="1">
        <f>(Table2[[#This Row],[Current Month High]]/Table2[[#This Row],[Close Price]])-1</f>
        <v>5.8381891528462626E-2</v>
      </c>
      <c r="AI103">
        <v>5.8381891528462599</v>
      </c>
      <c r="AJ103">
        <v>85.703880969722107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0.36</v>
      </c>
      <c r="AM103" t="s">
        <v>3208</v>
      </c>
      <c r="AN103">
        <v>5.65</v>
      </c>
      <c r="AO103" t="s">
        <v>3208</v>
      </c>
      <c r="AP103">
        <v>0.12041638420610599</v>
      </c>
      <c r="AQ103">
        <f>(Table2[[#This Row],[Sharpe Ratio]]-AVERAGE(Table2[Sharpe Ratio]))/_xlfn.STDEV.P(Table2[Sharpe Ratio])</f>
        <v>0.65178223562688498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5.0537963982694638</v>
      </c>
      <c r="AS103">
        <f>_xlfn.RANK.AVG(Table2[[#This Row],[1Y Return vs Nifty Z-Score]],Table2[1Y Return vs Nifty Z-Score])</f>
        <v>231</v>
      </c>
      <c r="AT103">
        <f>_xlfn.RANK.AVG(Table2[[#This Row],[6M Return vs Nifty Z-Score]],Table2[6M Return vs Nifty Z-Score])</f>
        <v>80</v>
      </c>
      <c r="AU103">
        <f>_xlfn.RANK.AVG(Table2[[#This Row],[Sharpe Ratio Z-Score]],Table2[Sharpe Ratio Z-Score])</f>
        <v>183</v>
      </c>
      <c r="AV103">
        <f>(Table2[[#This Row],[Rank 1Y]]+Table2[[#This Row],[Rank 6M]]+Table2[[#This Row],[Rank Sharpe]])/3</f>
        <v>164.66666666666666</v>
      </c>
    </row>
    <row r="104" spans="1:48" x14ac:dyDescent="0.3">
      <c r="A104" t="s">
        <v>519</v>
      </c>
      <c r="B104" t="s">
        <v>520</v>
      </c>
      <c r="C104" t="s">
        <v>3166</v>
      </c>
      <c r="D104" t="s">
        <v>521</v>
      </c>
      <c r="E104">
        <v>40698</v>
      </c>
      <c r="F104">
        <v>472.2</v>
      </c>
      <c r="G104">
        <v>45.577835300409902</v>
      </c>
      <c r="H104">
        <f>(Table2[[#This Row],[1Y Return vs Nifty]]-AVERAGE(Table2[1Y Return vs Nifty]))/_xlfn.STDEV.P(Table2[1Y Return vs Nifty])</f>
        <v>0.38927791475541301</v>
      </c>
      <c r="I104">
        <v>-4.56665529343105</v>
      </c>
      <c r="J104">
        <f>(Table2[[#This Row],[1M Return vs Nifty]]-AVERAGE(Table2[1M Return vs Nifty]))/_xlfn.STDEV.P(Table2[1M Return vs Nifty])</f>
        <v>-0.68233597422519987</v>
      </c>
      <c r="K104">
        <v>34.590760409416603</v>
      </c>
      <c r="L104">
        <f>(Table2[[#This Row],[6M Return vs Nifty]]-AVERAGE(Table2[6M Return vs Nifty]))/_xlfn.STDEV.P(Table2[6M Return vs Nifty])</f>
        <v>0.6801346303615774</v>
      </c>
      <c r="M104">
        <v>-0.11527627513991399</v>
      </c>
      <c r="N104">
        <f>(Table2[[#This Row],[1W Return vs Nifty]]-AVERAGE(Table2[1W Return vs Nifty]))/_xlfn.STDEV.P(Table2[1W Return vs Nifty])</f>
        <v>-0.43104580764618355</v>
      </c>
      <c r="O104">
        <v>491.3</v>
      </c>
      <c r="P104">
        <v>502.72227254248401</v>
      </c>
      <c r="Q104">
        <v>430.64256032333401</v>
      </c>
      <c r="R104">
        <v>37.135775451933497</v>
      </c>
      <c r="S104" s="1">
        <f>(Table2[[#This Row],[Close Price]]-Table2[[#This Row],[20D EMA]])/Table2[[#This Row],[20D EMA]]</f>
        <v>-3.8876450234072914E-2</v>
      </c>
      <c r="T104" s="1">
        <f>(Table2[[#This Row],[Close Price]]-Table2[[#This Row],[50D EMA]])/Table2[[#This Row],[50D EMA]]</f>
        <v>-6.0713985056042336E-2</v>
      </c>
      <c r="U104" s="1">
        <f>(Table2[[#This Row],[Close Price]]-Table2[[#This Row],[200D EMA]])/Table2[[#This Row],[200D EMA]]</f>
        <v>9.6501004558081582E-2</v>
      </c>
      <c r="V104">
        <v>0.57570062317644899</v>
      </c>
      <c r="W104">
        <v>470.1</v>
      </c>
      <c r="X104">
        <v>484.7</v>
      </c>
      <c r="Y104">
        <v>466.5</v>
      </c>
      <c r="Z104">
        <v>484.7</v>
      </c>
      <c r="AA104">
        <v>466.5</v>
      </c>
      <c r="AB104">
        <v>499.7</v>
      </c>
      <c r="AC104" s="1">
        <f>(Table2[[#This Row],[Close Price]]/Table2[[#This Row],[Day Low]])-1</f>
        <v>4.4671346522016098E-3</v>
      </c>
      <c r="AD104" s="1">
        <f>(Table2[[#This Row],[Day High]]/Table2[[#This Row],[Close Price]])-1</f>
        <v>2.6471833968657377E-2</v>
      </c>
      <c r="AE104" s="1">
        <f>(Table2[[#This Row],[Close Price]]/Table2[[#This Row],[Current Week Low]])-1</f>
        <v>1.221864951768481E-2</v>
      </c>
      <c r="AF104" s="1">
        <f>(Table2[[#This Row],[Current Week High]]/Table2[[#This Row],[Close Price]])-1</f>
        <v>2.6471833968657377E-2</v>
      </c>
      <c r="AG104" s="1">
        <f>(Table2[[#This Row],[Close Price]]/Table2[[#This Row],[Current Month Low]])-1</f>
        <v>1.221864951768481E-2</v>
      </c>
      <c r="AH104" s="1">
        <f>(Table2[[#This Row],[Current Month High]]/Table2[[#This Row],[Close Price]])-1</f>
        <v>5.8238034731046273E-2</v>
      </c>
      <c r="AI104">
        <v>31.374417619652601</v>
      </c>
      <c r="AJ104">
        <v>95.366156392221697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-0.17</v>
      </c>
      <c r="AM104" t="s">
        <v>3206</v>
      </c>
      <c r="AN104">
        <v>-5.17</v>
      </c>
      <c r="AO104" t="s">
        <v>3206</v>
      </c>
      <c r="AP104">
        <v>0.130852258764245</v>
      </c>
      <c r="AQ104">
        <f>(Table2[[#This Row],[Sharpe Ratio]]-AVERAGE(Table2[Sharpe Ratio]))/_xlfn.STDEV.P(Table2[Sharpe Ratio])</f>
        <v>0.77379161028632404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190</v>
      </c>
      <c r="AT104">
        <f>_xlfn.RANK.AVG(Table2[[#This Row],[6M Return vs Nifty Z-Score]],Table2[6M Return vs Nifty Z-Score])</f>
        <v>149</v>
      </c>
      <c r="AU104">
        <f>_xlfn.RANK.AVG(Table2[[#This Row],[Sharpe Ratio Z-Score]],Table2[Sharpe Ratio Z-Score])</f>
        <v>156</v>
      </c>
      <c r="AV104">
        <f>(Table2[[#This Row],[Rank 1Y]]+Table2[[#This Row],[Rank 6M]]+Table2[[#This Row],[Rank Sharpe]])/3</f>
        <v>165</v>
      </c>
    </row>
    <row r="105" spans="1:48" x14ac:dyDescent="0.3">
      <c r="A105" t="s">
        <v>1394</v>
      </c>
      <c r="B105" t="s">
        <v>1395</v>
      </c>
      <c r="C105" t="s">
        <v>3165</v>
      </c>
      <c r="D105" t="s">
        <v>54</v>
      </c>
      <c r="E105">
        <v>8233.01654452</v>
      </c>
      <c r="F105">
        <v>875.45</v>
      </c>
      <c r="G105">
        <v>115.102970524048</v>
      </c>
      <c r="H105">
        <f>(Table2[[#This Row],[1Y Return vs Nifty]]-AVERAGE(Table2[1Y Return vs Nifty]))/_xlfn.STDEV.P(Table2[1Y Return vs Nifty])</f>
        <v>1.6219651141049123</v>
      </c>
      <c r="I105">
        <v>18.0104251857714</v>
      </c>
      <c r="J105">
        <f>(Table2[[#This Row],[1M Return vs Nifty]]-AVERAGE(Table2[1M Return vs Nifty]))/_xlfn.STDEV.P(Table2[1M Return vs Nifty])</f>
        <v>1.522443016327351</v>
      </c>
      <c r="K105">
        <v>101.867736909401</v>
      </c>
      <c r="L105">
        <f>(Table2[[#This Row],[6M Return vs Nifty]]-AVERAGE(Table2[6M Return vs Nifty]))/_xlfn.STDEV.P(Table2[6M Return vs Nifty])</f>
        <v>2.8308383842554559</v>
      </c>
      <c r="M105">
        <v>12.888581153381599</v>
      </c>
      <c r="N105">
        <f>(Table2[[#This Row],[1W Return vs Nifty]]-AVERAGE(Table2[1W Return vs Nifty]))/_xlfn.STDEV.P(Table2[1W Return vs Nifty])</f>
        <v>2.0301053028498957</v>
      </c>
      <c r="O105">
        <v>772.8</v>
      </c>
      <c r="P105">
        <v>704.63195713859898</v>
      </c>
      <c r="Q105">
        <v>543.13221639395499</v>
      </c>
      <c r="R105">
        <v>75.959806644012303</v>
      </c>
      <c r="S105" s="1">
        <f>(Table2[[#This Row],[Close Price]]-Table2[[#This Row],[20D EMA]])/Table2[[#This Row],[20D EMA]]</f>
        <v>0.1328286749482403</v>
      </c>
      <c r="T105" s="1">
        <f>(Table2[[#This Row],[Close Price]]-Table2[[#This Row],[50D EMA]])/Table2[[#This Row],[50D EMA]]</f>
        <v>0.24242165165921034</v>
      </c>
      <c r="U105" s="1">
        <f>(Table2[[#This Row],[Close Price]]-Table2[[#This Row],[200D EMA]])/Table2[[#This Row],[200D EMA]]</f>
        <v>0.61185430282964837</v>
      </c>
      <c r="V105">
        <v>0.98385611769046399</v>
      </c>
      <c r="W105">
        <v>836</v>
      </c>
      <c r="X105">
        <v>904.4</v>
      </c>
      <c r="Y105">
        <v>813.15</v>
      </c>
      <c r="Z105">
        <v>904.4</v>
      </c>
      <c r="AA105">
        <v>746.05</v>
      </c>
      <c r="AB105">
        <v>904.4</v>
      </c>
      <c r="AC105" s="1">
        <f>(Table2[[#This Row],[Close Price]]/Table2[[#This Row],[Day Low]])-1</f>
        <v>4.7188995215311058E-2</v>
      </c>
      <c r="AD105" s="1">
        <f>(Table2[[#This Row],[Day High]]/Table2[[#This Row],[Close Price]])-1</f>
        <v>3.3068707521845875E-2</v>
      </c>
      <c r="AE105" s="1">
        <f>(Table2[[#This Row],[Close Price]]/Table2[[#This Row],[Current Week Low]])-1</f>
        <v>7.6615630572465232E-2</v>
      </c>
      <c r="AF105" s="1">
        <f>(Table2[[#This Row],[Current Week High]]/Table2[[#This Row],[Close Price]])-1</f>
        <v>3.3068707521845875E-2</v>
      </c>
      <c r="AG105" s="1">
        <f>(Table2[[#This Row],[Close Price]]/Table2[[#This Row],[Current Month Low]])-1</f>
        <v>0.17344681991823618</v>
      </c>
      <c r="AH105" s="1">
        <f>(Table2[[#This Row],[Current Month High]]/Table2[[#This Row],[Close Price]])-1</f>
        <v>3.3068707521845875E-2</v>
      </c>
      <c r="AI105">
        <v>3.3068707521845799</v>
      </c>
      <c r="AJ105">
        <v>194.96293800538999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0.23</v>
      </c>
      <c r="AM105" t="s">
        <v>3208</v>
      </c>
      <c r="AN105">
        <v>19.670000000000002</v>
      </c>
      <c r="AO105" t="s">
        <v>3208</v>
      </c>
      <c r="AP105">
        <v>3.2528936811484999E-2</v>
      </c>
      <c r="AQ105">
        <f>(Table2[[#This Row],[Sharpe Ratio]]-AVERAGE(Table2[Sharpe Ratio]))/_xlfn.STDEV.P(Table2[Sharpe Ratio])</f>
        <v>-0.37573993678836792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7.6296118807492466</v>
      </c>
      <c r="AS105">
        <f>_xlfn.RANK.AVG(Table2[[#This Row],[1Y Return vs Nifty Z-Score]],Table2[1Y Return vs Nifty Z-Score])</f>
        <v>49</v>
      </c>
      <c r="AT105">
        <f>_xlfn.RANK.AVG(Table2[[#This Row],[6M Return vs Nifty Z-Score]],Table2[6M Return vs Nifty Z-Score])</f>
        <v>8</v>
      </c>
      <c r="AU105">
        <f>_xlfn.RANK.AVG(Table2[[#This Row],[Sharpe Ratio Z-Score]],Table2[Sharpe Ratio Z-Score])</f>
        <v>440</v>
      </c>
      <c r="AV105">
        <f>(Table2[[#This Row],[Rank 1Y]]+Table2[[#This Row],[Rank 6M]]+Table2[[#This Row],[Rank Sharpe]])/3</f>
        <v>165.66666666666666</v>
      </c>
    </row>
    <row r="106" spans="1:48" x14ac:dyDescent="0.3">
      <c r="A106" t="s">
        <v>957</v>
      </c>
      <c r="B106" t="s">
        <v>958</v>
      </c>
      <c r="C106" t="s">
        <v>3165</v>
      </c>
      <c r="D106" t="s">
        <v>54</v>
      </c>
      <c r="E106">
        <v>15733.90677152</v>
      </c>
      <c r="F106">
        <v>1289.3</v>
      </c>
      <c r="G106">
        <v>80.100790552103604</v>
      </c>
      <c r="H106">
        <f>(Table2[[#This Row],[1Y Return vs Nifty]]-AVERAGE(Table2[1Y Return vs Nifty]))/_xlfn.STDEV.P(Table2[1Y Return vs Nifty])</f>
        <v>1.0013731647048101</v>
      </c>
      <c r="I106">
        <v>38.239023968136799</v>
      </c>
      <c r="J106">
        <f>(Table2[[#This Row],[1M Return vs Nifty]]-AVERAGE(Table2[1M Return vs Nifty]))/_xlfn.STDEV.P(Table2[1M Return vs Nifty])</f>
        <v>3.4978795500616564</v>
      </c>
      <c r="K106">
        <v>64.4471040563473</v>
      </c>
      <c r="L106">
        <f>(Table2[[#This Row],[6M Return vs Nifty]]-AVERAGE(Table2[6M Return vs Nifty]))/_xlfn.STDEV.P(Table2[6M Return vs Nifty])</f>
        <v>1.634579281408201</v>
      </c>
      <c r="M106">
        <v>24.9046988686048</v>
      </c>
      <c r="N106">
        <f>(Table2[[#This Row],[1W Return vs Nifty]]-AVERAGE(Table2[1W Return vs Nifty]))/_xlfn.STDEV.P(Table2[1W Return vs Nifty])</f>
        <v>4.3043136768827672</v>
      </c>
      <c r="O106">
        <v>1089.31</v>
      </c>
      <c r="P106">
        <v>994.47615998936203</v>
      </c>
      <c r="Q106">
        <v>840.62765981416305</v>
      </c>
      <c r="R106">
        <v>89.638227069084394</v>
      </c>
      <c r="S106" s="1">
        <f>(Table2[[#This Row],[Close Price]]-Table2[[#This Row],[20D EMA]])/Table2[[#This Row],[20D EMA]]</f>
        <v>0.1835932838218689</v>
      </c>
      <c r="T106" s="1">
        <f>(Table2[[#This Row],[Close Price]]-Table2[[#This Row],[50D EMA]])/Table2[[#This Row],[50D EMA]]</f>
        <v>0.2964614456054851</v>
      </c>
      <c r="U106" s="1">
        <f>(Table2[[#This Row],[Close Price]]-Table2[[#This Row],[200D EMA]])/Table2[[#This Row],[200D EMA]]</f>
        <v>0.53373492407449996</v>
      </c>
      <c r="V106">
        <v>2.0530213894481402</v>
      </c>
      <c r="W106">
        <v>1231</v>
      </c>
      <c r="X106">
        <v>1325</v>
      </c>
      <c r="Y106">
        <v>1141.05</v>
      </c>
      <c r="Z106">
        <v>1325</v>
      </c>
      <c r="AA106">
        <v>1031.9000000000001</v>
      </c>
      <c r="AB106">
        <v>1325</v>
      </c>
      <c r="AC106" s="1">
        <f>(Table2[[#This Row],[Close Price]]/Table2[[#This Row],[Day Low]])-1</f>
        <v>4.7359870024370476E-2</v>
      </c>
      <c r="AD106" s="1">
        <f>(Table2[[#This Row],[Day High]]/Table2[[#This Row],[Close Price]])-1</f>
        <v>2.7689443884278298E-2</v>
      </c>
      <c r="AE106" s="1">
        <f>(Table2[[#This Row],[Close Price]]/Table2[[#This Row],[Current Week Low]])-1</f>
        <v>0.12992419262959554</v>
      </c>
      <c r="AF106" s="1">
        <f>(Table2[[#This Row],[Current Week High]]/Table2[[#This Row],[Close Price]])-1</f>
        <v>2.7689443884278298E-2</v>
      </c>
      <c r="AG106" s="1">
        <f>(Table2[[#This Row],[Close Price]]/Table2[[#This Row],[Current Month Low]])-1</f>
        <v>0.24944277546273841</v>
      </c>
      <c r="AH106" s="1">
        <f>(Table2[[#This Row],[Current Month High]]/Table2[[#This Row],[Close Price]])-1</f>
        <v>2.7689443884278298E-2</v>
      </c>
      <c r="AI106">
        <v>2.76894438842782</v>
      </c>
      <c r="AJ106">
        <v>111.0147299509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</v>
      </c>
      <c r="AM106" t="s">
        <v>3208</v>
      </c>
      <c r="AN106">
        <v>24.67</v>
      </c>
      <c r="AO106" t="s">
        <v>3208</v>
      </c>
      <c r="AP106">
        <v>6.4137527364336006E-2</v>
      </c>
      <c r="AQ106">
        <f>(Table2[[#This Row],[Sharpe Ratio]]-AVERAGE(Table2[Sharpe Ratio]))/_xlfn.STDEV.P(Table2[Sharpe Ratio])</f>
        <v>-6.1931062151830392E-3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10.431952566842252</v>
      </c>
      <c r="AS106">
        <f>_xlfn.RANK.AVG(Table2[[#This Row],[1Y Return vs Nifty Z-Score]],Table2[1Y Return vs Nifty Z-Score])</f>
        <v>95</v>
      </c>
      <c r="AT106">
        <f>_xlfn.RANK.AVG(Table2[[#This Row],[6M Return vs Nifty Z-Score]],Table2[6M Return vs Nifty Z-Score])</f>
        <v>52</v>
      </c>
      <c r="AU106">
        <f>_xlfn.RANK.AVG(Table2[[#This Row],[Sharpe Ratio Z-Score]],Table2[Sharpe Ratio Z-Score])</f>
        <v>355</v>
      </c>
      <c r="AV106">
        <f>(Table2[[#This Row],[Rank 1Y]]+Table2[[#This Row],[Rank 6M]]+Table2[[#This Row],[Rank Sharpe]])/3</f>
        <v>167.33333333333334</v>
      </c>
    </row>
    <row r="107" spans="1:48" x14ac:dyDescent="0.3">
      <c r="A107" t="s">
        <v>840</v>
      </c>
      <c r="B107" t="s">
        <v>841</v>
      </c>
      <c r="C107" t="s">
        <v>3173</v>
      </c>
      <c r="D107" t="s">
        <v>166</v>
      </c>
      <c r="E107">
        <v>19390.141718325001</v>
      </c>
      <c r="F107">
        <v>812.15</v>
      </c>
      <c r="G107">
        <v>103.99866012141101</v>
      </c>
      <c r="H107">
        <f>(Table2[[#This Row],[1Y Return vs Nifty]]-AVERAGE(Table2[1Y Return vs Nifty]))/_xlfn.STDEV.P(Table2[1Y Return vs Nifty])</f>
        <v>1.4250846442301808</v>
      </c>
      <c r="I107">
        <v>-4.4619199317256202</v>
      </c>
      <c r="J107">
        <f>(Table2[[#This Row],[1M Return vs Nifty]]-AVERAGE(Table2[1M Return vs Nifty]))/_xlfn.STDEV.P(Table2[1M Return vs Nifty])</f>
        <v>-0.67210797662078103</v>
      </c>
      <c r="K107">
        <v>8.1722477455195808</v>
      </c>
      <c r="L107">
        <f>(Table2[[#This Row],[6M Return vs Nifty]]-AVERAGE(Table2[6M Return vs Nifty]))/_xlfn.STDEV.P(Table2[6M Return vs Nifty])</f>
        <v>-0.16440977865403084</v>
      </c>
      <c r="M107">
        <v>-0.60873868247816498</v>
      </c>
      <c r="N107">
        <f>(Table2[[#This Row],[1W Return vs Nifty]]-AVERAGE(Table2[1W Return vs Nifty]))/_xlfn.STDEV.P(Table2[1W Return vs Nifty])</f>
        <v>-0.52444006073487548</v>
      </c>
      <c r="O107">
        <v>810.55</v>
      </c>
      <c r="P107">
        <v>810.37277609927003</v>
      </c>
      <c r="Q107">
        <v>684.40955375273302</v>
      </c>
      <c r="R107">
        <v>50.257087065020201</v>
      </c>
      <c r="S107" s="1">
        <f>(Table2[[#This Row],[Close Price]]-Table2[[#This Row],[20D EMA]])/Table2[[#This Row],[20D EMA]]</f>
        <v>1.9739682931343198E-3</v>
      </c>
      <c r="T107" s="1">
        <f>(Table2[[#This Row],[Close Price]]-Table2[[#This Row],[50D EMA]])/Table2[[#This Row],[50D EMA]]</f>
        <v>2.1930942809858679E-3</v>
      </c>
      <c r="U107" s="1">
        <f>(Table2[[#This Row],[Close Price]]-Table2[[#This Row],[200D EMA]])/Table2[[#This Row],[200D EMA]]</f>
        <v>0.18664328331894922</v>
      </c>
      <c r="V107">
        <v>0.80714569188840801</v>
      </c>
      <c r="W107">
        <v>802.8</v>
      </c>
      <c r="X107">
        <v>822.5</v>
      </c>
      <c r="Y107">
        <v>776.7</v>
      </c>
      <c r="Z107">
        <v>822.5</v>
      </c>
      <c r="AA107">
        <v>776.7</v>
      </c>
      <c r="AB107">
        <v>854</v>
      </c>
      <c r="AC107" s="1">
        <f>(Table2[[#This Row],[Close Price]]/Table2[[#This Row],[Day Low]])-1</f>
        <v>1.1646736422521231E-2</v>
      </c>
      <c r="AD107" s="1">
        <f>(Table2[[#This Row],[Day High]]/Table2[[#This Row],[Close Price]])-1</f>
        <v>1.2743951240534512E-2</v>
      </c>
      <c r="AE107" s="1">
        <f>(Table2[[#This Row],[Close Price]]/Table2[[#This Row],[Current Week Low]])-1</f>
        <v>4.564181794772737E-2</v>
      </c>
      <c r="AF107" s="1">
        <f>(Table2[[#This Row],[Current Week High]]/Table2[[#This Row],[Close Price]])-1</f>
        <v>1.2743951240534512E-2</v>
      </c>
      <c r="AG107" s="1">
        <f>(Table2[[#This Row],[Close Price]]/Table2[[#This Row],[Current Month Low]])-1</f>
        <v>4.564181794772737E-2</v>
      </c>
      <c r="AH107" s="1">
        <f>(Table2[[#This Row],[Current Month High]]/Table2[[#This Row],[Close Price]])-1</f>
        <v>5.1529889798682449E-2</v>
      </c>
      <c r="AI107">
        <v>20.6673644031275</v>
      </c>
      <c r="AJ107">
        <v>170.71666666666599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-0.11</v>
      </c>
      <c r="AM107" t="s">
        <v>3206</v>
      </c>
      <c r="AN107">
        <v>-0.23</v>
      </c>
      <c r="AO107" t="s">
        <v>3206</v>
      </c>
      <c r="AP107">
        <v>0.18462862214129799</v>
      </c>
      <c r="AQ107">
        <f>(Table2[[#This Row],[Sharpe Ratio]]-AVERAGE(Table2[Sharpe Ratio]))/_xlfn.STDEV.P(Table2[Sharpe Ratio])</f>
        <v>1.4025094461073631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1.4666362743278567</v>
      </c>
      <c r="AS107">
        <f>_xlfn.RANK.AVG(Table2[[#This Row],[1Y Return vs Nifty Z-Score]],Table2[1Y Return vs Nifty Z-Score])</f>
        <v>63</v>
      </c>
      <c r="AT107">
        <f>_xlfn.RANK.AVG(Table2[[#This Row],[6M Return vs Nifty Z-Score]],Table2[6M Return vs Nifty Z-Score])</f>
        <v>382</v>
      </c>
      <c r="AU107">
        <f>_xlfn.RANK.AVG(Table2[[#This Row],[Sharpe Ratio Z-Score]],Table2[Sharpe Ratio Z-Score])</f>
        <v>60</v>
      </c>
      <c r="AV107">
        <f>(Table2[[#This Row],[Rank 1Y]]+Table2[[#This Row],[Rank 6M]]+Table2[[#This Row],[Rank Sharpe]])/3</f>
        <v>168.33333333333334</v>
      </c>
    </row>
    <row r="108" spans="1:48" x14ac:dyDescent="0.3">
      <c r="A108" t="s">
        <v>195</v>
      </c>
      <c r="B108" t="s">
        <v>196</v>
      </c>
      <c r="C108" t="s">
        <v>3166</v>
      </c>
      <c r="D108" t="s">
        <v>98</v>
      </c>
      <c r="E108">
        <v>130886.499907</v>
      </c>
      <c r="F108">
        <v>2759.65</v>
      </c>
      <c r="G108">
        <v>60.408513472446103</v>
      </c>
      <c r="H108">
        <f>(Table2[[#This Row],[1Y Return vs Nifty]]-AVERAGE(Table2[1Y Return vs Nifty]))/_xlfn.STDEV.P(Table2[1Y Return vs Nifty])</f>
        <v>0.6522272363430025</v>
      </c>
      <c r="I108">
        <v>4.6462531141488403</v>
      </c>
      <c r="J108">
        <f>(Table2[[#This Row],[1M Return vs Nifty]]-AVERAGE(Table2[1M Return vs Nifty]))/_xlfn.STDEV.P(Table2[1M Return vs Nifty])</f>
        <v>0.21735638934804857</v>
      </c>
      <c r="K108">
        <v>10.080351845729901</v>
      </c>
      <c r="L108">
        <f>(Table2[[#This Row],[6M Return vs Nifty]]-AVERAGE(Table2[6M Return vs Nifty]))/_xlfn.STDEV.P(Table2[6M Return vs Nifty])</f>
        <v>-0.10341169484234841</v>
      </c>
      <c r="M108">
        <v>1.03418147537169</v>
      </c>
      <c r="N108">
        <f>(Table2[[#This Row],[1W Return vs Nifty]]-AVERAGE(Table2[1W Return vs Nifty]))/_xlfn.STDEV.P(Table2[1W Return vs Nifty])</f>
        <v>-0.21349580491121783</v>
      </c>
      <c r="O108">
        <v>2717.66</v>
      </c>
      <c r="P108">
        <v>2597.1392821050299</v>
      </c>
      <c r="Q108">
        <v>2214.4786699310998</v>
      </c>
      <c r="R108">
        <v>56.232125623489502</v>
      </c>
      <c r="S108" s="1">
        <f>(Table2[[#This Row],[Close Price]]-Table2[[#This Row],[20D EMA]])/Table2[[#This Row],[20D EMA]]</f>
        <v>1.5450792225664815E-2</v>
      </c>
      <c r="T108" s="1">
        <f>(Table2[[#This Row],[Close Price]]-Table2[[#This Row],[50D EMA]])/Table2[[#This Row],[50D EMA]]</f>
        <v>6.2572969811327261E-2</v>
      </c>
      <c r="U108" s="1">
        <f>(Table2[[#This Row],[Close Price]]-Table2[[#This Row],[200D EMA]])/Table2[[#This Row],[200D EMA]]</f>
        <v>0.24618495426097847</v>
      </c>
      <c r="V108">
        <v>0.68382076348351595</v>
      </c>
      <c r="W108">
        <v>2726.4</v>
      </c>
      <c r="X108">
        <v>2780</v>
      </c>
      <c r="Y108">
        <v>2716.05</v>
      </c>
      <c r="Z108">
        <v>2789.1</v>
      </c>
      <c r="AA108">
        <v>2716.05</v>
      </c>
      <c r="AB108">
        <v>2860</v>
      </c>
      <c r="AC108" s="1">
        <f>(Table2[[#This Row],[Close Price]]/Table2[[#This Row],[Day Low]])-1</f>
        <v>1.2195569248826255E-2</v>
      </c>
      <c r="AD108" s="1">
        <f>(Table2[[#This Row],[Day High]]/Table2[[#This Row],[Close Price]])-1</f>
        <v>7.3741235301578723E-3</v>
      </c>
      <c r="AE108" s="1">
        <f>(Table2[[#This Row],[Close Price]]/Table2[[#This Row],[Current Week Low]])-1</f>
        <v>1.6052723624381038E-2</v>
      </c>
      <c r="AF108" s="1">
        <f>(Table2[[#This Row],[Current Week High]]/Table2[[#This Row],[Close Price]])-1</f>
        <v>1.0671643143152165E-2</v>
      </c>
      <c r="AG108" s="1">
        <f>(Table2[[#This Row],[Close Price]]/Table2[[#This Row],[Current Month Low]])-1</f>
        <v>1.6052723624381038E-2</v>
      </c>
      <c r="AH108" s="1">
        <f>(Table2[[#This Row],[Current Month High]]/Table2[[#This Row],[Close Price]])-1</f>
        <v>3.6363306941097573E-2</v>
      </c>
      <c r="AI108">
        <v>3.6363306941097502</v>
      </c>
      <c r="AJ108">
        <v>91.748888271261805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0.13</v>
      </c>
      <c r="AM108" t="s">
        <v>3208</v>
      </c>
      <c r="AN108">
        <v>-0.56000000000000005</v>
      </c>
      <c r="AO108" t="s">
        <v>3206</v>
      </c>
      <c r="AP108">
        <v>0.26474042329349201</v>
      </c>
      <c r="AQ108">
        <f>(Table2[[#This Row],[Sharpe Ratio]]-AVERAGE(Table2[Sharpe Ratio]))/_xlfn.STDEV.P(Table2[Sharpe Ratio])</f>
        <v>2.339123881914031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2.8918000078515158</v>
      </c>
      <c r="AS108">
        <f>_xlfn.RANK.AVG(Table2[[#This Row],[1Y Return vs Nifty Z-Score]],Table2[1Y Return vs Nifty Z-Score])</f>
        <v>139</v>
      </c>
      <c r="AT108">
        <f>_xlfn.RANK.AVG(Table2[[#This Row],[6M Return vs Nifty Z-Score]],Table2[6M Return vs Nifty Z-Score])</f>
        <v>360</v>
      </c>
      <c r="AU108">
        <f>_xlfn.RANK.AVG(Table2[[#This Row],[Sharpe Ratio Z-Score]],Table2[Sharpe Ratio Z-Score])</f>
        <v>7</v>
      </c>
      <c r="AV108">
        <f>(Table2[[#This Row],[Rank 1Y]]+Table2[[#This Row],[Rank 6M]]+Table2[[#This Row],[Rank Sharpe]])/3</f>
        <v>168.66666666666666</v>
      </c>
    </row>
    <row r="109" spans="1:48" x14ac:dyDescent="0.3">
      <c r="A109" t="s">
        <v>1598</v>
      </c>
      <c r="B109" t="s">
        <v>1599</v>
      </c>
      <c r="C109" t="s">
        <v>3163</v>
      </c>
      <c r="D109" t="s">
        <v>1600</v>
      </c>
      <c r="E109">
        <v>6011.4330757799999</v>
      </c>
      <c r="F109">
        <v>1143</v>
      </c>
      <c r="G109">
        <v>72.470963449751807</v>
      </c>
      <c r="H109">
        <f>(Table2[[#This Row],[1Y Return vs Nifty]]-AVERAGE(Table2[1Y Return vs Nifty]))/_xlfn.STDEV.P(Table2[1Y Return vs Nifty])</f>
        <v>0.86609561116872957</v>
      </c>
      <c r="I109">
        <v>5.5530012917400402</v>
      </c>
      <c r="J109">
        <f>(Table2[[#This Row],[1M Return vs Nifty]]-AVERAGE(Table2[1M Return vs Nifty]))/_xlfn.STDEV.P(Table2[1M Return vs Nifty])</f>
        <v>0.30590545278946629</v>
      </c>
      <c r="K109">
        <v>57.993426983745799</v>
      </c>
      <c r="L109">
        <f>(Table2[[#This Row],[6M Return vs Nifty]]-AVERAGE(Table2[6M Return vs Nifty]))/_xlfn.STDEV.P(Table2[6M Return vs Nifty])</f>
        <v>1.4282687688294122</v>
      </c>
      <c r="M109">
        <v>10.48090967575</v>
      </c>
      <c r="N109">
        <f>(Table2[[#This Row],[1W Return vs Nifty]]-AVERAGE(Table2[1W Return vs Nifty]))/_xlfn.STDEV.P(Table2[1W Return vs Nifty])</f>
        <v>1.5744217979011286</v>
      </c>
      <c r="O109">
        <v>1100</v>
      </c>
      <c r="P109">
        <v>1051.55306111086</v>
      </c>
      <c r="Q109">
        <v>857.89368473228399</v>
      </c>
      <c r="R109">
        <v>75.390476611581505</v>
      </c>
      <c r="S109" s="1">
        <f>(Table2[[#This Row],[Close Price]]-Table2[[#This Row],[20D EMA]])/Table2[[#This Row],[20D EMA]]</f>
        <v>3.9090909090909093E-2</v>
      </c>
      <c r="T109" s="1">
        <f>(Table2[[#This Row],[Close Price]]-Table2[[#This Row],[50D EMA]])/Table2[[#This Row],[50D EMA]]</f>
        <v>8.6963694245286632E-2</v>
      </c>
      <c r="U109" s="1">
        <f>(Table2[[#This Row],[Close Price]]-Table2[[#This Row],[200D EMA]])/Table2[[#This Row],[200D EMA]]</f>
        <v>0.33233292229757683</v>
      </c>
      <c r="V109">
        <v>0.66030951970360896</v>
      </c>
      <c r="W109">
        <v>1122.95</v>
      </c>
      <c r="X109">
        <v>1198.45</v>
      </c>
      <c r="Y109">
        <v>1095.4000000000001</v>
      </c>
      <c r="Z109">
        <v>1201</v>
      </c>
      <c r="AA109">
        <v>1030.05</v>
      </c>
      <c r="AB109">
        <v>1201</v>
      </c>
      <c r="AC109" s="1">
        <f>(Table2[[#This Row],[Close Price]]/Table2[[#This Row],[Day Low]])-1</f>
        <v>1.7854757558217083E-2</v>
      </c>
      <c r="AD109" s="1">
        <f>(Table2[[#This Row],[Day High]]/Table2[[#This Row],[Close Price]])-1</f>
        <v>4.8512685914260834E-2</v>
      </c>
      <c r="AE109" s="1">
        <f>(Table2[[#This Row],[Close Price]]/Table2[[#This Row],[Current Week Low]])-1</f>
        <v>4.3454445864524294E-2</v>
      </c>
      <c r="AF109" s="1">
        <f>(Table2[[#This Row],[Current Week High]]/Table2[[#This Row],[Close Price]])-1</f>
        <v>5.074365704286965E-2</v>
      </c>
      <c r="AG109" s="1">
        <f>(Table2[[#This Row],[Close Price]]/Table2[[#This Row],[Current Month Low]])-1</f>
        <v>0.10965487112276118</v>
      </c>
      <c r="AH109" s="1">
        <f>(Table2[[#This Row],[Current Month High]]/Table2[[#This Row],[Close Price]])-1</f>
        <v>5.074365704286965E-2</v>
      </c>
      <c r="AI109">
        <v>5.0743657042869597</v>
      </c>
      <c r="AJ109">
        <v>106.50406504065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-0.02</v>
      </c>
      <c r="AM109" t="s">
        <v>3206</v>
      </c>
      <c r="AN109">
        <v>7.23</v>
      </c>
      <c r="AO109" t="s">
        <v>3208</v>
      </c>
      <c r="AP109">
        <v>7.0213328203899E-2</v>
      </c>
      <c r="AQ109">
        <f>(Table2[[#This Row],[Sharpe Ratio]]-AVERAGE(Table2[Sharpe Ratio]))/_xlfn.STDEV.P(Table2[Sharpe Ratio])</f>
        <v>6.4841157071570232E-2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4.2395327877603064</v>
      </c>
      <c r="AS109">
        <f>_xlfn.RANK.AVG(Table2[[#This Row],[1Y Return vs Nifty Z-Score]],Table2[1Y Return vs Nifty Z-Score])</f>
        <v>108</v>
      </c>
      <c r="AT109">
        <f>_xlfn.RANK.AVG(Table2[[#This Row],[6M Return vs Nifty Z-Score]],Table2[6M Return vs Nifty Z-Score])</f>
        <v>64</v>
      </c>
      <c r="AU109">
        <f>_xlfn.RANK.AVG(Table2[[#This Row],[Sharpe Ratio Z-Score]],Table2[Sharpe Ratio Z-Score])</f>
        <v>334</v>
      </c>
      <c r="AV109">
        <f>(Table2[[#This Row],[Rank 1Y]]+Table2[[#This Row],[Rank 6M]]+Table2[[#This Row],[Rank Sharpe]])/3</f>
        <v>168.66666666666666</v>
      </c>
    </row>
    <row r="110" spans="1:48" x14ac:dyDescent="0.3">
      <c r="A110" t="s">
        <v>973</v>
      </c>
      <c r="B110" t="s">
        <v>974</v>
      </c>
      <c r="C110" t="s">
        <v>3165</v>
      </c>
      <c r="D110" t="s">
        <v>54</v>
      </c>
      <c r="E110">
        <v>15311.41598376</v>
      </c>
      <c r="F110">
        <v>1965</v>
      </c>
      <c r="G110">
        <v>64.855647046531899</v>
      </c>
      <c r="H110">
        <f>(Table2[[#This Row],[1Y Return vs Nifty]]-AVERAGE(Table2[1Y Return vs Nifty]))/_xlfn.STDEV.P(Table2[1Y Return vs Nifty])</f>
        <v>0.73107533369570099</v>
      </c>
      <c r="I110">
        <v>30.009664419188798</v>
      </c>
      <c r="J110">
        <f>(Table2[[#This Row],[1M Return vs Nifty]]-AVERAGE(Table2[1M Return vs Nifty]))/_xlfn.STDEV.P(Table2[1M Return vs Nifty])</f>
        <v>2.6942362687287416</v>
      </c>
      <c r="K110">
        <v>34.730211578922898</v>
      </c>
      <c r="L110">
        <f>(Table2[[#This Row],[6M Return vs Nifty]]-AVERAGE(Table2[6M Return vs Nifty]))/_xlfn.STDEV.P(Table2[6M Return vs Nifty])</f>
        <v>0.6845925916039669</v>
      </c>
      <c r="M110">
        <v>7.1305816005963498</v>
      </c>
      <c r="N110">
        <f>(Table2[[#This Row],[1W Return vs Nifty]]-AVERAGE(Table2[1W Return vs Nifty]))/_xlfn.STDEV.P(Table2[1W Return vs Nifty])</f>
        <v>0.94032812930973908</v>
      </c>
      <c r="O110">
        <v>1872.99</v>
      </c>
      <c r="P110">
        <v>1706.9075165654899</v>
      </c>
      <c r="Q110">
        <v>1429.94410846869</v>
      </c>
      <c r="R110">
        <v>62.749612984804997</v>
      </c>
      <c r="S110" s="1">
        <f>(Table2[[#This Row],[Close Price]]-Table2[[#This Row],[20D EMA]])/Table2[[#This Row],[20D EMA]]</f>
        <v>4.9124661637275156E-2</v>
      </c>
      <c r="T110" s="1">
        <f>(Table2[[#This Row],[Close Price]]-Table2[[#This Row],[50D EMA]])/Table2[[#This Row],[50D EMA]]</f>
        <v>0.15120472604973012</v>
      </c>
      <c r="U110" s="1">
        <f>(Table2[[#This Row],[Close Price]]-Table2[[#This Row],[200D EMA]])/Table2[[#This Row],[200D EMA]]</f>
        <v>0.37417958391695105</v>
      </c>
      <c r="V110">
        <v>1.58440050184394</v>
      </c>
      <c r="W110">
        <v>1957.15</v>
      </c>
      <c r="X110">
        <v>2027.35</v>
      </c>
      <c r="Y110">
        <v>1954.85</v>
      </c>
      <c r="Z110">
        <v>2050</v>
      </c>
      <c r="AA110">
        <v>1870</v>
      </c>
      <c r="AB110">
        <v>2158.8000000000002</v>
      </c>
      <c r="AC110" s="1">
        <f>(Table2[[#This Row],[Close Price]]/Table2[[#This Row],[Day Low]])-1</f>
        <v>4.0109342666632131E-3</v>
      </c>
      <c r="AD110" s="1">
        <f>(Table2[[#This Row],[Day High]]/Table2[[#This Row],[Close Price]])-1</f>
        <v>3.1730279898218861E-2</v>
      </c>
      <c r="AE110" s="1">
        <f>(Table2[[#This Row],[Close Price]]/Table2[[#This Row],[Current Week Low]])-1</f>
        <v>5.1922142363864943E-3</v>
      </c>
      <c r="AF110" s="1">
        <f>(Table2[[#This Row],[Current Week High]]/Table2[[#This Row],[Close Price]])-1</f>
        <v>4.3256997455470847E-2</v>
      </c>
      <c r="AG110" s="1">
        <f>(Table2[[#This Row],[Close Price]]/Table2[[#This Row],[Current Month Low]])-1</f>
        <v>5.0802139037433136E-2</v>
      </c>
      <c r="AH110" s="1">
        <f>(Table2[[#This Row],[Current Month High]]/Table2[[#This Row],[Close Price]])-1</f>
        <v>9.8625954198473309E-2</v>
      </c>
      <c r="AI110">
        <v>9.8625954198473291</v>
      </c>
      <c r="AJ110">
        <v>105.974842767295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0.16</v>
      </c>
      <c r="AM110" t="s">
        <v>3208</v>
      </c>
      <c r="AN110">
        <v>6.69</v>
      </c>
      <c r="AO110" t="s">
        <v>3208</v>
      </c>
      <c r="AP110">
        <v>9.9562486996031999E-2</v>
      </c>
      <c r="AQ110">
        <f>(Table2[[#This Row],[Sharpe Ratio]]-AVERAGE(Table2[Sharpe Ratio]))/_xlfn.STDEV.P(Table2[Sharpe Ratio])</f>
        <v>0.40797219904217158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5.4582045223803197</v>
      </c>
      <c r="AS110">
        <f>_xlfn.RANK.AVG(Table2[[#This Row],[1Y Return vs Nifty Z-Score]],Table2[1Y Return vs Nifty Z-Score])</f>
        <v>129</v>
      </c>
      <c r="AT110">
        <f>_xlfn.RANK.AVG(Table2[[#This Row],[6M Return vs Nifty Z-Score]],Table2[6M Return vs Nifty Z-Score])</f>
        <v>147</v>
      </c>
      <c r="AU110">
        <f>_xlfn.RANK.AVG(Table2[[#This Row],[Sharpe Ratio Z-Score]],Table2[Sharpe Ratio Z-Score])</f>
        <v>233</v>
      </c>
      <c r="AV110">
        <f>(Table2[[#This Row],[Rank 1Y]]+Table2[[#This Row],[Rank 6M]]+Table2[[#This Row],[Rank Sharpe]])/3</f>
        <v>169.66666666666666</v>
      </c>
    </row>
    <row r="111" spans="1:48" x14ac:dyDescent="0.3">
      <c r="A111" t="s">
        <v>1483</v>
      </c>
      <c r="B111" t="s">
        <v>1484</v>
      </c>
      <c r="C111" t="s">
        <v>3160</v>
      </c>
      <c r="D111" t="s">
        <v>21</v>
      </c>
      <c r="E111">
        <v>7249.3368307800001</v>
      </c>
      <c r="F111">
        <v>846.2</v>
      </c>
      <c r="G111">
        <v>47.132521463937202</v>
      </c>
      <c r="H111">
        <f>(Table2[[#This Row],[1Y Return vs Nifty]]-AVERAGE(Table2[1Y Return vs Nifty]))/_xlfn.STDEV.P(Table2[1Y Return vs Nifty])</f>
        <v>0.41684264694358297</v>
      </c>
      <c r="I111">
        <v>3.3361015600605999</v>
      </c>
      <c r="J111">
        <f>(Table2[[#This Row],[1M Return vs Nifty]]-AVERAGE(Table2[1M Return vs Nifty]))/_xlfn.STDEV.P(Table2[1M Return vs Nifty])</f>
        <v>8.9412715516773475E-2</v>
      </c>
      <c r="K111">
        <v>28.602004985359802</v>
      </c>
      <c r="L111">
        <f>(Table2[[#This Row],[6M Return vs Nifty]]-AVERAGE(Table2[6M Return vs Nifty]))/_xlfn.STDEV.P(Table2[6M Return vs Nifty])</f>
        <v>0.48868668722051978</v>
      </c>
      <c r="M111">
        <v>10.949048879206901</v>
      </c>
      <c r="N111">
        <f>(Table2[[#This Row],[1W Return vs Nifty]]-AVERAGE(Table2[1W Return vs Nifty]))/_xlfn.STDEV.P(Table2[1W Return vs Nifty])</f>
        <v>1.6630233014771099</v>
      </c>
      <c r="O111">
        <v>820.89</v>
      </c>
      <c r="P111">
        <v>823.71593704669795</v>
      </c>
      <c r="Q111">
        <v>707.273439752934</v>
      </c>
      <c r="R111">
        <v>75.691526390415802</v>
      </c>
      <c r="S111" s="1">
        <f>(Table2[[#This Row],[Close Price]]-Table2[[#This Row],[20D EMA]])/Table2[[#This Row],[20D EMA]]</f>
        <v>3.0832389236073114E-2</v>
      </c>
      <c r="T111" s="1">
        <f>(Table2[[#This Row],[Close Price]]-Table2[[#This Row],[50D EMA]])/Table2[[#This Row],[50D EMA]]</f>
        <v>2.729589406017215E-2</v>
      </c>
      <c r="U111" s="1">
        <f>(Table2[[#This Row],[Close Price]]-Table2[[#This Row],[200D EMA]])/Table2[[#This Row],[200D EMA]]</f>
        <v>0.19642552998398485</v>
      </c>
      <c r="V111">
        <v>0.66136799011748104</v>
      </c>
      <c r="W111">
        <v>843</v>
      </c>
      <c r="X111">
        <v>881.75</v>
      </c>
      <c r="Y111">
        <v>793</v>
      </c>
      <c r="Z111">
        <v>890</v>
      </c>
      <c r="AA111">
        <v>787</v>
      </c>
      <c r="AB111">
        <v>890</v>
      </c>
      <c r="AC111" s="1">
        <f>(Table2[[#This Row],[Close Price]]/Table2[[#This Row],[Day Low]])-1</f>
        <v>3.7959667852907053E-3</v>
      </c>
      <c r="AD111" s="1">
        <f>(Table2[[#This Row],[Day High]]/Table2[[#This Row],[Close Price]])-1</f>
        <v>4.2011344835736208E-2</v>
      </c>
      <c r="AE111" s="1">
        <f>(Table2[[#This Row],[Close Price]]/Table2[[#This Row],[Current Week Low]])-1</f>
        <v>6.7087011349306502E-2</v>
      </c>
      <c r="AF111" s="1">
        <f>(Table2[[#This Row],[Current Week High]]/Table2[[#This Row],[Close Price]])-1</f>
        <v>5.1760813046560994E-2</v>
      </c>
      <c r="AG111" s="1">
        <f>(Table2[[#This Row],[Close Price]]/Table2[[#This Row],[Current Month Low]])-1</f>
        <v>7.5222363405336834E-2</v>
      </c>
      <c r="AH111" s="1">
        <f>(Table2[[#This Row],[Current Month High]]/Table2[[#This Row],[Close Price]])-1</f>
        <v>5.1760813046560994E-2</v>
      </c>
      <c r="AI111">
        <v>9.6312928385724401</v>
      </c>
      <c r="AJ111">
        <v>103.903614457831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-0.18</v>
      </c>
      <c r="AM111" t="s">
        <v>3206</v>
      </c>
      <c r="AN111">
        <v>6.8</v>
      </c>
      <c r="AO111" t="s">
        <v>3208</v>
      </c>
      <c r="AP111">
        <v>0.13148550150268901</v>
      </c>
      <c r="AQ111">
        <f>(Table2[[#This Row],[Sharpe Ratio]]-AVERAGE(Table2[Sharpe Ratio]))/_xlfn.STDEV.P(Table2[Sharpe Ratio])</f>
        <v>0.78119506747572909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183</v>
      </c>
      <c r="AT111">
        <f>_xlfn.RANK.AVG(Table2[[#This Row],[6M Return vs Nifty Z-Score]],Table2[6M Return vs Nifty Z-Score])</f>
        <v>177</v>
      </c>
      <c r="AU111">
        <f>_xlfn.RANK.AVG(Table2[[#This Row],[Sharpe Ratio Z-Score]],Table2[Sharpe Ratio Z-Score])</f>
        <v>153</v>
      </c>
      <c r="AV111">
        <f>(Table2[[#This Row],[Rank 1Y]]+Table2[[#This Row],[Rank 6M]]+Table2[[#This Row],[Rank Sharpe]])/3</f>
        <v>171</v>
      </c>
    </row>
    <row r="112" spans="1:48" x14ac:dyDescent="0.3">
      <c r="A112" t="s">
        <v>1517</v>
      </c>
      <c r="B112" t="s">
        <v>1518</v>
      </c>
      <c r="C112" t="s">
        <v>3159</v>
      </c>
      <c r="D112" t="s">
        <v>281</v>
      </c>
      <c r="E112">
        <v>6821.8205705399996</v>
      </c>
      <c r="F112">
        <v>1337.15</v>
      </c>
      <c r="G112">
        <v>112.13252901037499</v>
      </c>
      <c r="H112">
        <f>(Table2[[#This Row],[1Y Return vs Nifty]]-AVERAGE(Table2[1Y Return vs Nifty]))/_xlfn.STDEV.P(Table2[1Y Return vs Nifty])</f>
        <v>1.5692989061422395</v>
      </c>
      <c r="I112">
        <v>8.7708539575606697</v>
      </c>
      <c r="J112">
        <f>(Table2[[#This Row],[1M Return vs Nifty]]-AVERAGE(Table2[1M Return vs Nifty]))/_xlfn.STDEV.P(Table2[1M Return vs Nifty])</f>
        <v>0.62014687823994885</v>
      </c>
      <c r="K112">
        <v>27.317250632165202</v>
      </c>
      <c r="L112">
        <f>(Table2[[#This Row],[6M Return vs Nifty]]-AVERAGE(Table2[6M Return vs Nifty]))/_xlfn.STDEV.P(Table2[6M Return vs Nifty])</f>
        <v>0.44761578668372515</v>
      </c>
      <c r="M112">
        <v>-0.21965342539893101</v>
      </c>
      <c r="N112">
        <f>(Table2[[#This Row],[1W Return vs Nifty]]-AVERAGE(Table2[1W Return vs Nifty]))/_xlfn.STDEV.P(Table2[1W Return vs Nifty])</f>
        <v>-0.45080055662604857</v>
      </c>
      <c r="O112">
        <v>1366.75</v>
      </c>
      <c r="P112">
        <v>1283.78321438284</v>
      </c>
      <c r="Q112">
        <v>1023.53503131849</v>
      </c>
      <c r="R112">
        <v>49.4159289849934</v>
      </c>
      <c r="S112" s="1">
        <f>(Table2[[#This Row],[Close Price]]-Table2[[#This Row],[20D EMA]])/Table2[[#This Row],[20D EMA]]</f>
        <v>-2.1657216023413139E-2</v>
      </c>
      <c r="T112" s="1">
        <f>(Table2[[#This Row],[Close Price]]-Table2[[#This Row],[50D EMA]])/Table2[[#This Row],[50D EMA]]</f>
        <v>4.1569935655230837E-2</v>
      </c>
      <c r="U112" s="1">
        <f>(Table2[[#This Row],[Close Price]]-Table2[[#This Row],[200D EMA]])/Table2[[#This Row],[200D EMA]]</f>
        <v>0.30640374690206718</v>
      </c>
      <c r="V112">
        <v>0.79328583934471397</v>
      </c>
      <c r="W112">
        <v>1322.5</v>
      </c>
      <c r="X112">
        <v>1399.95</v>
      </c>
      <c r="Y112">
        <v>1322.5</v>
      </c>
      <c r="Z112">
        <v>1399.95</v>
      </c>
      <c r="AA112">
        <v>1322.5</v>
      </c>
      <c r="AB112">
        <v>1513.55</v>
      </c>
      <c r="AC112" s="1">
        <f>(Table2[[#This Row],[Close Price]]/Table2[[#This Row],[Day Low]])-1</f>
        <v>1.1077504725897969E-2</v>
      </c>
      <c r="AD112" s="1">
        <f>(Table2[[#This Row],[Day High]]/Table2[[#This Row],[Close Price]])-1</f>
        <v>4.6965561081404372E-2</v>
      </c>
      <c r="AE112" s="1">
        <f>(Table2[[#This Row],[Close Price]]/Table2[[#This Row],[Current Week Low]])-1</f>
        <v>1.1077504725897969E-2</v>
      </c>
      <c r="AF112" s="1">
        <f>(Table2[[#This Row],[Current Week High]]/Table2[[#This Row],[Close Price]])-1</f>
        <v>4.6965561081404372E-2</v>
      </c>
      <c r="AG112" s="1">
        <f>(Table2[[#This Row],[Close Price]]/Table2[[#This Row],[Current Month Low]])-1</f>
        <v>1.1077504725897969E-2</v>
      </c>
      <c r="AH112" s="1">
        <f>(Table2[[#This Row],[Current Month High]]/Table2[[#This Row],[Close Price]])-1</f>
        <v>0.13192237220954994</v>
      </c>
      <c r="AI112">
        <v>13.192237220954899</v>
      </c>
      <c r="AJ112">
        <v>156.134469878364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0.28999999999999998</v>
      </c>
      <c r="AM112" t="s">
        <v>3208</v>
      </c>
      <c r="AN112">
        <v>-4.16</v>
      </c>
      <c r="AO112" t="s">
        <v>3206</v>
      </c>
      <c r="AP112">
        <v>8.8506164027924994E-2</v>
      </c>
      <c r="AQ112">
        <f>(Table2[[#This Row],[Sharpe Ratio]]-AVERAGE(Table2[Sharpe Ratio]))/_xlfn.STDEV.P(Table2[Sharpe Ratio])</f>
        <v>0.27870895005845753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2.4649699644983225</v>
      </c>
      <c r="AS112">
        <f>_xlfn.RANK.AVG(Table2[[#This Row],[1Y Return vs Nifty Z-Score]],Table2[1Y Return vs Nifty Z-Score])</f>
        <v>55</v>
      </c>
      <c r="AT112">
        <f>_xlfn.RANK.AVG(Table2[[#This Row],[6M Return vs Nifty Z-Score]],Table2[6M Return vs Nifty Z-Score])</f>
        <v>189</v>
      </c>
      <c r="AU112">
        <f>_xlfn.RANK.AVG(Table2[[#This Row],[Sharpe Ratio Z-Score]],Table2[Sharpe Ratio Z-Score])</f>
        <v>271</v>
      </c>
      <c r="AV112">
        <f>(Table2[[#This Row],[Rank 1Y]]+Table2[[#This Row],[Rank 6M]]+Table2[[#This Row],[Rank Sharpe]])/3</f>
        <v>171.66666666666666</v>
      </c>
    </row>
    <row r="113" spans="1:48" x14ac:dyDescent="0.3">
      <c r="A113" t="s">
        <v>774</v>
      </c>
      <c r="B113" t="s">
        <v>775</v>
      </c>
      <c r="C113" t="s">
        <v>3173</v>
      </c>
      <c r="D113" t="s">
        <v>776</v>
      </c>
      <c r="E113">
        <v>21696.095284389899</v>
      </c>
      <c r="F113">
        <v>523.79999999999995</v>
      </c>
      <c r="G113">
        <v>15.457209929981801</v>
      </c>
      <c r="H113">
        <f>(Table2[[#This Row],[1Y Return vs Nifty]]-AVERAGE(Table2[1Y Return vs Nifty]))/_xlfn.STDEV.P(Table2[1Y Return vs Nifty])</f>
        <v>-0.14476361153714948</v>
      </c>
      <c r="I113">
        <v>-10.878918636863901</v>
      </c>
      <c r="J113">
        <f>(Table2[[#This Row],[1M Return vs Nifty]]-AVERAGE(Table2[1M Return vs Nifty]))/_xlfn.STDEV.P(Table2[1M Return vs Nifty])</f>
        <v>-1.298764020147964</v>
      </c>
      <c r="K113">
        <v>32.718957436461302</v>
      </c>
      <c r="L113">
        <f>(Table2[[#This Row],[6M Return vs Nifty]]-AVERAGE(Table2[6M Return vs Nifty]))/_xlfn.STDEV.P(Table2[6M Return vs Nifty])</f>
        <v>0.62029701740812349</v>
      </c>
      <c r="M113">
        <v>-5.1338267949683498</v>
      </c>
      <c r="N113">
        <f>(Table2[[#This Row],[1W Return vs Nifty]]-AVERAGE(Table2[1W Return vs Nifty]))/_xlfn.STDEV.P(Table2[1W Return vs Nifty])</f>
        <v>-1.3808725227458074</v>
      </c>
      <c r="O113">
        <v>550.04999999999995</v>
      </c>
      <c r="P113">
        <v>571.88568950749095</v>
      </c>
      <c r="Q113">
        <v>481.46042302502002</v>
      </c>
      <c r="R113">
        <v>28.1282123518071</v>
      </c>
      <c r="S113" s="1">
        <f>(Table2[[#This Row],[Close Price]]-Table2[[#This Row],[20D EMA]])/Table2[[#This Row],[20D EMA]]</f>
        <v>-4.7722934278701938E-2</v>
      </c>
      <c r="T113" s="1">
        <f>(Table2[[#This Row],[Close Price]]-Table2[[#This Row],[50D EMA]])/Table2[[#This Row],[50D EMA]]</f>
        <v>-8.4082694128790811E-2</v>
      </c>
      <c r="U113" s="1">
        <f>(Table2[[#This Row],[Close Price]]-Table2[[#This Row],[200D EMA]])/Table2[[#This Row],[200D EMA]]</f>
        <v>8.7939890695397149E-2</v>
      </c>
      <c r="V113">
        <v>0.50993052730986599</v>
      </c>
      <c r="W113">
        <v>508</v>
      </c>
      <c r="X113">
        <v>528.70000000000005</v>
      </c>
      <c r="Y113">
        <v>489.6</v>
      </c>
      <c r="Z113">
        <v>539.65</v>
      </c>
      <c r="AA113">
        <v>489.6</v>
      </c>
      <c r="AB113">
        <v>577.45000000000005</v>
      </c>
      <c r="AC113" s="1">
        <f>(Table2[[#This Row],[Close Price]]/Table2[[#This Row],[Day Low]])-1</f>
        <v>3.1102362204724399E-2</v>
      </c>
      <c r="AD113" s="1">
        <f>(Table2[[#This Row],[Day High]]/Table2[[#This Row],[Close Price]])-1</f>
        <v>9.3547155402826654E-3</v>
      </c>
      <c r="AE113" s="1">
        <f>(Table2[[#This Row],[Close Price]]/Table2[[#This Row],[Current Week Low]])-1</f>
        <v>6.985294117647034E-2</v>
      </c>
      <c r="AF113" s="1">
        <f>(Table2[[#This Row],[Current Week High]]/Table2[[#This Row],[Close Price]])-1</f>
        <v>3.0259641084383393E-2</v>
      </c>
      <c r="AG113" s="1">
        <f>(Table2[[#This Row],[Close Price]]/Table2[[#This Row],[Current Month Low]])-1</f>
        <v>6.985294117647034E-2</v>
      </c>
      <c r="AH113" s="1">
        <f>(Table2[[#This Row],[Current Month High]]/Table2[[#This Row],[Close Price]])-1</f>
        <v>0.10242458953799183</v>
      </c>
      <c r="AI113">
        <v>42.821687667048501</v>
      </c>
      <c r="AJ113">
        <v>96.326836581709102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-0.23</v>
      </c>
      <c r="AM113" t="s">
        <v>3206</v>
      </c>
      <c r="AN113">
        <v>-3.66</v>
      </c>
      <c r="AO113" t="s">
        <v>3206</v>
      </c>
      <c r="AP113">
        <v>0.242555455467903</v>
      </c>
      <c r="AQ113">
        <f>(Table2[[#This Row],[Sharpe Ratio]]-AVERAGE(Table2[Sharpe Ratio]))/_xlfn.STDEV.P(Table2[Sharpe Ratio])</f>
        <v>2.0797518440306453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349</v>
      </c>
      <c r="AT113">
        <f>_xlfn.RANK.AVG(Table2[[#This Row],[6M Return vs Nifty Z-Score]],Table2[6M Return vs Nifty Z-Score])</f>
        <v>154</v>
      </c>
      <c r="AU113">
        <f>_xlfn.RANK.AVG(Table2[[#This Row],[Sharpe Ratio Z-Score]],Table2[Sharpe Ratio Z-Score])</f>
        <v>13</v>
      </c>
      <c r="AV113">
        <f>(Table2[[#This Row],[Rank 1Y]]+Table2[[#This Row],[Rank 6M]]+Table2[[#This Row],[Rank Sharpe]])/3</f>
        <v>172</v>
      </c>
    </row>
    <row r="114" spans="1:48" x14ac:dyDescent="0.3">
      <c r="A114" t="s">
        <v>1795</v>
      </c>
      <c r="B114" t="s">
        <v>1796</v>
      </c>
      <c r="C114" t="s">
        <v>3166</v>
      </c>
      <c r="D114" t="s">
        <v>204</v>
      </c>
      <c r="E114">
        <v>4413.4121870999998</v>
      </c>
      <c r="F114">
        <v>1648.1</v>
      </c>
      <c r="G114">
        <v>40.3682401579306</v>
      </c>
      <c r="H114">
        <f>(Table2[[#This Row],[1Y Return vs Nifty]]-AVERAGE(Table2[1Y Return vs Nifty]))/_xlfn.STDEV.P(Table2[1Y Return vs Nifty])</f>
        <v>0.29691130194307008</v>
      </c>
      <c r="I114">
        <v>25.967948208745199</v>
      </c>
      <c r="J114">
        <f>(Table2[[#This Row],[1M Return vs Nifty]]-AVERAGE(Table2[1M Return vs Nifty]))/_xlfn.STDEV.P(Table2[1M Return vs Nifty])</f>
        <v>2.2995399307867985</v>
      </c>
      <c r="K114">
        <v>38.919108220834403</v>
      </c>
      <c r="L114">
        <f>(Table2[[#This Row],[6M Return vs Nifty]]-AVERAGE(Table2[6M Return vs Nifty]))/_xlfn.STDEV.P(Table2[6M Return vs Nifty])</f>
        <v>0.81850282659252394</v>
      </c>
      <c r="M114">
        <v>5.7093598119138598</v>
      </c>
      <c r="N114">
        <f>(Table2[[#This Row],[1W Return vs Nifty]]-AVERAGE(Table2[1W Return vs Nifty]))/_xlfn.STDEV.P(Table2[1W Return vs Nifty])</f>
        <v>0.67134320674320291</v>
      </c>
      <c r="O114">
        <v>1552.48</v>
      </c>
      <c r="P114">
        <v>1443.4042290631101</v>
      </c>
      <c r="Q114">
        <v>1236.18544881035</v>
      </c>
      <c r="R114">
        <v>81.274808228789993</v>
      </c>
      <c r="S114" s="1">
        <f>(Table2[[#This Row],[Close Price]]-Table2[[#This Row],[20D EMA]])/Table2[[#This Row],[20D EMA]]</f>
        <v>6.1591775739461951E-2</v>
      </c>
      <c r="T114" s="1">
        <f>(Table2[[#This Row],[Close Price]]-Table2[[#This Row],[50D EMA]])/Table2[[#This Row],[50D EMA]]</f>
        <v>0.14181458444926029</v>
      </c>
      <c r="U114" s="1">
        <f>(Table2[[#This Row],[Close Price]]-Table2[[#This Row],[200D EMA]])/Table2[[#This Row],[200D EMA]]</f>
        <v>0.3332142047021005</v>
      </c>
      <c r="V114">
        <v>0.67732585168660897</v>
      </c>
      <c r="W114">
        <v>1640.05</v>
      </c>
      <c r="X114">
        <v>1697.95</v>
      </c>
      <c r="Y114">
        <v>1593.95</v>
      </c>
      <c r="Z114">
        <v>1718</v>
      </c>
      <c r="AA114">
        <v>1531</v>
      </c>
      <c r="AB114">
        <v>1718</v>
      </c>
      <c r="AC114" s="1">
        <f>(Table2[[#This Row],[Close Price]]/Table2[[#This Row],[Day Low]])-1</f>
        <v>4.9083869394226376E-3</v>
      </c>
      <c r="AD114" s="1">
        <f>(Table2[[#This Row],[Day High]]/Table2[[#This Row],[Close Price]])-1</f>
        <v>3.0246951034524683E-2</v>
      </c>
      <c r="AE114" s="1">
        <f>(Table2[[#This Row],[Close Price]]/Table2[[#This Row],[Current Week Low]])-1</f>
        <v>3.3972207409266097E-2</v>
      </c>
      <c r="AF114" s="1">
        <f>(Table2[[#This Row],[Current Week High]]/Table2[[#This Row],[Close Price]])-1</f>
        <v>4.2412474971178948E-2</v>
      </c>
      <c r="AG114" s="1">
        <f>(Table2[[#This Row],[Close Price]]/Table2[[#This Row],[Current Month Low]])-1</f>
        <v>7.6485956890920859E-2</v>
      </c>
      <c r="AH114" s="1">
        <f>(Table2[[#This Row],[Current Month High]]/Table2[[#This Row],[Close Price]])-1</f>
        <v>4.2412474971178948E-2</v>
      </c>
      <c r="AI114">
        <v>4.2412474971178904</v>
      </c>
      <c r="AJ114">
        <v>100.49878345498701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0.3</v>
      </c>
      <c r="AM114" t="s">
        <v>3208</v>
      </c>
      <c r="AN114">
        <v>3.42</v>
      </c>
      <c r="AO114" t="s">
        <v>3208</v>
      </c>
      <c r="AP114">
        <v>0.12515068409112501</v>
      </c>
      <c r="AQ114">
        <f>(Table2[[#This Row],[Sharpe Ratio]]-AVERAGE(Table2[Sharpe Ratio]))/_xlfn.STDEV.P(Table2[Sharpe Ratio])</f>
        <v>0.70713255295806898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4.7934298190236646</v>
      </c>
      <c r="AS114">
        <f>_xlfn.RANK.AVG(Table2[[#This Row],[1Y Return vs Nifty Z-Score]],Table2[1Y Return vs Nifty Z-Score])</f>
        <v>217</v>
      </c>
      <c r="AT114">
        <f>_xlfn.RANK.AVG(Table2[[#This Row],[6M Return vs Nifty Z-Score]],Table2[6M Return vs Nifty Z-Score])</f>
        <v>127</v>
      </c>
      <c r="AU114">
        <f>_xlfn.RANK.AVG(Table2[[#This Row],[Sharpe Ratio Z-Score]],Table2[Sharpe Ratio Z-Score])</f>
        <v>173</v>
      </c>
      <c r="AV114">
        <f>(Table2[[#This Row],[Rank 1Y]]+Table2[[#This Row],[Rank 6M]]+Table2[[#This Row],[Rank Sharpe]])/3</f>
        <v>172.33333333333334</v>
      </c>
    </row>
    <row r="115" spans="1:48" x14ac:dyDescent="0.3">
      <c r="A115" t="s">
        <v>379</v>
      </c>
      <c r="B115" t="s">
        <v>380</v>
      </c>
      <c r="C115" t="s">
        <v>3174</v>
      </c>
      <c r="D115" t="s">
        <v>141</v>
      </c>
      <c r="E115">
        <v>63737.383240534997</v>
      </c>
      <c r="F115">
        <v>3439.7</v>
      </c>
      <c r="G115">
        <v>59.715545530857703</v>
      </c>
      <c r="H115">
        <f>(Table2[[#This Row],[1Y Return vs Nifty]]-AVERAGE(Table2[1Y Return vs Nifty]))/_xlfn.STDEV.P(Table2[1Y Return vs Nifty])</f>
        <v>0.6399408494354778</v>
      </c>
      <c r="I115">
        <v>4.5073659777777904</v>
      </c>
      <c r="J115">
        <f>(Table2[[#This Row],[1M Return vs Nifty]]-AVERAGE(Table2[1M Return vs Nifty]))/_xlfn.STDEV.P(Table2[1M Return vs Nifty])</f>
        <v>0.20379327871419237</v>
      </c>
      <c r="K115">
        <v>12.737458315656299</v>
      </c>
      <c r="L115">
        <f>(Table2[[#This Row],[6M Return vs Nifty]]-AVERAGE(Table2[6M Return vs Nifty]))/_xlfn.STDEV.P(Table2[6M Return vs Nifty])</f>
        <v>-1.8469577097688129E-2</v>
      </c>
      <c r="M115">
        <v>-0.65370399562397596</v>
      </c>
      <c r="N115">
        <f>(Table2[[#This Row],[1W Return vs Nifty]]-AVERAGE(Table2[1W Return vs Nifty]))/_xlfn.STDEV.P(Table2[1W Return vs Nifty])</f>
        <v>-0.53295033785771528</v>
      </c>
      <c r="O115">
        <v>3573.67</v>
      </c>
      <c r="P115">
        <v>3547.4888779968701</v>
      </c>
      <c r="Q115">
        <v>3042.7766191230298</v>
      </c>
      <c r="R115">
        <v>46.695970815380498</v>
      </c>
      <c r="S115" s="1">
        <f>(Table2[[#This Row],[Close Price]]-Table2[[#This Row],[20D EMA]])/Table2[[#This Row],[20D EMA]]</f>
        <v>-3.7488072485708041E-2</v>
      </c>
      <c r="T115" s="1">
        <f>(Table2[[#This Row],[Close Price]]-Table2[[#This Row],[50D EMA]])/Table2[[#This Row],[50D EMA]]</f>
        <v>-3.0384556993377942E-2</v>
      </c>
      <c r="U115" s="1">
        <f>(Table2[[#This Row],[Close Price]]-Table2[[#This Row],[200D EMA]])/Table2[[#This Row],[200D EMA]]</f>
        <v>0.13044775563950822</v>
      </c>
      <c r="V115">
        <v>0.98694813476130905</v>
      </c>
      <c r="W115">
        <v>3430.05</v>
      </c>
      <c r="X115">
        <v>3609</v>
      </c>
      <c r="Y115">
        <v>3430.05</v>
      </c>
      <c r="Z115">
        <v>3674.45</v>
      </c>
      <c r="AA115">
        <v>3430.05</v>
      </c>
      <c r="AB115">
        <v>3814.15</v>
      </c>
      <c r="AC115" s="1">
        <f>(Table2[[#This Row],[Close Price]]/Table2[[#This Row],[Day Low]])-1</f>
        <v>2.8133700674917161E-3</v>
      </c>
      <c r="AD115" s="1">
        <f>(Table2[[#This Row],[Day High]]/Table2[[#This Row],[Close Price]])-1</f>
        <v>4.9219408669360698E-2</v>
      </c>
      <c r="AE115" s="1">
        <f>(Table2[[#This Row],[Close Price]]/Table2[[#This Row],[Current Week Low]])-1</f>
        <v>2.8133700674917161E-3</v>
      </c>
      <c r="AF115" s="1">
        <f>(Table2[[#This Row],[Current Week High]]/Table2[[#This Row],[Close Price]])-1</f>
        <v>6.824723086315676E-2</v>
      </c>
      <c r="AG115" s="1">
        <f>(Table2[[#This Row],[Close Price]]/Table2[[#This Row],[Current Month Low]])-1</f>
        <v>2.8133700674917161E-3</v>
      </c>
      <c r="AH115" s="1">
        <f>(Table2[[#This Row],[Current Month High]]/Table2[[#This Row],[Close Price]])-1</f>
        <v>0.10886123789865398</v>
      </c>
      <c r="AI115">
        <v>20.272116754368099</v>
      </c>
      <c r="AJ115">
        <v>99.0509533867654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0.06</v>
      </c>
      <c r="AM115" t="s">
        <v>3208</v>
      </c>
      <c r="AN115">
        <v>-4.79</v>
      </c>
      <c r="AO115" t="s">
        <v>3206</v>
      </c>
      <c r="AP115">
        <v>0.19527719081278599</v>
      </c>
      <c r="AQ115">
        <f>(Table2[[#This Row],[Sharpe Ratio]]-AVERAGE(Table2[Sharpe Ratio]))/_xlfn.STDEV.P(Table2[Sharpe Ratio])</f>
        <v>1.5270055003085006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1.8193197135027677</v>
      </c>
      <c r="AS115">
        <f>_xlfn.RANK.AVG(Table2[[#This Row],[1Y Return vs Nifty Z-Score]],Table2[1Y Return vs Nifty Z-Score])</f>
        <v>147</v>
      </c>
      <c r="AT115">
        <f>_xlfn.RANK.AVG(Table2[[#This Row],[6M Return vs Nifty Z-Score]],Table2[6M Return vs Nifty Z-Score])</f>
        <v>331</v>
      </c>
      <c r="AU115">
        <f>_xlfn.RANK.AVG(Table2[[#This Row],[Sharpe Ratio Z-Score]],Table2[Sharpe Ratio Z-Score])</f>
        <v>43</v>
      </c>
      <c r="AV115">
        <f>(Table2[[#This Row],[Rank 1Y]]+Table2[[#This Row],[Rank 6M]]+Table2[[#This Row],[Rank Sharpe]])/3</f>
        <v>173.66666666666666</v>
      </c>
    </row>
    <row r="116" spans="1:48" x14ac:dyDescent="0.3">
      <c r="A116" t="s">
        <v>825</v>
      </c>
      <c r="B116" t="s">
        <v>826</v>
      </c>
      <c r="C116" t="s">
        <v>3164</v>
      </c>
      <c r="D116" t="s">
        <v>46</v>
      </c>
      <c r="E116">
        <v>19909.015305479999</v>
      </c>
      <c r="F116">
        <v>310.75</v>
      </c>
      <c r="G116">
        <v>63.490334640430198</v>
      </c>
      <c r="H116">
        <f>(Table2[[#This Row],[1Y Return vs Nifty]]-AVERAGE(Table2[1Y Return vs Nifty]))/_xlfn.STDEV.P(Table2[1Y Return vs Nifty])</f>
        <v>0.70686821607268602</v>
      </c>
      <c r="I116">
        <v>-3.8133163319471</v>
      </c>
      <c r="J116">
        <f>(Table2[[#This Row],[1M Return vs Nifty]]-AVERAGE(Table2[1M Return vs Nifty]))/_xlfn.STDEV.P(Table2[1M Return vs Nifty])</f>
        <v>-0.60876818424568846</v>
      </c>
      <c r="K116">
        <v>15.8302108630451</v>
      </c>
      <c r="L116">
        <f>(Table2[[#This Row],[6M Return vs Nifty]]-AVERAGE(Table2[6M Return vs Nifty]))/_xlfn.STDEV.P(Table2[6M Return vs Nifty])</f>
        <v>8.0399231513761438E-2</v>
      </c>
      <c r="M116">
        <v>-0.39428455220604702</v>
      </c>
      <c r="N116">
        <f>(Table2[[#This Row],[1W Return vs Nifty]]-AVERAGE(Table2[1W Return vs Nifty]))/_xlfn.STDEV.P(Table2[1W Return vs Nifty])</f>
        <v>-0.48385179500135128</v>
      </c>
      <c r="O116">
        <v>320.05</v>
      </c>
      <c r="P116">
        <v>318.96592529158698</v>
      </c>
      <c r="Q116">
        <v>265.81720798011997</v>
      </c>
      <c r="R116">
        <v>44.9895330179437</v>
      </c>
      <c r="S116" s="1">
        <f>(Table2[[#This Row],[Close Price]]-Table2[[#This Row],[20D EMA]])/Table2[[#This Row],[20D EMA]]</f>
        <v>-2.9057959693797878E-2</v>
      </c>
      <c r="T116" s="1">
        <f>(Table2[[#This Row],[Close Price]]-Table2[[#This Row],[50D EMA]])/Table2[[#This Row],[50D EMA]]</f>
        <v>-2.5758003097278451E-2</v>
      </c>
      <c r="U116" s="1">
        <f>(Table2[[#This Row],[Close Price]]-Table2[[#This Row],[200D EMA]])/Table2[[#This Row],[200D EMA]]</f>
        <v>0.16903643056562567</v>
      </c>
      <c r="V116">
        <v>0.45882597811616999</v>
      </c>
      <c r="W116">
        <v>310</v>
      </c>
      <c r="X116">
        <v>320.3</v>
      </c>
      <c r="Y116">
        <v>308.10000000000002</v>
      </c>
      <c r="Z116">
        <v>320.3</v>
      </c>
      <c r="AA116">
        <v>308.10000000000002</v>
      </c>
      <c r="AB116">
        <v>330.8</v>
      </c>
      <c r="AC116" s="1">
        <f>(Table2[[#This Row],[Close Price]]/Table2[[#This Row],[Day Low]])-1</f>
        <v>2.4193548387096975E-3</v>
      </c>
      <c r="AD116" s="1">
        <f>(Table2[[#This Row],[Day High]]/Table2[[#This Row],[Close Price]])-1</f>
        <v>3.0732099758648435E-2</v>
      </c>
      <c r="AE116" s="1">
        <f>(Table2[[#This Row],[Close Price]]/Table2[[#This Row],[Current Week Low]])-1</f>
        <v>8.6011035378124046E-3</v>
      </c>
      <c r="AF116" s="1">
        <f>(Table2[[#This Row],[Current Week High]]/Table2[[#This Row],[Close Price]])-1</f>
        <v>3.0732099758648435E-2</v>
      </c>
      <c r="AG116" s="1">
        <f>(Table2[[#This Row],[Close Price]]/Table2[[#This Row],[Current Month Low]])-1</f>
        <v>8.6011035378124046E-3</v>
      </c>
      <c r="AH116" s="1">
        <f>(Table2[[#This Row],[Current Month High]]/Table2[[#This Row],[Close Price]])-1</f>
        <v>6.4521319388576082E-2</v>
      </c>
      <c r="AI116">
        <v>17.296862429605699</v>
      </c>
      <c r="AJ116">
        <v>127.572317832295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-0.06</v>
      </c>
      <c r="AM116" t="s">
        <v>3206</v>
      </c>
      <c r="AN116">
        <v>-3.21</v>
      </c>
      <c r="AO116" t="s">
        <v>3206</v>
      </c>
      <c r="AP116">
        <v>0.16428416380623001</v>
      </c>
      <c r="AQ116">
        <f>(Table2[[#This Row],[Sharpe Ratio]]-AVERAGE(Table2[Sharpe Ratio]))/_xlfn.STDEV.P(Table2[Sharpe Ratio])</f>
        <v>1.1646554334495776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0.85930290178898527</v>
      </c>
      <c r="AS116">
        <f>_xlfn.RANK.AVG(Table2[[#This Row],[1Y Return vs Nifty Z-Score]],Table2[1Y Return vs Nifty Z-Score])</f>
        <v>132</v>
      </c>
      <c r="AT116">
        <f>_xlfn.RANK.AVG(Table2[[#This Row],[6M Return vs Nifty Z-Score]],Table2[6M Return vs Nifty Z-Score])</f>
        <v>297</v>
      </c>
      <c r="AU116">
        <f>_xlfn.RANK.AVG(Table2[[#This Row],[Sharpe Ratio Z-Score]],Table2[Sharpe Ratio Z-Score])</f>
        <v>95</v>
      </c>
      <c r="AV116">
        <f>(Table2[[#This Row],[Rank 1Y]]+Table2[[#This Row],[Rank 6M]]+Table2[[#This Row],[Rank Sharpe]])/3</f>
        <v>174.66666666666666</v>
      </c>
    </row>
    <row r="117" spans="1:48" x14ac:dyDescent="0.3">
      <c r="A117" t="s">
        <v>1030</v>
      </c>
      <c r="B117" t="s">
        <v>1031</v>
      </c>
      <c r="C117" t="s">
        <v>3175</v>
      </c>
      <c r="D117" t="s">
        <v>376</v>
      </c>
      <c r="E117">
        <v>13486.618033875</v>
      </c>
      <c r="F117">
        <v>1023.85</v>
      </c>
      <c r="G117">
        <v>29.881763460310399</v>
      </c>
      <c r="H117">
        <f>(Table2[[#This Row],[1Y Return vs Nifty]]-AVERAGE(Table2[1Y Return vs Nifty]))/_xlfn.STDEV.P(Table2[1Y Return vs Nifty])</f>
        <v>0.11098508188103001</v>
      </c>
      <c r="I117">
        <v>5.5007476734511904</v>
      </c>
      <c r="J117">
        <f>(Table2[[#This Row],[1M Return vs Nifty]]-AVERAGE(Table2[1M Return vs Nifty]))/_xlfn.STDEV.P(Table2[1M Return vs Nifty])</f>
        <v>0.30080259283865307</v>
      </c>
      <c r="K117">
        <v>91.727632168473406</v>
      </c>
      <c r="L117">
        <f>(Table2[[#This Row],[6M Return vs Nifty]]-AVERAGE(Table2[6M Return vs Nifty]))/_xlfn.STDEV.P(Table2[6M Return vs Nifty])</f>
        <v>2.5066805153120568</v>
      </c>
      <c r="M117">
        <v>2.5699003390378898</v>
      </c>
      <c r="N117">
        <f>(Table2[[#This Row],[1W Return vs Nifty]]-AVERAGE(Table2[1W Return vs Nifty]))/_xlfn.STDEV.P(Table2[1W Return vs Nifty])</f>
        <v>7.7159195537489358E-2</v>
      </c>
      <c r="O117">
        <v>1032.69</v>
      </c>
      <c r="P117">
        <v>934.74275536642995</v>
      </c>
      <c r="Q117">
        <v>729.03312732978395</v>
      </c>
      <c r="R117">
        <v>57.2826295579993</v>
      </c>
      <c r="S117" s="1">
        <f>(Table2[[#This Row],[Close Price]]-Table2[[#This Row],[20D EMA]])/Table2[[#This Row],[20D EMA]]</f>
        <v>-8.5601681046587365E-3</v>
      </c>
      <c r="T117" s="1">
        <f>(Table2[[#This Row],[Close Price]]-Table2[[#This Row],[50D EMA]])/Table2[[#This Row],[50D EMA]]</f>
        <v>9.5328093341187761E-2</v>
      </c>
      <c r="U117" s="1">
        <f>(Table2[[#This Row],[Close Price]]-Table2[[#This Row],[200D EMA]])/Table2[[#This Row],[200D EMA]]</f>
        <v>0.40439434316247924</v>
      </c>
      <c r="V117">
        <v>0.457034490711477</v>
      </c>
      <c r="W117">
        <v>1012.2</v>
      </c>
      <c r="X117">
        <v>1067.75</v>
      </c>
      <c r="Y117">
        <v>1005.7</v>
      </c>
      <c r="Z117">
        <v>1086.4000000000001</v>
      </c>
      <c r="AA117">
        <v>1005.7</v>
      </c>
      <c r="AB117">
        <v>1119.9000000000001</v>
      </c>
      <c r="AC117" s="1">
        <f>(Table2[[#This Row],[Close Price]]/Table2[[#This Row],[Day Low]])-1</f>
        <v>1.1509583086346531E-2</v>
      </c>
      <c r="AD117" s="1">
        <f>(Table2[[#This Row],[Day High]]/Table2[[#This Row],[Close Price]])-1</f>
        <v>4.287737461542207E-2</v>
      </c>
      <c r="AE117" s="1">
        <f>(Table2[[#This Row],[Close Price]]/Table2[[#This Row],[Current Week Low]])-1</f>
        <v>1.8047131351297541E-2</v>
      </c>
      <c r="AF117" s="1">
        <f>(Table2[[#This Row],[Current Week High]]/Table2[[#This Row],[Close Price]])-1</f>
        <v>6.1092933535185967E-2</v>
      </c>
      <c r="AG117" s="1">
        <f>(Table2[[#This Row],[Close Price]]/Table2[[#This Row],[Current Month Low]])-1</f>
        <v>1.8047131351297541E-2</v>
      </c>
      <c r="AH117" s="1">
        <f>(Table2[[#This Row],[Current Month High]]/Table2[[#This Row],[Close Price]])-1</f>
        <v>9.3812570200713097E-2</v>
      </c>
      <c r="AI117">
        <v>9.7817063046344597</v>
      </c>
      <c r="AJ117">
        <v>127.522222222222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0.5</v>
      </c>
      <c r="AM117" t="s">
        <v>3208</v>
      </c>
      <c r="AN117">
        <v>-5.72</v>
      </c>
      <c r="AO117" t="s">
        <v>3206</v>
      </c>
      <c r="AP117">
        <v>9.2647073981993996E-2</v>
      </c>
      <c r="AQ117">
        <f>(Table2[[#This Row],[Sharpe Ratio]]-AVERAGE(Table2[Sharpe Ratio]))/_xlfn.STDEV.P(Table2[Sharpe Ratio])</f>
        <v>0.32712174298753444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3.3227491285567634</v>
      </c>
      <c r="AS117">
        <f>_xlfn.RANK.AVG(Table2[[#This Row],[1Y Return vs Nifty Z-Score]],Table2[1Y Return vs Nifty Z-Score])</f>
        <v>263</v>
      </c>
      <c r="AT117">
        <f>_xlfn.RANK.AVG(Table2[[#This Row],[6M Return vs Nifty Z-Score]],Table2[6M Return vs Nifty Z-Score])</f>
        <v>15</v>
      </c>
      <c r="AU117">
        <f>_xlfn.RANK.AVG(Table2[[#This Row],[Sharpe Ratio Z-Score]],Table2[Sharpe Ratio Z-Score])</f>
        <v>249</v>
      </c>
      <c r="AV117">
        <f>(Table2[[#This Row],[Rank 1Y]]+Table2[[#This Row],[Rank 6M]]+Table2[[#This Row],[Rank Sharpe]])/3</f>
        <v>175.66666666666666</v>
      </c>
    </row>
    <row r="118" spans="1:48" x14ac:dyDescent="0.3">
      <c r="A118" t="s">
        <v>235</v>
      </c>
      <c r="B118" t="s">
        <v>236</v>
      </c>
      <c r="C118" t="s">
        <v>3162</v>
      </c>
      <c r="D118" t="s">
        <v>237</v>
      </c>
      <c r="E118">
        <v>112187.84009136001</v>
      </c>
      <c r="F118">
        <v>428</v>
      </c>
      <c r="G118">
        <v>97.722670101579197</v>
      </c>
      <c r="H118">
        <f>(Table2[[#This Row],[1Y Return vs Nifty]]-AVERAGE(Table2[1Y Return vs Nifty]))/_xlfn.STDEV.P(Table2[1Y Return vs Nifty])</f>
        <v>1.3138107497486124</v>
      </c>
      <c r="I118">
        <v>0.12166809448727001</v>
      </c>
      <c r="J118">
        <f>(Table2[[#This Row],[1M Return vs Nifty]]-AVERAGE(Table2[1M Return vs Nifty]))/_xlfn.STDEV.P(Table2[1M Return vs Nifty])</f>
        <v>-0.22449480578358294</v>
      </c>
      <c r="K118">
        <v>61.3856719743344</v>
      </c>
      <c r="L118">
        <f>(Table2[[#This Row],[6M Return vs Nifty]]-AVERAGE(Table2[6M Return vs Nifty]))/_xlfn.STDEV.P(Table2[6M Return vs Nifty])</f>
        <v>1.5367117223469251</v>
      </c>
      <c r="M118">
        <v>-1.2854533100138901</v>
      </c>
      <c r="N118">
        <f>(Table2[[#This Row],[1W Return vs Nifty]]-AVERAGE(Table2[1W Return vs Nifty]))/_xlfn.STDEV.P(Table2[1W Return vs Nifty])</f>
        <v>-0.65251720755098375</v>
      </c>
      <c r="O118">
        <v>430.25</v>
      </c>
      <c r="P118">
        <v>414.27737641154602</v>
      </c>
      <c r="Q118">
        <v>328.98794691620498</v>
      </c>
      <c r="R118">
        <v>43.1210681163695</v>
      </c>
      <c r="S118" s="1">
        <f>(Table2[[#This Row],[Close Price]]-Table2[[#This Row],[20D EMA]])/Table2[[#This Row],[20D EMA]]</f>
        <v>-5.2295177222545031E-3</v>
      </c>
      <c r="T118" s="1">
        <f>(Table2[[#This Row],[Close Price]]-Table2[[#This Row],[50D EMA]])/Table2[[#This Row],[50D EMA]]</f>
        <v>3.3124240834290296E-2</v>
      </c>
      <c r="U118" s="1">
        <f>(Table2[[#This Row],[Close Price]]-Table2[[#This Row],[200D EMA]])/Table2[[#This Row],[200D EMA]]</f>
        <v>0.30095951542265448</v>
      </c>
      <c r="V118">
        <v>0.392860001784885</v>
      </c>
      <c r="W118">
        <v>423.95</v>
      </c>
      <c r="X118">
        <v>436.2</v>
      </c>
      <c r="Y118">
        <v>416.8</v>
      </c>
      <c r="Z118">
        <v>436.2</v>
      </c>
      <c r="AA118">
        <v>414</v>
      </c>
      <c r="AB118">
        <v>460</v>
      </c>
      <c r="AC118" s="1">
        <f>(Table2[[#This Row],[Close Price]]/Table2[[#This Row],[Day Low]])-1</f>
        <v>9.5530133270433915E-3</v>
      </c>
      <c r="AD118" s="1">
        <f>(Table2[[#This Row],[Day High]]/Table2[[#This Row],[Close Price]])-1</f>
        <v>1.9158878504672794E-2</v>
      </c>
      <c r="AE118" s="1">
        <f>(Table2[[#This Row],[Close Price]]/Table2[[#This Row],[Current Week Low]])-1</f>
        <v>2.6871401151631558E-2</v>
      </c>
      <c r="AF118" s="1">
        <f>(Table2[[#This Row],[Current Week High]]/Table2[[#This Row],[Close Price]])-1</f>
        <v>1.9158878504672794E-2</v>
      </c>
      <c r="AG118" s="1">
        <f>(Table2[[#This Row],[Close Price]]/Table2[[#This Row],[Current Month Low]])-1</f>
        <v>3.3816425120772875E-2</v>
      </c>
      <c r="AH118" s="1">
        <f>(Table2[[#This Row],[Current Month High]]/Table2[[#This Row],[Close Price]])-1</f>
        <v>7.4766355140186924E-2</v>
      </c>
      <c r="AI118">
        <v>7.5584112149532796</v>
      </c>
      <c r="AJ118">
        <v>156.74865026994601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0.18</v>
      </c>
      <c r="AM118" t="s">
        <v>3208</v>
      </c>
      <c r="AN118">
        <v>-1.21</v>
      </c>
      <c r="AO118" t="s">
        <v>3206</v>
      </c>
      <c r="AP118">
        <v>4.3144618660966999E-2</v>
      </c>
      <c r="AQ118">
        <f>(Table2[[#This Row],[Sharpe Ratio]]-AVERAGE(Table2[Sharpe Ratio]))/_xlfn.STDEV.P(Table2[Sharpe Ratio])</f>
        <v>-0.25162837365840368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1.7218820851025669</v>
      </c>
      <c r="AS118">
        <f>_xlfn.RANK.AVG(Table2[[#This Row],[1Y Return vs Nifty Z-Score]],Table2[1Y Return vs Nifty Z-Score])</f>
        <v>69</v>
      </c>
      <c r="AT118">
        <f>_xlfn.RANK.AVG(Table2[[#This Row],[6M Return vs Nifty Z-Score]],Table2[6M Return vs Nifty Z-Score])</f>
        <v>57</v>
      </c>
      <c r="AU118">
        <f>_xlfn.RANK.AVG(Table2[[#This Row],[Sharpe Ratio Z-Score]],Table2[Sharpe Ratio Z-Score])</f>
        <v>407</v>
      </c>
      <c r="AV118">
        <f>(Table2[[#This Row],[Rank 1Y]]+Table2[[#This Row],[Rank 6M]]+Table2[[#This Row],[Rank Sharpe]])/3</f>
        <v>177.66666666666666</v>
      </c>
    </row>
    <row r="119" spans="1:48" x14ac:dyDescent="0.3">
      <c r="A119" t="s">
        <v>757</v>
      </c>
      <c r="B119" t="s">
        <v>758</v>
      </c>
      <c r="C119" t="s">
        <v>3164</v>
      </c>
      <c r="D119" t="s">
        <v>213</v>
      </c>
      <c r="E119">
        <v>22516.661128719999</v>
      </c>
      <c r="F119">
        <v>1355.75</v>
      </c>
      <c r="G119">
        <v>77.765960144869197</v>
      </c>
      <c r="H119">
        <f>(Table2[[#This Row],[1Y Return vs Nifty]]-AVERAGE(Table2[1Y Return vs Nifty]))/_xlfn.STDEV.P(Table2[1Y Return vs Nifty])</f>
        <v>0.95997640155732489</v>
      </c>
      <c r="I119">
        <v>10.7239982446004</v>
      </c>
      <c r="J119">
        <f>(Table2[[#This Row],[1M Return vs Nifty]]-AVERAGE(Table2[1M Return vs Nifty]))/_xlfn.STDEV.P(Table2[1M Return vs Nifty])</f>
        <v>0.81088241171823761</v>
      </c>
      <c r="K119">
        <v>10.842313564324099</v>
      </c>
      <c r="L119">
        <f>(Table2[[#This Row],[6M Return vs Nifty]]-AVERAGE(Table2[6M Return vs Nifty]))/_xlfn.STDEV.P(Table2[6M Return vs Nifty])</f>
        <v>-7.9053377721715709E-2</v>
      </c>
      <c r="M119">
        <v>0.54544605729045104</v>
      </c>
      <c r="N119">
        <f>(Table2[[#This Row],[1W Return vs Nifty]]-AVERAGE(Table2[1W Return vs Nifty]))/_xlfn.STDEV.P(Table2[1W Return vs Nifty])</f>
        <v>-0.30599541308987854</v>
      </c>
      <c r="O119">
        <v>1341.41</v>
      </c>
      <c r="P119">
        <v>1299.83491983524</v>
      </c>
      <c r="Q119">
        <v>1092.7098336197901</v>
      </c>
      <c r="R119">
        <v>65.210680318097303</v>
      </c>
      <c r="S119" s="1">
        <f>(Table2[[#This Row],[Close Price]]-Table2[[#This Row],[20D EMA]])/Table2[[#This Row],[20D EMA]]</f>
        <v>1.0690243847891336E-2</v>
      </c>
      <c r="T119" s="1">
        <f>(Table2[[#This Row],[Close Price]]-Table2[[#This Row],[50D EMA]])/Table2[[#This Row],[50D EMA]]</f>
        <v>4.3017062637344325E-2</v>
      </c>
      <c r="U119" s="1">
        <f>(Table2[[#This Row],[Close Price]]-Table2[[#This Row],[200D EMA]])/Table2[[#This Row],[200D EMA]]</f>
        <v>0.240722796013324</v>
      </c>
      <c r="V119">
        <v>0.52882320424839202</v>
      </c>
      <c r="W119">
        <v>1342.6</v>
      </c>
      <c r="X119">
        <v>1392.95</v>
      </c>
      <c r="Y119">
        <v>1342.6</v>
      </c>
      <c r="Z119">
        <v>1404.55</v>
      </c>
      <c r="AA119">
        <v>1342.6</v>
      </c>
      <c r="AB119">
        <v>1449</v>
      </c>
      <c r="AC119" s="1">
        <f>(Table2[[#This Row],[Close Price]]/Table2[[#This Row],[Day Low]])-1</f>
        <v>9.7944287203932667E-3</v>
      </c>
      <c r="AD119" s="1">
        <f>(Table2[[#This Row],[Day High]]/Table2[[#This Row],[Close Price]])-1</f>
        <v>2.7438687073575441E-2</v>
      </c>
      <c r="AE119" s="1">
        <f>(Table2[[#This Row],[Close Price]]/Table2[[#This Row],[Current Week Low]])-1</f>
        <v>9.7944287203932667E-3</v>
      </c>
      <c r="AF119" s="1">
        <f>(Table2[[#This Row],[Current Week High]]/Table2[[#This Row],[Close Price]])-1</f>
        <v>3.5994836806195751E-2</v>
      </c>
      <c r="AG119" s="1">
        <f>(Table2[[#This Row],[Close Price]]/Table2[[#This Row],[Current Month Low]])-1</f>
        <v>9.7944287203932667E-3</v>
      </c>
      <c r="AH119" s="1">
        <f>(Table2[[#This Row],[Current Month High]]/Table2[[#This Row],[Close Price]])-1</f>
        <v>6.8781117462659136E-2</v>
      </c>
      <c r="AI119">
        <v>6.87811174626591</v>
      </c>
      <c r="AJ119">
        <v>125.488565488565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0.12</v>
      </c>
      <c r="AM119" t="s">
        <v>3208</v>
      </c>
      <c r="AN119">
        <v>3.72</v>
      </c>
      <c r="AO119" t="s">
        <v>3208</v>
      </c>
      <c r="AP119">
        <v>0.16923119736653799</v>
      </c>
      <c r="AQ119">
        <f>(Table2[[#This Row],[Sharpe Ratio]]-AVERAGE(Table2[Sharpe Ratio]))/_xlfn.STDEV.P(Table2[Sharpe Ratio])</f>
        <v>1.2224928928546157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2.6083029153185837</v>
      </c>
      <c r="AS119">
        <f>_xlfn.RANK.AVG(Table2[[#This Row],[1Y Return vs Nifty Z-Score]],Table2[1Y Return vs Nifty Z-Score])</f>
        <v>98</v>
      </c>
      <c r="AT119">
        <f>_xlfn.RANK.AVG(Table2[[#This Row],[6M Return vs Nifty Z-Score]],Table2[6M Return vs Nifty Z-Score])</f>
        <v>349</v>
      </c>
      <c r="AU119">
        <f>_xlfn.RANK.AVG(Table2[[#This Row],[Sharpe Ratio Z-Score]],Table2[Sharpe Ratio Z-Score])</f>
        <v>86</v>
      </c>
      <c r="AV119">
        <f>(Table2[[#This Row],[Rank 1Y]]+Table2[[#This Row],[Rank 6M]]+Table2[[#This Row],[Rank Sharpe]])/3</f>
        <v>177.66666666666666</v>
      </c>
    </row>
    <row r="120" spans="1:48" x14ac:dyDescent="0.3">
      <c r="A120" t="s">
        <v>1528</v>
      </c>
      <c r="B120" t="s">
        <v>1529</v>
      </c>
      <c r="C120" t="s">
        <v>3170</v>
      </c>
      <c r="D120" t="s">
        <v>403</v>
      </c>
      <c r="E120">
        <v>6741.0908234369999</v>
      </c>
      <c r="F120">
        <v>214.77</v>
      </c>
      <c r="G120">
        <v>92.763550274038295</v>
      </c>
      <c r="H120">
        <f>(Table2[[#This Row],[1Y Return vs Nifty]]-AVERAGE(Table2[1Y Return vs Nifty]))/_xlfn.STDEV.P(Table2[1Y Return vs Nifty])</f>
        <v>1.2258850878741487</v>
      </c>
      <c r="I120">
        <v>2.5650835708646098</v>
      </c>
      <c r="J120">
        <f>(Table2[[#This Row],[1M Return vs Nifty]]-AVERAGE(Table2[1M Return vs Nifty]))/_xlfn.STDEV.P(Table2[1M Return vs Nifty])</f>
        <v>1.4118468969558101E-2</v>
      </c>
      <c r="K120">
        <v>19.338840006026601</v>
      </c>
      <c r="L120">
        <f>(Table2[[#This Row],[6M Return vs Nifty]]-AVERAGE(Table2[6M Return vs Nifty]))/_xlfn.STDEV.P(Table2[6M Return vs Nifty])</f>
        <v>0.19256274214408126</v>
      </c>
      <c r="M120">
        <v>4.1708164491758799</v>
      </c>
      <c r="N120">
        <f>(Table2[[#This Row],[1W Return vs Nifty]]-AVERAGE(Table2[1W Return vs Nifty]))/_xlfn.STDEV.P(Table2[1W Return vs Nifty])</f>
        <v>0.38015363268314106</v>
      </c>
      <c r="O120">
        <v>211.53</v>
      </c>
      <c r="P120">
        <v>207.88288709945601</v>
      </c>
      <c r="Q120">
        <v>177.07503927153101</v>
      </c>
      <c r="R120">
        <v>71.139451574950499</v>
      </c>
      <c r="S120" s="1">
        <f>(Table2[[#This Row],[Close Price]]-Table2[[#This Row],[20D EMA]])/Table2[[#This Row],[20D EMA]]</f>
        <v>1.5316976315416297E-2</v>
      </c>
      <c r="T120" s="1">
        <f>(Table2[[#This Row],[Close Price]]-Table2[[#This Row],[50D EMA]])/Table2[[#This Row],[50D EMA]]</f>
        <v>3.312977319412079E-2</v>
      </c>
      <c r="U120" s="1">
        <f>(Table2[[#This Row],[Close Price]]-Table2[[#This Row],[200D EMA]])/Table2[[#This Row],[200D EMA]]</f>
        <v>0.21287563105191051</v>
      </c>
      <c r="V120">
        <v>1.83393650854626</v>
      </c>
      <c r="W120">
        <v>213.99</v>
      </c>
      <c r="X120">
        <v>218.8</v>
      </c>
      <c r="Y120">
        <v>209.34</v>
      </c>
      <c r="Z120">
        <v>220</v>
      </c>
      <c r="AA120">
        <v>205.08</v>
      </c>
      <c r="AB120">
        <v>220</v>
      </c>
      <c r="AC120" s="1">
        <f>(Table2[[#This Row],[Close Price]]/Table2[[#This Row],[Day Low]])-1</f>
        <v>3.6450301415953401E-3</v>
      </c>
      <c r="AD120" s="1">
        <f>(Table2[[#This Row],[Day High]]/Table2[[#This Row],[Close Price]])-1</f>
        <v>1.8764259440331443E-2</v>
      </c>
      <c r="AE120" s="1">
        <f>(Table2[[#This Row],[Close Price]]/Table2[[#This Row],[Current Week Low]])-1</f>
        <v>2.5938664373746034E-2</v>
      </c>
      <c r="AF120" s="1">
        <f>(Table2[[#This Row],[Current Week High]]/Table2[[#This Row],[Close Price]])-1</f>
        <v>2.4351631978395405E-2</v>
      </c>
      <c r="AG120" s="1">
        <f>(Table2[[#This Row],[Close Price]]/Table2[[#This Row],[Current Month Low]])-1</f>
        <v>4.724985371562318E-2</v>
      </c>
      <c r="AH120" s="1">
        <f>(Table2[[#This Row],[Current Month High]]/Table2[[#This Row],[Close Price]])-1</f>
        <v>2.4351631978395405E-2</v>
      </c>
      <c r="AI120">
        <v>3.4315779671276001</v>
      </c>
      <c r="AJ120">
        <v>201.22019635343599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0.08</v>
      </c>
      <c r="AM120" t="s">
        <v>3208</v>
      </c>
      <c r="AN120">
        <v>2.11</v>
      </c>
      <c r="AO120" t="s">
        <v>3208</v>
      </c>
      <c r="AP120">
        <v>0.11334906757947601</v>
      </c>
      <c r="AQ120">
        <f>(Table2[[#This Row],[Sharpe Ratio]]-AVERAGE(Table2[Sharpe Ratio]))/_xlfn.STDEV.P(Table2[Sharpe Ratio])</f>
        <v>0.56915582254271413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2.3818757542136435</v>
      </c>
      <c r="AS120">
        <f>_xlfn.RANK.AVG(Table2[[#This Row],[1Y Return vs Nifty Z-Score]],Table2[1Y Return vs Nifty Z-Score])</f>
        <v>76</v>
      </c>
      <c r="AT120">
        <f>_xlfn.RANK.AVG(Table2[[#This Row],[6M Return vs Nifty Z-Score]],Table2[6M Return vs Nifty Z-Score])</f>
        <v>262</v>
      </c>
      <c r="AU120">
        <f>_xlfn.RANK.AVG(Table2[[#This Row],[Sharpe Ratio Z-Score]],Table2[Sharpe Ratio Z-Score])</f>
        <v>196</v>
      </c>
      <c r="AV120">
        <f>(Table2[[#This Row],[Rank 1Y]]+Table2[[#This Row],[Rank 6M]]+Table2[[#This Row],[Rank Sharpe]])/3</f>
        <v>178</v>
      </c>
    </row>
    <row r="121" spans="1:48" x14ac:dyDescent="0.3">
      <c r="A121" t="s">
        <v>1392</v>
      </c>
      <c r="B121" t="s">
        <v>1393</v>
      </c>
      <c r="C121" t="s">
        <v>3171</v>
      </c>
      <c r="D121" t="s">
        <v>81</v>
      </c>
      <c r="E121">
        <v>8241.7083425950004</v>
      </c>
      <c r="F121">
        <v>3266.1</v>
      </c>
      <c r="G121">
        <v>73.974373282416195</v>
      </c>
      <c r="H121">
        <f>(Table2[[#This Row],[1Y Return vs Nifty]]-AVERAGE(Table2[1Y Return vs Nifty]))/_xlfn.STDEV.P(Table2[1Y Return vs Nifty])</f>
        <v>0.89275120917857675</v>
      </c>
      <c r="I121">
        <v>5.3478312368577399</v>
      </c>
      <c r="J121">
        <f>(Table2[[#This Row],[1M Return vs Nifty]]-AVERAGE(Table2[1M Return vs Nifty]))/_xlfn.STDEV.P(Table2[1M Return vs Nifty])</f>
        <v>0.28586944207002407</v>
      </c>
      <c r="K121">
        <v>7.1131783942740601</v>
      </c>
      <c r="L121">
        <f>(Table2[[#This Row],[6M Return vs Nifty]]-AVERAGE(Table2[6M Return vs Nifty]))/_xlfn.STDEV.P(Table2[6M Return vs Nifty])</f>
        <v>-0.19826600329216129</v>
      </c>
      <c r="M121">
        <v>2.4836940760127102</v>
      </c>
      <c r="N121">
        <f>(Table2[[#This Row],[1W Return vs Nifty]]-AVERAGE(Table2[1W Return vs Nifty]))/_xlfn.STDEV.P(Table2[1W Return vs Nifty])</f>
        <v>6.0843526041544985E-2</v>
      </c>
      <c r="O121">
        <v>3256.57</v>
      </c>
      <c r="P121">
        <v>3097.6821324840698</v>
      </c>
      <c r="Q121">
        <v>2581.88572031887</v>
      </c>
      <c r="R121">
        <v>61.031206626295898</v>
      </c>
      <c r="S121" s="1">
        <f>(Table2[[#This Row],[Close Price]]-Table2[[#This Row],[20D EMA]])/Table2[[#This Row],[20D EMA]]</f>
        <v>2.9263918785715475E-3</v>
      </c>
      <c r="T121" s="1">
        <f>(Table2[[#This Row],[Close Price]]-Table2[[#This Row],[50D EMA]])/Table2[[#This Row],[50D EMA]]</f>
        <v>5.4368996014731087E-2</v>
      </c>
      <c r="U121" s="1">
        <f>(Table2[[#This Row],[Close Price]]-Table2[[#This Row],[200D EMA]])/Table2[[#This Row],[200D EMA]]</f>
        <v>0.26500564075958699</v>
      </c>
      <c r="V121">
        <v>0.79166976828327595</v>
      </c>
      <c r="W121">
        <v>3228</v>
      </c>
      <c r="X121">
        <v>3390</v>
      </c>
      <c r="Y121">
        <v>3228</v>
      </c>
      <c r="Z121">
        <v>3434.8</v>
      </c>
      <c r="AA121">
        <v>3210</v>
      </c>
      <c r="AB121">
        <v>3507.95</v>
      </c>
      <c r="AC121" s="1">
        <f>(Table2[[#This Row],[Close Price]]/Table2[[#This Row],[Day Low]])-1</f>
        <v>1.180297397769503E-2</v>
      </c>
      <c r="AD121" s="1">
        <f>(Table2[[#This Row],[Day High]]/Table2[[#This Row],[Close Price]])-1</f>
        <v>3.7935152016166152E-2</v>
      </c>
      <c r="AE121" s="1">
        <f>(Table2[[#This Row],[Close Price]]/Table2[[#This Row],[Current Week Low]])-1</f>
        <v>1.180297397769503E-2</v>
      </c>
      <c r="AF121" s="1">
        <f>(Table2[[#This Row],[Current Week High]]/Table2[[#This Row],[Close Price]])-1</f>
        <v>5.1651817151955104E-2</v>
      </c>
      <c r="AG121" s="1">
        <f>(Table2[[#This Row],[Close Price]]/Table2[[#This Row],[Current Month Low]])-1</f>
        <v>1.7476635514018568E-2</v>
      </c>
      <c r="AH121" s="1">
        <f>(Table2[[#This Row],[Current Month High]]/Table2[[#This Row],[Close Price]])-1</f>
        <v>7.4048559443985251E-2</v>
      </c>
      <c r="AI121">
        <v>7.4048559443985198</v>
      </c>
      <c r="AJ121">
        <v>110.57348247961001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0.05</v>
      </c>
      <c r="AM121" t="s">
        <v>3208</v>
      </c>
      <c r="AN121">
        <v>4.09</v>
      </c>
      <c r="AO121" t="s">
        <v>3208</v>
      </c>
      <c r="AP121">
        <v>0.194747216137103</v>
      </c>
      <c r="AQ121">
        <f>(Table2[[#This Row],[Sharpe Ratio]]-AVERAGE(Table2[Sharpe Ratio]))/_xlfn.STDEV.P(Table2[Sharpe Ratio])</f>
        <v>1.5208093853202276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2.5620075593182121</v>
      </c>
      <c r="AS121">
        <f>_xlfn.RANK.AVG(Table2[[#This Row],[1Y Return vs Nifty Z-Score]],Table2[1Y Return vs Nifty Z-Score])</f>
        <v>104</v>
      </c>
      <c r="AT121">
        <f>_xlfn.RANK.AVG(Table2[[#This Row],[6M Return vs Nifty Z-Score]],Table2[6M Return vs Nifty Z-Score])</f>
        <v>392</v>
      </c>
      <c r="AU121">
        <f>_xlfn.RANK.AVG(Table2[[#This Row],[Sharpe Ratio Z-Score]],Table2[Sharpe Ratio Z-Score])</f>
        <v>47</v>
      </c>
      <c r="AV121">
        <f>(Table2[[#This Row],[Rank 1Y]]+Table2[[#This Row],[Rank 6M]]+Table2[[#This Row],[Rank Sharpe]])/3</f>
        <v>181</v>
      </c>
    </row>
    <row r="122" spans="1:48" x14ac:dyDescent="0.3">
      <c r="A122" t="s">
        <v>877</v>
      </c>
      <c r="B122" t="s">
        <v>878</v>
      </c>
      <c r="C122" t="s">
        <v>3173</v>
      </c>
      <c r="D122" t="s">
        <v>127</v>
      </c>
      <c r="E122">
        <v>18111.860542679999</v>
      </c>
      <c r="F122">
        <v>682.85</v>
      </c>
      <c r="G122">
        <v>53.719417060237099</v>
      </c>
      <c r="H122">
        <f>(Table2[[#This Row],[1Y Return vs Nifty]]-AVERAGE(Table2[1Y Return vs Nifty]))/_xlfn.STDEV.P(Table2[1Y Return vs Nifty])</f>
        <v>0.53362892659471362</v>
      </c>
      <c r="I122">
        <v>4.8004647175906898</v>
      </c>
      <c r="J122">
        <f>(Table2[[#This Row],[1M Return vs Nifty]]-AVERAGE(Table2[1M Return vs Nifty]))/_xlfn.STDEV.P(Table2[1M Return vs Nifty])</f>
        <v>0.23241602044965246</v>
      </c>
      <c r="K122">
        <v>14.222836922688201</v>
      </c>
      <c r="L122">
        <f>(Table2[[#This Row],[6M Return vs Nifty]]-AVERAGE(Table2[6M Return vs Nifty]))/_xlfn.STDEV.P(Table2[6M Return vs Nifty])</f>
        <v>2.9014859812135106E-2</v>
      </c>
      <c r="M122">
        <v>-0.23069659489236299</v>
      </c>
      <c r="N122">
        <f>(Table2[[#This Row],[1W Return vs Nifty]]-AVERAGE(Table2[1W Return vs Nifty]))/_xlfn.STDEV.P(Table2[1W Return vs Nifty])</f>
        <v>-0.45289062174799805</v>
      </c>
      <c r="O122">
        <v>691.11</v>
      </c>
      <c r="P122">
        <v>664.37190847229999</v>
      </c>
      <c r="Q122">
        <v>569.51048629499098</v>
      </c>
      <c r="R122">
        <v>45.359365723569297</v>
      </c>
      <c r="S122" s="1">
        <f>(Table2[[#This Row],[Close Price]]-Table2[[#This Row],[20D EMA]])/Table2[[#This Row],[20D EMA]]</f>
        <v>-1.1951787703838739E-2</v>
      </c>
      <c r="T122" s="1">
        <f>(Table2[[#This Row],[Close Price]]-Table2[[#This Row],[50D EMA]])/Table2[[#This Row],[50D EMA]]</f>
        <v>2.7812873018953733E-2</v>
      </c>
      <c r="U122" s="1">
        <f>(Table2[[#This Row],[Close Price]]-Table2[[#This Row],[200D EMA]])/Table2[[#This Row],[200D EMA]]</f>
        <v>0.19901216295831689</v>
      </c>
      <c r="V122">
        <v>0.37795504948587699</v>
      </c>
      <c r="W122">
        <v>679.5</v>
      </c>
      <c r="X122">
        <v>696</v>
      </c>
      <c r="Y122">
        <v>663</v>
      </c>
      <c r="Z122">
        <v>696</v>
      </c>
      <c r="AA122">
        <v>663</v>
      </c>
      <c r="AB122">
        <v>713.4</v>
      </c>
      <c r="AC122" s="1">
        <f>(Table2[[#This Row],[Close Price]]/Table2[[#This Row],[Day Low]])-1</f>
        <v>4.9300956585724975E-3</v>
      </c>
      <c r="AD122" s="1">
        <f>(Table2[[#This Row],[Day High]]/Table2[[#This Row],[Close Price]])-1</f>
        <v>1.9257523614263805E-2</v>
      </c>
      <c r="AE122" s="1">
        <f>(Table2[[#This Row],[Close Price]]/Table2[[#This Row],[Current Week Low]])-1</f>
        <v>2.9939668174962408E-2</v>
      </c>
      <c r="AF122" s="1">
        <f>(Table2[[#This Row],[Current Week High]]/Table2[[#This Row],[Close Price]])-1</f>
        <v>1.9257523614263805E-2</v>
      </c>
      <c r="AG122" s="1">
        <f>(Table2[[#This Row],[Close Price]]/Table2[[#This Row],[Current Month Low]])-1</f>
        <v>2.9939668174962408E-2</v>
      </c>
      <c r="AH122" s="1">
        <f>(Table2[[#This Row],[Current Month High]]/Table2[[#This Row],[Close Price]])-1</f>
        <v>4.4738961704620328E-2</v>
      </c>
      <c r="AI122">
        <v>9.8337848722266994</v>
      </c>
      <c r="AJ122">
        <v>94.019036794999295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0.47</v>
      </c>
      <c r="AM122" t="s">
        <v>3208</v>
      </c>
      <c r="AN122">
        <v>-6.36</v>
      </c>
      <c r="AO122" t="s">
        <v>3206</v>
      </c>
      <c r="AP122">
        <v>0.171950630752325</v>
      </c>
      <c r="AQ122">
        <f>(Table2[[#This Row],[Sharpe Ratio]]-AVERAGE(Table2[Sharpe Ratio]))/_xlfn.STDEV.P(Table2[Sharpe Ratio])</f>
        <v>1.2542867176059016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1.5964559027144047</v>
      </c>
      <c r="AS122">
        <f>_xlfn.RANK.AVG(Table2[[#This Row],[1Y Return vs Nifty Z-Score]],Table2[1Y Return vs Nifty Z-Score])</f>
        <v>158</v>
      </c>
      <c r="AT122">
        <f>_xlfn.RANK.AVG(Table2[[#This Row],[6M Return vs Nifty Z-Score]],Table2[6M Return vs Nifty Z-Score])</f>
        <v>311</v>
      </c>
      <c r="AU122">
        <f>_xlfn.RANK.AVG(Table2[[#This Row],[Sharpe Ratio Z-Score]],Table2[Sharpe Ratio Z-Score])</f>
        <v>80</v>
      </c>
      <c r="AV122">
        <f>(Table2[[#This Row],[Rank 1Y]]+Table2[[#This Row],[Rank 6M]]+Table2[[#This Row],[Rank Sharpe]])/3</f>
        <v>183</v>
      </c>
    </row>
    <row r="123" spans="1:48" x14ac:dyDescent="0.3">
      <c r="A123" t="s">
        <v>265</v>
      </c>
      <c r="B123" t="s">
        <v>266</v>
      </c>
      <c r="C123" t="s">
        <v>3163</v>
      </c>
      <c r="D123" t="s">
        <v>173</v>
      </c>
      <c r="E123">
        <v>99839.126600549993</v>
      </c>
      <c r="F123">
        <v>3653.7</v>
      </c>
      <c r="G123">
        <v>57.088807246709798</v>
      </c>
      <c r="H123">
        <f>(Table2[[#This Row],[1Y Return vs Nifty]]-AVERAGE(Table2[1Y Return vs Nifty]))/_xlfn.STDEV.P(Table2[1Y Return vs Nifty])</f>
        <v>0.59336853212181784</v>
      </c>
      <c r="I123">
        <v>4.4468454515521696</v>
      </c>
      <c r="J123">
        <f>(Table2[[#This Row],[1M Return vs Nifty]]-AVERAGE(Table2[1M Return vs Nifty]))/_xlfn.STDEV.P(Table2[1M Return vs Nifty])</f>
        <v>0.19788310867062317</v>
      </c>
      <c r="K123">
        <v>28.579098320847699</v>
      </c>
      <c r="L123">
        <f>(Table2[[#This Row],[6M Return vs Nifty]]-AVERAGE(Table2[6M Return vs Nifty]))/_xlfn.STDEV.P(Table2[6M Return vs Nifty])</f>
        <v>0.48795440922709094</v>
      </c>
      <c r="M123">
        <v>2.3365321612949801</v>
      </c>
      <c r="N123">
        <f>(Table2[[#This Row],[1W Return vs Nifty]]-AVERAGE(Table2[1W Return vs Nifty]))/_xlfn.STDEV.P(Table2[1W Return vs Nifty])</f>
        <v>3.2991197467418958E-2</v>
      </c>
      <c r="O123">
        <v>3585.81</v>
      </c>
      <c r="P123">
        <v>3389.4254977988098</v>
      </c>
      <c r="Q123">
        <v>2845.9999059776401</v>
      </c>
      <c r="R123">
        <v>67.717216105336703</v>
      </c>
      <c r="S123" s="1">
        <f>(Table2[[#This Row],[Close Price]]-Table2[[#This Row],[20D EMA]])/Table2[[#This Row],[20D EMA]]</f>
        <v>1.8932960753637217E-2</v>
      </c>
      <c r="T123" s="1">
        <f>(Table2[[#This Row],[Close Price]]-Table2[[#This Row],[50D EMA]])/Table2[[#This Row],[50D EMA]]</f>
        <v>7.7970293895770079E-2</v>
      </c>
      <c r="U123" s="1">
        <f>(Table2[[#This Row],[Close Price]]-Table2[[#This Row],[200D EMA]])/Table2[[#This Row],[200D EMA]]</f>
        <v>0.28380186953832792</v>
      </c>
      <c r="V123">
        <v>0.90316419376548196</v>
      </c>
      <c r="W123">
        <v>3645.05</v>
      </c>
      <c r="X123">
        <v>3686.3</v>
      </c>
      <c r="Y123">
        <v>3645.05</v>
      </c>
      <c r="Z123">
        <v>3707</v>
      </c>
      <c r="AA123">
        <v>3607.05</v>
      </c>
      <c r="AB123">
        <v>3708.95</v>
      </c>
      <c r="AC123" s="1">
        <f>(Table2[[#This Row],[Close Price]]/Table2[[#This Row],[Day Low]])-1</f>
        <v>2.3730813020397257E-3</v>
      </c>
      <c r="AD123" s="1">
        <f>(Table2[[#This Row],[Day High]]/Table2[[#This Row],[Close Price]])-1</f>
        <v>8.9224621616443844E-3</v>
      </c>
      <c r="AE123" s="1">
        <f>(Table2[[#This Row],[Close Price]]/Table2[[#This Row],[Current Week Low]])-1</f>
        <v>2.3730813020397257E-3</v>
      </c>
      <c r="AF123" s="1">
        <f>(Table2[[#This Row],[Current Week High]]/Table2[[#This Row],[Close Price]])-1</f>
        <v>1.4587951939130317E-2</v>
      </c>
      <c r="AG123" s="1">
        <f>(Table2[[#This Row],[Close Price]]/Table2[[#This Row],[Current Month Low]])-1</f>
        <v>1.2933006196198971E-2</v>
      </c>
      <c r="AH123" s="1">
        <f>(Table2[[#This Row],[Current Month High]]/Table2[[#This Row],[Close Price]])-1</f>
        <v>1.5121657497878971E-2</v>
      </c>
      <c r="AI123">
        <v>1.51216574978789</v>
      </c>
      <c r="AJ123">
        <v>89.404110831756498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0.12</v>
      </c>
      <c r="AM123" t="s">
        <v>3208</v>
      </c>
      <c r="AN123">
        <v>1.62</v>
      </c>
      <c r="AO123" t="s">
        <v>3208</v>
      </c>
      <c r="AP123">
        <v>0.10498612371714799</v>
      </c>
      <c r="AQ123">
        <f>(Table2[[#This Row],[Sharpe Ratio]]-AVERAGE(Table2[Sharpe Ratio]))/_xlfn.STDEV.P(Table2[Sharpe Ratio])</f>
        <v>0.47138178882180748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1.7835790363087582</v>
      </c>
      <c r="AS123">
        <f>_xlfn.RANK.AVG(Table2[[#This Row],[1Y Return vs Nifty Z-Score]],Table2[1Y Return vs Nifty Z-Score])</f>
        <v>153</v>
      </c>
      <c r="AT123">
        <f>_xlfn.RANK.AVG(Table2[[#This Row],[6M Return vs Nifty Z-Score]],Table2[6M Return vs Nifty Z-Score])</f>
        <v>178</v>
      </c>
      <c r="AU123">
        <f>_xlfn.RANK.AVG(Table2[[#This Row],[Sharpe Ratio Z-Score]],Table2[Sharpe Ratio Z-Score])</f>
        <v>221</v>
      </c>
      <c r="AV123">
        <f>(Table2[[#This Row],[Rank 1Y]]+Table2[[#This Row],[Rank 6M]]+Table2[[#This Row],[Rank Sharpe]])/3</f>
        <v>184</v>
      </c>
    </row>
    <row r="124" spans="1:48" x14ac:dyDescent="0.3">
      <c r="A124" t="s">
        <v>761</v>
      </c>
      <c r="B124" t="s">
        <v>762</v>
      </c>
      <c r="C124" t="s">
        <v>3162</v>
      </c>
      <c r="D124" t="s">
        <v>662</v>
      </c>
      <c r="E124">
        <v>22242.425093623999</v>
      </c>
      <c r="F124">
        <v>147.05000000000001</v>
      </c>
      <c r="G124">
        <v>65.617866754861296</v>
      </c>
      <c r="H124">
        <f>(Table2[[#This Row],[1Y Return vs Nifty]]-AVERAGE(Table2[1Y Return vs Nifty]))/_xlfn.STDEV.P(Table2[1Y Return vs Nifty])</f>
        <v>0.74458956095361661</v>
      </c>
      <c r="I124">
        <v>14.0550638691117</v>
      </c>
      <c r="J124">
        <f>(Table2[[#This Row],[1M Return vs Nifty]]-AVERAGE(Table2[1M Return vs Nifty]))/_xlfn.STDEV.P(Table2[1M Return vs Nifty])</f>
        <v>1.1361797198374037</v>
      </c>
      <c r="K124">
        <v>42.078699053256202</v>
      </c>
      <c r="L124">
        <f>(Table2[[#This Row],[6M Return vs Nifty]]-AVERAGE(Table2[6M Return vs Nifty]))/_xlfn.STDEV.P(Table2[6M Return vs Nifty])</f>
        <v>0.91950831491228846</v>
      </c>
      <c r="M124">
        <v>3.6784792767727099</v>
      </c>
      <c r="N124">
        <f>(Table2[[#This Row],[1W Return vs Nifty]]-AVERAGE(Table2[1W Return vs Nifty]))/_xlfn.STDEV.P(Table2[1W Return vs Nifty])</f>
        <v>0.28697234511066355</v>
      </c>
      <c r="O124">
        <v>146.9</v>
      </c>
      <c r="P124">
        <v>135.99791689830801</v>
      </c>
      <c r="Q124">
        <v>109.458944786015</v>
      </c>
      <c r="R124">
        <v>63.522332629485</v>
      </c>
      <c r="S124" s="1">
        <f>(Table2[[#This Row],[Close Price]]-Table2[[#This Row],[20D EMA]])/Table2[[#This Row],[20D EMA]]</f>
        <v>1.0211027910143342E-3</v>
      </c>
      <c r="T124" s="1">
        <f>(Table2[[#This Row],[Close Price]]-Table2[[#This Row],[50D EMA]])/Table2[[#This Row],[50D EMA]]</f>
        <v>8.126656167797161E-2</v>
      </c>
      <c r="U124" s="1">
        <f>(Table2[[#This Row],[Close Price]]-Table2[[#This Row],[200D EMA]])/Table2[[#This Row],[200D EMA]]</f>
        <v>0.34342606981524482</v>
      </c>
      <c r="V124">
        <v>0.74264242387963897</v>
      </c>
      <c r="W124">
        <v>146.25</v>
      </c>
      <c r="X124">
        <v>155.25</v>
      </c>
      <c r="Y124">
        <v>146.25</v>
      </c>
      <c r="Z124">
        <v>156.35</v>
      </c>
      <c r="AA124">
        <v>146.01</v>
      </c>
      <c r="AB124">
        <v>160.66</v>
      </c>
      <c r="AC124" s="1">
        <f>(Table2[[#This Row],[Close Price]]/Table2[[#This Row],[Day Low]])-1</f>
        <v>5.4700854700855395E-3</v>
      </c>
      <c r="AD124" s="1">
        <f>(Table2[[#This Row],[Day High]]/Table2[[#This Row],[Close Price]])-1</f>
        <v>5.5763345800748043E-2</v>
      </c>
      <c r="AE124" s="1">
        <f>(Table2[[#This Row],[Close Price]]/Table2[[#This Row],[Current Week Low]])-1</f>
        <v>5.4700854700855395E-3</v>
      </c>
      <c r="AF124" s="1">
        <f>(Table2[[#This Row],[Current Week High]]/Table2[[#This Row],[Close Price]])-1</f>
        <v>6.3243794627677596E-2</v>
      </c>
      <c r="AG124" s="1">
        <f>(Table2[[#This Row],[Close Price]]/Table2[[#This Row],[Current Month Low]])-1</f>
        <v>7.1227998082323829E-3</v>
      </c>
      <c r="AH124" s="1">
        <f>(Table2[[#This Row],[Current Month High]]/Table2[[#This Row],[Close Price]])-1</f>
        <v>9.2553553213192696E-2</v>
      </c>
      <c r="AI124">
        <v>9.2553553213192696</v>
      </c>
      <c r="AJ124">
        <v>139.10569105690999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0.18</v>
      </c>
      <c r="AM124" t="s">
        <v>3208</v>
      </c>
      <c r="AN124">
        <v>0.62</v>
      </c>
      <c r="AO124" t="s">
        <v>3208</v>
      </c>
      <c r="AP124">
        <v>7.5352513829979997E-2</v>
      </c>
      <c r="AQ124">
        <f>(Table2[[#This Row],[Sharpe Ratio]]-AVERAGE(Table2[Sharpe Ratio]))/_xlfn.STDEV.P(Table2[Sharpe Ratio])</f>
        <v>0.12492513192233122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3.2121750727363039</v>
      </c>
      <c r="AS124">
        <f>_xlfn.RANK.AVG(Table2[[#This Row],[1Y Return vs Nifty Z-Score]],Table2[1Y Return vs Nifty Z-Score])</f>
        <v>124</v>
      </c>
      <c r="AT124">
        <f>_xlfn.RANK.AVG(Table2[[#This Row],[6M Return vs Nifty Z-Score]],Table2[6M Return vs Nifty Z-Score])</f>
        <v>112</v>
      </c>
      <c r="AU124">
        <f>_xlfn.RANK.AVG(Table2[[#This Row],[Sharpe Ratio Z-Score]],Table2[Sharpe Ratio Z-Score])</f>
        <v>317</v>
      </c>
      <c r="AV124">
        <f>(Table2[[#This Row],[Rank 1Y]]+Table2[[#This Row],[Rank 6M]]+Table2[[#This Row],[Rank Sharpe]])/3</f>
        <v>184.33333333333334</v>
      </c>
    </row>
    <row r="125" spans="1:48" x14ac:dyDescent="0.3">
      <c r="A125" t="s">
        <v>25</v>
      </c>
      <c r="B125" t="s">
        <v>26</v>
      </c>
      <c r="C125" t="s">
        <v>3162</v>
      </c>
      <c r="D125" t="s">
        <v>27</v>
      </c>
      <c r="E125">
        <v>943632.20051517501</v>
      </c>
      <c r="F125">
        <v>1577.8</v>
      </c>
      <c r="G125">
        <v>52.506696133921302</v>
      </c>
      <c r="H125">
        <f>(Table2[[#This Row],[1Y Return vs Nifty]]-AVERAGE(Table2[1Y Return vs Nifty]))/_xlfn.STDEV.P(Table2[1Y Return vs Nifty])</f>
        <v>0.51212727028805327</v>
      </c>
      <c r="I125">
        <v>5.3722719647981902</v>
      </c>
      <c r="J125">
        <f>(Table2[[#This Row],[1M Return vs Nifty]]-AVERAGE(Table2[1M Return vs Nifty]))/_xlfn.STDEV.P(Table2[1M Return vs Nifty])</f>
        <v>0.28825621672525703</v>
      </c>
      <c r="K125">
        <v>20.278364737864901</v>
      </c>
      <c r="L125">
        <f>(Table2[[#This Row],[6M Return vs Nifty]]-AVERAGE(Table2[6M Return vs Nifty]))/_xlfn.STDEV.P(Table2[6M Return vs Nifty])</f>
        <v>0.22259737617138836</v>
      </c>
      <c r="M125">
        <v>2.1948345605852801</v>
      </c>
      <c r="N125">
        <f>(Table2[[#This Row],[1W Return vs Nifty]]-AVERAGE(Table2[1W Return vs Nifty]))/_xlfn.STDEV.P(Table2[1W Return vs Nifty])</f>
        <v>6.1730622134585278E-3</v>
      </c>
      <c r="O125">
        <v>1534.42</v>
      </c>
      <c r="P125">
        <v>1488.57891809476</v>
      </c>
      <c r="Q125">
        <v>1294.26880667407</v>
      </c>
      <c r="R125">
        <v>68.668124368133803</v>
      </c>
      <c r="S125" s="1">
        <f>(Table2[[#This Row],[Close Price]]-Table2[[#This Row],[20D EMA]])/Table2[[#This Row],[20D EMA]]</f>
        <v>2.827126862267168E-2</v>
      </c>
      <c r="T125" s="1">
        <f>(Table2[[#This Row],[Close Price]]-Table2[[#This Row],[50D EMA]])/Table2[[#This Row],[50D EMA]]</f>
        <v>5.9937085512022793E-2</v>
      </c>
      <c r="U125" s="1">
        <f>(Table2[[#This Row],[Close Price]]-Table2[[#This Row],[200D EMA]])/Table2[[#This Row],[200D EMA]]</f>
        <v>0.21906669763179293</v>
      </c>
      <c r="V125">
        <v>1.1562527667755</v>
      </c>
      <c r="W125">
        <v>1574.45</v>
      </c>
      <c r="X125">
        <v>1598.9</v>
      </c>
      <c r="Y125">
        <v>1523.25</v>
      </c>
      <c r="Z125">
        <v>1598.9</v>
      </c>
      <c r="AA125">
        <v>1523.25</v>
      </c>
      <c r="AB125">
        <v>1605</v>
      </c>
      <c r="AC125" s="1">
        <f>(Table2[[#This Row],[Close Price]]/Table2[[#This Row],[Day Low]])-1</f>
        <v>2.1277271428117306E-3</v>
      </c>
      <c r="AD125" s="1">
        <f>(Table2[[#This Row],[Day High]]/Table2[[#This Row],[Close Price]])-1</f>
        <v>1.3373051083787724E-2</v>
      </c>
      <c r="AE125" s="1">
        <f>(Table2[[#This Row],[Close Price]]/Table2[[#This Row],[Current Week Low]])-1</f>
        <v>3.5811587067126283E-2</v>
      </c>
      <c r="AF125" s="1">
        <f>(Table2[[#This Row],[Current Week High]]/Table2[[#This Row],[Close Price]])-1</f>
        <v>1.3373051083787724E-2</v>
      </c>
      <c r="AG125" s="1">
        <f>(Table2[[#This Row],[Close Price]]/Table2[[#This Row],[Current Month Low]])-1</f>
        <v>3.5811587067126283E-2</v>
      </c>
      <c r="AH125" s="1">
        <f>(Table2[[#This Row],[Current Month High]]/Table2[[#This Row],[Close Price]])-1</f>
        <v>1.7239193814171605E-2</v>
      </c>
      <c r="AI125">
        <v>1.9394093040942999</v>
      </c>
      <c r="AJ125">
        <v>78.564961521050193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0.04</v>
      </c>
      <c r="AM125" t="s">
        <v>3208</v>
      </c>
      <c r="AN125">
        <v>4.24</v>
      </c>
      <c r="AO125" t="s">
        <v>3208</v>
      </c>
      <c r="AP125">
        <v>0.13862866798071499</v>
      </c>
      <c r="AQ125">
        <f>(Table2[[#This Row],[Sharpe Ratio]]-AVERAGE(Table2[Sharpe Ratio]))/_xlfn.STDEV.P(Table2[Sharpe Ratio])</f>
        <v>0.86470826708510007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1.8938621924832573</v>
      </c>
      <c r="AS125">
        <f>_xlfn.RANK.AVG(Table2[[#This Row],[1Y Return vs Nifty Z-Score]],Table2[1Y Return vs Nifty Z-Score])</f>
        <v>164</v>
      </c>
      <c r="AT125">
        <f>_xlfn.RANK.AVG(Table2[[#This Row],[6M Return vs Nifty Z-Score]],Table2[6M Return vs Nifty Z-Score])</f>
        <v>251</v>
      </c>
      <c r="AU125">
        <f>_xlfn.RANK.AVG(Table2[[#This Row],[Sharpe Ratio Z-Score]],Table2[Sharpe Ratio Z-Score])</f>
        <v>140</v>
      </c>
      <c r="AV125">
        <f>(Table2[[#This Row],[Rank 1Y]]+Table2[[#This Row],[Rank 6M]]+Table2[[#This Row],[Rank Sharpe]])/3</f>
        <v>185</v>
      </c>
    </row>
    <row r="126" spans="1:48" x14ac:dyDescent="0.3">
      <c r="A126" t="s">
        <v>1545</v>
      </c>
      <c r="B126" t="s">
        <v>1546</v>
      </c>
      <c r="C126" t="s">
        <v>3173</v>
      </c>
      <c r="D126" t="s">
        <v>166</v>
      </c>
      <c r="E126">
        <v>6502.9230056400002</v>
      </c>
      <c r="F126">
        <v>402.5</v>
      </c>
      <c r="G126">
        <v>22.497580863332001</v>
      </c>
      <c r="H126">
        <f>(Table2[[#This Row],[1Y Return vs Nifty]]-AVERAGE(Table2[1Y Return vs Nifty]))/_xlfn.STDEV.P(Table2[1Y Return vs Nifty])</f>
        <v>-1.9937171425999305E-2</v>
      </c>
      <c r="I126">
        <v>1.0000009540824799</v>
      </c>
      <c r="J126">
        <f>(Table2[[#This Row],[1M Return vs Nifty]]-AVERAGE(Table2[1M Return vs Nifty]))/_xlfn.STDEV.P(Table2[1M Return vs Nifty])</f>
        <v>-0.13872065808847442</v>
      </c>
      <c r="K126">
        <v>26.808921733186299</v>
      </c>
      <c r="L126">
        <f>(Table2[[#This Row],[6M Return vs Nifty]]-AVERAGE(Table2[6M Return vs Nifty]))/_xlfn.STDEV.P(Table2[6M Return vs Nifty])</f>
        <v>0.43136557854235719</v>
      </c>
      <c r="M126">
        <v>-1.55263608597632</v>
      </c>
      <c r="N126">
        <f>(Table2[[#This Row],[1W Return vs Nifty]]-AVERAGE(Table2[1W Return vs Nifty]))/_xlfn.STDEV.P(Table2[1W Return vs Nifty])</f>
        <v>-0.70308506323379738</v>
      </c>
      <c r="O126">
        <v>419.73</v>
      </c>
      <c r="P126">
        <v>404.42886358138998</v>
      </c>
      <c r="Q126">
        <v>337.98934503172501</v>
      </c>
      <c r="R126">
        <v>42.943737398923702</v>
      </c>
      <c r="S126" s="1">
        <f>(Table2[[#This Row],[Close Price]]-Table2[[#This Row],[20D EMA]])/Table2[[#This Row],[20D EMA]]</f>
        <v>-4.1050198937412186E-2</v>
      </c>
      <c r="T126" s="1">
        <f>(Table2[[#This Row],[Close Price]]-Table2[[#This Row],[50D EMA]])/Table2[[#This Row],[50D EMA]]</f>
        <v>-4.7693519307921463E-3</v>
      </c>
      <c r="U126" s="1">
        <f>(Table2[[#This Row],[Close Price]]-Table2[[#This Row],[200D EMA]])/Table2[[#This Row],[200D EMA]]</f>
        <v>0.19086594271845986</v>
      </c>
      <c r="V126">
        <v>0.72840560148798805</v>
      </c>
      <c r="W126">
        <v>398.3</v>
      </c>
      <c r="X126">
        <v>419.5</v>
      </c>
      <c r="Y126">
        <v>398.3</v>
      </c>
      <c r="Z126">
        <v>437.8</v>
      </c>
      <c r="AA126">
        <v>398.3</v>
      </c>
      <c r="AB126">
        <v>446.8</v>
      </c>
      <c r="AC126" s="1">
        <f>(Table2[[#This Row],[Close Price]]/Table2[[#This Row],[Day Low]])-1</f>
        <v>1.0544815465729274E-2</v>
      </c>
      <c r="AD126" s="1">
        <f>(Table2[[#This Row],[Day High]]/Table2[[#This Row],[Close Price]])-1</f>
        <v>4.2236024844720443E-2</v>
      </c>
      <c r="AE126" s="1">
        <f>(Table2[[#This Row],[Close Price]]/Table2[[#This Row],[Current Week Low]])-1</f>
        <v>1.0544815465729274E-2</v>
      </c>
      <c r="AF126" s="1">
        <f>(Table2[[#This Row],[Current Week High]]/Table2[[#This Row],[Close Price]])-1</f>
        <v>8.7701863354037402E-2</v>
      </c>
      <c r="AG126" s="1">
        <f>(Table2[[#This Row],[Close Price]]/Table2[[#This Row],[Current Month Low]])-1</f>
        <v>1.0544815465729274E-2</v>
      </c>
      <c r="AH126" s="1">
        <f>(Table2[[#This Row],[Current Month High]]/Table2[[#This Row],[Close Price]])-1</f>
        <v>0.11006211180124237</v>
      </c>
      <c r="AI126">
        <v>12.049689440993699</v>
      </c>
      <c r="AJ126">
        <v>78.057951780579501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0.08</v>
      </c>
      <c r="AM126" t="s">
        <v>3208</v>
      </c>
      <c r="AN126">
        <v>-4.8</v>
      </c>
      <c r="AO126" t="s">
        <v>3206</v>
      </c>
      <c r="AP126">
        <v>0.18907860278501001</v>
      </c>
      <c r="AQ126">
        <f>(Table2[[#This Row],[Sharpe Ratio]]-AVERAGE(Table2[Sharpe Ratio]))/_xlfn.STDEV.P(Table2[Sharpe Ratio])</f>
        <v>1.4545356900566515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1.0241583758507375</v>
      </c>
      <c r="AS126">
        <f>_xlfn.RANK.AVG(Table2[[#This Row],[1Y Return vs Nifty Z-Score]],Table2[1Y Return vs Nifty Z-Score])</f>
        <v>309</v>
      </c>
      <c r="AT126">
        <f>_xlfn.RANK.AVG(Table2[[#This Row],[6M Return vs Nifty Z-Score]],Table2[6M Return vs Nifty Z-Score])</f>
        <v>194</v>
      </c>
      <c r="AU126">
        <f>_xlfn.RANK.AVG(Table2[[#This Row],[Sharpe Ratio Z-Score]],Table2[Sharpe Ratio Z-Score])</f>
        <v>55</v>
      </c>
      <c r="AV126">
        <f>(Table2[[#This Row],[Rank 1Y]]+Table2[[#This Row],[Rank 6M]]+Table2[[#This Row],[Rank Sharpe]])/3</f>
        <v>186</v>
      </c>
    </row>
    <row r="127" spans="1:48" x14ac:dyDescent="0.3">
      <c r="A127" t="s">
        <v>663</v>
      </c>
      <c r="B127" t="s">
        <v>664</v>
      </c>
      <c r="C127" t="s">
        <v>3161</v>
      </c>
      <c r="D127" t="s">
        <v>548</v>
      </c>
      <c r="E127">
        <v>28308.005000000001</v>
      </c>
      <c r="F127">
        <v>1359.3</v>
      </c>
      <c r="G127">
        <v>70.841187216070097</v>
      </c>
      <c r="H127">
        <f>(Table2[[#This Row],[1Y Return vs Nifty]]-AVERAGE(Table2[1Y Return vs Nifty]))/_xlfn.STDEV.P(Table2[1Y Return vs Nifty])</f>
        <v>0.83719952496046524</v>
      </c>
      <c r="I127">
        <v>2.3317493701875902</v>
      </c>
      <c r="J127">
        <f>(Table2[[#This Row],[1M Return vs Nifty]]-AVERAGE(Table2[1M Return vs Nifty]))/_xlfn.STDEV.P(Table2[1M Return vs Nifty])</f>
        <v>-8.6679291169423599E-3</v>
      </c>
      <c r="K127">
        <v>38.570558613369002</v>
      </c>
      <c r="L127">
        <f>(Table2[[#This Row],[6M Return vs Nifty]]-AVERAGE(Table2[6M Return vs Nifty]))/_xlfn.STDEV.P(Table2[6M Return vs Nifty])</f>
        <v>0.80736042709432043</v>
      </c>
      <c r="M127">
        <v>-3.23796833166517</v>
      </c>
      <c r="N127">
        <f>(Table2[[#This Row],[1W Return vs Nifty]]-AVERAGE(Table2[1W Return vs Nifty]))/_xlfn.STDEV.P(Table2[1W Return vs Nifty])</f>
        <v>-1.0220563646981169</v>
      </c>
      <c r="O127">
        <v>1388.65</v>
      </c>
      <c r="P127">
        <v>1303.2077124577299</v>
      </c>
      <c r="Q127">
        <v>1063.5732683633701</v>
      </c>
      <c r="R127">
        <v>32.1331440544567</v>
      </c>
      <c r="S127" s="1">
        <f>(Table2[[#This Row],[Close Price]]-Table2[[#This Row],[20D EMA]])/Table2[[#This Row],[20D EMA]]</f>
        <v>-2.1135635329276731E-2</v>
      </c>
      <c r="T127" s="1">
        <f>(Table2[[#This Row],[Close Price]]-Table2[[#This Row],[50D EMA]])/Table2[[#This Row],[50D EMA]]</f>
        <v>4.3041709319295782E-2</v>
      </c>
      <c r="U127" s="1">
        <f>(Table2[[#This Row],[Close Price]]-Table2[[#This Row],[200D EMA]])/Table2[[#This Row],[200D EMA]]</f>
        <v>0.27805017334790216</v>
      </c>
      <c r="V127">
        <v>0.54518364160060595</v>
      </c>
      <c r="W127">
        <v>1348.4</v>
      </c>
      <c r="X127">
        <v>1383.3</v>
      </c>
      <c r="Y127">
        <v>1348.4</v>
      </c>
      <c r="Z127">
        <v>1401.9</v>
      </c>
      <c r="AA127">
        <v>1348.4</v>
      </c>
      <c r="AB127">
        <v>1454</v>
      </c>
      <c r="AC127" s="1">
        <f>(Table2[[#This Row],[Close Price]]/Table2[[#This Row],[Day Low]])-1</f>
        <v>8.083654701868781E-3</v>
      </c>
      <c r="AD127" s="1">
        <f>(Table2[[#This Row],[Day High]]/Table2[[#This Row],[Close Price]])-1</f>
        <v>1.7656146546016327E-2</v>
      </c>
      <c r="AE127" s="1">
        <f>(Table2[[#This Row],[Close Price]]/Table2[[#This Row],[Current Week Low]])-1</f>
        <v>8.083654701868781E-3</v>
      </c>
      <c r="AF127" s="1">
        <f>(Table2[[#This Row],[Current Week High]]/Table2[[#This Row],[Close Price]])-1</f>
        <v>3.1339660119179102E-2</v>
      </c>
      <c r="AG127" s="1">
        <f>(Table2[[#This Row],[Close Price]]/Table2[[#This Row],[Current Month Low]])-1</f>
        <v>8.083654701868781E-3</v>
      </c>
      <c r="AH127" s="1">
        <f>(Table2[[#This Row],[Current Month High]]/Table2[[#This Row],[Close Price]])-1</f>
        <v>6.9668211579489547E-2</v>
      </c>
      <c r="AI127">
        <v>22.445376296623198</v>
      </c>
      <c r="AJ127">
        <v>115.419968304278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0.31</v>
      </c>
      <c r="AM127" t="s">
        <v>3208</v>
      </c>
      <c r="AN127">
        <v>-11.68</v>
      </c>
      <c r="AO127" t="s">
        <v>3206</v>
      </c>
      <c r="AP127">
        <v>7.7787754938688003E-2</v>
      </c>
      <c r="AQ127">
        <f>(Table2[[#This Row],[Sharpe Ratio]]-AVERAGE(Table2[Sharpe Ratio]))/_xlfn.STDEV.P(Table2[Sharpe Ratio])</f>
        <v>0.15339636767388551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0.76723202591361184</v>
      </c>
      <c r="AS127">
        <f>_xlfn.RANK.AVG(Table2[[#This Row],[1Y Return vs Nifty Z-Score]],Table2[1Y Return vs Nifty Z-Score])</f>
        <v>120</v>
      </c>
      <c r="AT127">
        <f>_xlfn.RANK.AVG(Table2[[#This Row],[6M Return vs Nifty Z-Score]],Table2[6M Return vs Nifty Z-Score])</f>
        <v>129</v>
      </c>
      <c r="AU127">
        <f>_xlfn.RANK.AVG(Table2[[#This Row],[Sharpe Ratio Z-Score]],Table2[Sharpe Ratio Z-Score])</f>
        <v>310</v>
      </c>
      <c r="AV127">
        <f>(Table2[[#This Row],[Rank 1Y]]+Table2[[#This Row],[Rank 6M]]+Table2[[#This Row],[Rank Sharpe]])/3</f>
        <v>186.33333333333334</v>
      </c>
    </row>
    <row r="128" spans="1:48" x14ac:dyDescent="0.3">
      <c r="A128" t="s">
        <v>817</v>
      </c>
      <c r="B128" t="s">
        <v>818</v>
      </c>
      <c r="C128" t="s">
        <v>3165</v>
      </c>
      <c r="D128" t="s">
        <v>54</v>
      </c>
      <c r="E128">
        <v>19986.284323939999</v>
      </c>
      <c r="F128">
        <v>1452.7</v>
      </c>
      <c r="G128">
        <v>53.128798293710098</v>
      </c>
      <c r="H128">
        <f>(Table2[[#This Row],[1Y Return vs Nifty]]-AVERAGE(Table2[1Y Return vs Nifty]))/_xlfn.STDEV.P(Table2[1Y Return vs Nifty])</f>
        <v>0.52315720020609824</v>
      </c>
      <c r="I128">
        <v>19.420852455270701</v>
      </c>
      <c r="J128">
        <f>(Table2[[#This Row],[1M Return vs Nifty]]-AVERAGE(Table2[1M Return vs Nifty]))/_xlfn.STDEV.P(Table2[1M Return vs Nifty])</f>
        <v>1.6601791781999651</v>
      </c>
      <c r="K128">
        <v>49.751882663471299</v>
      </c>
      <c r="L128">
        <f>(Table2[[#This Row],[6M Return vs Nifty]]-AVERAGE(Table2[6M Return vs Nifty]))/_xlfn.STDEV.P(Table2[6M Return vs Nifty])</f>
        <v>1.1648038922902406</v>
      </c>
      <c r="M128">
        <v>2.7171415234057998</v>
      </c>
      <c r="N128">
        <f>(Table2[[#This Row],[1W Return vs Nifty]]-AVERAGE(Table2[1W Return vs Nifty]))/_xlfn.STDEV.P(Table2[1W Return vs Nifty])</f>
        <v>0.10502652693586513</v>
      </c>
      <c r="O128">
        <v>1354.03</v>
      </c>
      <c r="P128">
        <v>1222.0700639628101</v>
      </c>
      <c r="Q128">
        <v>1006.54407242712</v>
      </c>
      <c r="R128">
        <v>85.458303346855104</v>
      </c>
      <c r="S128" s="1">
        <f>(Table2[[#This Row],[Close Price]]-Table2[[#This Row],[20D EMA]])/Table2[[#This Row],[20D EMA]]</f>
        <v>7.2871354401305793E-2</v>
      </c>
      <c r="T128" s="1">
        <f>(Table2[[#This Row],[Close Price]]-Table2[[#This Row],[50D EMA]])/Table2[[#This Row],[50D EMA]]</f>
        <v>0.18872071482491407</v>
      </c>
      <c r="U128" s="1">
        <f>(Table2[[#This Row],[Close Price]]-Table2[[#This Row],[200D EMA]])/Table2[[#This Row],[200D EMA]]</f>
        <v>0.44325523322296895</v>
      </c>
      <c r="V128">
        <v>1.1836351919719801</v>
      </c>
      <c r="W128">
        <v>1435</v>
      </c>
      <c r="X128">
        <v>1479.6</v>
      </c>
      <c r="Y128">
        <v>1435</v>
      </c>
      <c r="Z128">
        <v>1488.45</v>
      </c>
      <c r="AA128">
        <v>1383.05</v>
      </c>
      <c r="AB128">
        <v>1522.05</v>
      </c>
      <c r="AC128" s="1">
        <f>(Table2[[#This Row],[Close Price]]/Table2[[#This Row],[Day Low]])-1</f>
        <v>1.2334494773519111E-2</v>
      </c>
      <c r="AD128" s="1">
        <f>(Table2[[#This Row],[Day High]]/Table2[[#This Row],[Close Price]])-1</f>
        <v>1.8517243753011448E-2</v>
      </c>
      <c r="AE128" s="1">
        <f>(Table2[[#This Row],[Close Price]]/Table2[[#This Row],[Current Week Low]])-1</f>
        <v>1.2334494773519111E-2</v>
      </c>
      <c r="AF128" s="1">
        <f>(Table2[[#This Row],[Current Week High]]/Table2[[#This Row],[Close Price]])-1</f>
        <v>2.4609348110415041E-2</v>
      </c>
      <c r="AG128" s="1">
        <f>(Table2[[#This Row],[Close Price]]/Table2[[#This Row],[Current Month Low]])-1</f>
        <v>5.0359712230215958E-2</v>
      </c>
      <c r="AH128" s="1">
        <f>(Table2[[#This Row],[Current Month High]]/Table2[[#This Row],[Close Price]])-1</f>
        <v>4.7738693467336724E-2</v>
      </c>
      <c r="AI128">
        <v>4.7738693467336697</v>
      </c>
      <c r="AJ128">
        <v>83.340695399760193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0.17</v>
      </c>
      <c r="AM128" t="s">
        <v>3208</v>
      </c>
      <c r="AN128">
        <v>13.97</v>
      </c>
      <c r="AO128" t="s">
        <v>3208</v>
      </c>
      <c r="AP128">
        <v>7.6148815125508001E-2</v>
      </c>
      <c r="AQ128">
        <f>(Table2[[#This Row],[Sharpe Ratio]]-AVERAGE(Table2[Sharpe Ratio]))/_xlfn.STDEV.P(Table2[Sharpe Ratio])</f>
        <v>0.13423496240818161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3.5874017600403505</v>
      </c>
      <c r="AS128">
        <f>_xlfn.RANK.AVG(Table2[[#This Row],[1Y Return vs Nifty Z-Score]],Table2[1Y Return vs Nifty Z-Score])</f>
        <v>163</v>
      </c>
      <c r="AT128">
        <f>_xlfn.RANK.AVG(Table2[[#This Row],[6M Return vs Nifty Z-Score]],Table2[6M Return vs Nifty Z-Score])</f>
        <v>84</v>
      </c>
      <c r="AU128">
        <f>_xlfn.RANK.AVG(Table2[[#This Row],[Sharpe Ratio Z-Score]],Table2[Sharpe Ratio Z-Score])</f>
        <v>312</v>
      </c>
      <c r="AV128">
        <f>(Table2[[#This Row],[Rank 1Y]]+Table2[[#This Row],[Rank 6M]]+Table2[[#This Row],[Rank Sharpe]])/3</f>
        <v>186.33333333333334</v>
      </c>
    </row>
    <row r="129" spans="1:48" x14ac:dyDescent="0.3">
      <c r="A129" t="s">
        <v>174</v>
      </c>
      <c r="B129" t="s">
        <v>175</v>
      </c>
      <c r="C129" t="s">
        <v>3161</v>
      </c>
      <c r="D129" t="s">
        <v>132</v>
      </c>
      <c r="E129">
        <v>151976.52316000001</v>
      </c>
      <c r="F129">
        <v>562.75</v>
      </c>
      <c r="G129">
        <v>83.464135144208996</v>
      </c>
      <c r="H129">
        <f>(Table2[[#This Row],[1Y Return vs Nifty]]-AVERAGE(Table2[1Y Return vs Nifty]))/_xlfn.STDEV.P(Table2[1Y Return vs Nifty])</f>
        <v>1.0610055812740637</v>
      </c>
      <c r="I129">
        <v>-3.3153493482835601</v>
      </c>
      <c r="J129">
        <f>(Table2[[#This Row],[1M Return vs Nifty]]-AVERAGE(Table2[1M Return vs Nifty]))/_xlfn.STDEV.P(Table2[1M Return vs Nifty])</f>
        <v>-0.56013890533686017</v>
      </c>
      <c r="K129">
        <v>4.6560748007096704</v>
      </c>
      <c r="L129">
        <f>(Table2[[#This Row],[6M Return vs Nifty]]-AVERAGE(Table2[6M Return vs Nifty]))/_xlfn.STDEV.P(Table2[6M Return vs Nifty])</f>
        <v>-0.2768144487976798</v>
      </c>
      <c r="M129">
        <v>-5.7239976441256202</v>
      </c>
      <c r="N129">
        <f>(Table2[[#This Row],[1W Return vs Nifty]]-AVERAGE(Table2[1W Return vs Nifty]))/_xlfn.STDEV.P(Table2[1W Return vs Nifty])</f>
        <v>-1.4925701208446642</v>
      </c>
      <c r="O129">
        <v>600.28</v>
      </c>
      <c r="P129">
        <v>589.81185021760496</v>
      </c>
      <c r="Q129">
        <v>493.106089639488</v>
      </c>
      <c r="R129">
        <v>30.7539474478437</v>
      </c>
      <c r="S129" s="1">
        <f>(Table2[[#This Row],[Close Price]]-Table2[[#This Row],[20D EMA]])/Table2[[#This Row],[20D EMA]]</f>
        <v>-6.2520823615645996E-2</v>
      </c>
      <c r="T129" s="1">
        <f>(Table2[[#This Row],[Close Price]]-Table2[[#This Row],[50D EMA]])/Table2[[#This Row],[50D EMA]]</f>
        <v>-4.5882174472453831E-2</v>
      </c>
      <c r="U129" s="1">
        <f>(Table2[[#This Row],[Close Price]]-Table2[[#This Row],[200D EMA]])/Table2[[#This Row],[200D EMA]]</f>
        <v>0.14123514558789765</v>
      </c>
      <c r="V129">
        <v>0.67478006026037296</v>
      </c>
      <c r="W129">
        <v>559.70000000000005</v>
      </c>
      <c r="X129">
        <v>581.15</v>
      </c>
      <c r="Y129">
        <v>559.70000000000005</v>
      </c>
      <c r="Z129">
        <v>606</v>
      </c>
      <c r="AA129">
        <v>559.70000000000005</v>
      </c>
      <c r="AB129">
        <v>635.4</v>
      </c>
      <c r="AC129" s="1">
        <f>(Table2[[#This Row],[Close Price]]/Table2[[#This Row],[Day Low]])-1</f>
        <v>5.4493478649275673E-3</v>
      </c>
      <c r="AD129" s="1">
        <f>(Table2[[#This Row],[Day High]]/Table2[[#This Row],[Close Price]])-1</f>
        <v>3.2696579298089778E-2</v>
      </c>
      <c r="AE129" s="1">
        <f>(Table2[[#This Row],[Close Price]]/Table2[[#This Row],[Current Week Low]])-1</f>
        <v>5.4493478649275673E-3</v>
      </c>
      <c r="AF129" s="1">
        <f>(Table2[[#This Row],[Current Week High]]/Table2[[#This Row],[Close Price]])-1</f>
        <v>7.6854731230564299E-2</v>
      </c>
      <c r="AG129" s="1">
        <f>(Table2[[#This Row],[Close Price]]/Table2[[#This Row],[Current Month Low]])-1</f>
        <v>5.4493478649275673E-3</v>
      </c>
      <c r="AH129" s="1">
        <f>(Table2[[#This Row],[Current Month High]]/Table2[[#This Row],[Close Price]])-1</f>
        <v>0.12909817858729444</v>
      </c>
      <c r="AI129">
        <v>16.215015548644999</v>
      </c>
      <c r="AJ129">
        <v>134.87061769616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0.06</v>
      </c>
      <c r="AM129" t="s">
        <v>3208</v>
      </c>
      <c r="AN129">
        <v>-4.59</v>
      </c>
      <c r="AO129" t="s">
        <v>3206</v>
      </c>
      <c r="AP129">
        <v>0.192825493730715</v>
      </c>
      <c r="AQ129">
        <f>(Table2[[#This Row],[Sharpe Ratio]]-AVERAGE(Table2[Sharpe Ratio]))/_xlfn.STDEV.P(Table2[Sharpe Ratio])</f>
        <v>1.4983418721505175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0.22982397844537705</v>
      </c>
      <c r="AS129">
        <f>_xlfn.RANK.AVG(Table2[[#This Row],[1Y Return vs Nifty Z-Score]],Table2[1Y Return vs Nifty Z-Score])</f>
        <v>91</v>
      </c>
      <c r="AT129">
        <f>_xlfn.RANK.AVG(Table2[[#This Row],[6M Return vs Nifty Z-Score]],Table2[6M Return vs Nifty Z-Score])</f>
        <v>419</v>
      </c>
      <c r="AU129">
        <f>_xlfn.RANK.AVG(Table2[[#This Row],[Sharpe Ratio Z-Score]],Table2[Sharpe Ratio Z-Score])</f>
        <v>51</v>
      </c>
      <c r="AV129">
        <f>(Table2[[#This Row],[Rank 1Y]]+Table2[[#This Row],[Rank 6M]]+Table2[[#This Row],[Rank Sharpe]])/3</f>
        <v>187</v>
      </c>
    </row>
    <row r="130" spans="1:48" x14ac:dyDescent="0.3">
      <c r="A130" t="s">
        <v>261</v>
      </c>
      <c r="B130" t="s">
        <v>262</v>
      </c>
      <c r="C130" t="s">
        <v>3165</v>
      </c>
      <c r="D130" t="s">
        <v>54</v>
      </c>
      <c r="E130">
        <v>101378.822059845</v>
      </c>
      <c r="F130">
        <v>2209.4</v>
      </c>
      <c r="G130">
        <v>71.514612735066393</v>
      </c>
      <c r="H130">
        <f>(Table2[[#This Row],[1Y Return vs Nifty]]-AVERAGE(Table2[1Y Return vs Nifty]))/_xlfn.STDEV.P(Table2[1Y Return vs Nifty])</f>
        <v>0.84913942287381428</v>
      </c>
      <c r="I130">
        <v>3.26566850380943</v>
      </c>
      <c r="J130">
        <f>(Table2[[#This Row],[1M Return vs Nifty]]-AVERAGE(Table2[1M Return vs Nifty]))/_xlfn.STDEV.P(Table2[1M Return vs Nifty])</f>
        <v>8.2534531120609628E-2</v>
      </c>
      <c r="K130">
        <v>20.196106503631601</v>
      </c>
      <c r="L130">
        <f>(Table2[[#This Row],[6M Return vs Nifty]]-AVERAGE(Table2[6M Return vs Nifty]))/_xlfn.STDEV.P(Table2[6M Return vs Nifty])</f>
        <v>0.21996775304683724</v>
      </c>
      <c r="M130">
        <v>1.1369130232122999</v>
      </c>
      <c r="N130">
        <f>(Table2[[#This Row],[1W Return vs Nifty]]-AVERAGE(Table2[1W Return vs Nifty]))/_xlfn.STDEV.P(Table2[1W Return vs Nifty])</f>
        <v>-0.19405250784027747</v>
      </c>
      <c r="O130">
        <v>2170.0100000000002</v>
      </c>
      <c r="P130">
        <v>2019.6540378987499</v>
      </c>
      <c r="Q130">
        <v>1661.30668710383</v>
      </c>
      <c r="R130">
        <v>57.132966234227197</v>
      </c>
      <c r="S130" s="1">
        <f>(Table2[[#This Row],[Close Price]]-Table2[[#This Row],[20D EMA]])/Table2[[#This Row],[20D EMA]]</f>
        <v>1.8151990082994948E-2</v>
      </c>
      <c r="T130" s="1">
        <f>(Table2[[#This Row],[Close Price]]-Table2[[#This Row],[50D EMA]])/Table2[[#This Row],[50D EMA]]</f>
        <v>9.3949735222306707E-2</v>
      </c>
      <c r="U130" s="1">
        <f>(Table2[[#This Row],[Close Price]]-Table2[[#This Row],[200D EMA]])/Table2[[#This Row],[200D EMA]]</f>
        <v>0.32991699675372149</v>
      </c>
      <c r="V130">
        <v>0.89796855221335903</v>
      </c>
      <c r="W130">
        <v>2200.5</v>
      </c>
      <c r="X130">
        <v>2257.9499999999998</v>
      </c>
      <c r="Y130">
        <v>2185.5500000000002</v>
      </c>
      <c r="Z130">
        <v>2257.9499999999998</v>
      </c>
      <c r="AA130">
        <v>2185.5500000000002</v>
      </c>
      <c r="AB130">
        <v>2312</v>
      </c>
      <c r="AC130" s="1">
        <f>(Table2[[#This Row],[Close Price]]/Table2[[#This Row],[Day Low]])-1</f>
        <v>4.0445353328788514E-3</v>
      </c>
      <c r="AD130" s="1">
        <f>(Table2[[#This Row],[Day High]]/Table2[[#This Row],[Close Price]])-1</f>
        <v>2.1974291662894885E-2</v>
      </c>
      <c r="AE130" s="1">
        <f>(Table2[[#This Row],[Close Price]]/Table2[[#This Row],[Current Week Low]])-1</f>
        <v>1.0912584932854408E-2</v>
      </c>
      <c r="AF130" s="1">
        <f>(Table2[[#This Row],[Current Week High]]/Table2[[#This Row],[Close Price]])-1</f>
        <v>2.1974291662894885E-2</v>
      </c>
      <c r="AG130" s="1">
        <f>(Table2[[#This Row],[Close Price]]/Table2[[#This Row],[Current Month Low]])-1</f>
        <v>1.0912584932854408E-2</v>
      </c>
      <c r="AH130" s="1">
        <f>(Table2[[#This Row],[Current Month High]]/Table2[[#This Row],[Close Price]])-1</f>
        <v>4.6437946953924003E-2</v>
      </c>
      <c r="AI130">
        <v>4.6437946953924003</v>
      </c>
      <c r="AJ130">
        <v>102.41868987631599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0.19</v>
      </c>
      <c r="AM130" t="s">
        <v>3208</v>
      </c>
      <c r="AN130">
        <v>4.4000000000000004</v>
      </c>
      <c r="AO130" t="s">
        <v>3208</v>
      </c>
      <c r="AP130">
        <v>0.10968675439909099</v>
      </c>
      <c r="AQ130">
        <f>(Table2[[#This Row],[Sharpe Ratio]]-AVERAGE(Table2[Sharpe Ratio]))/_xlfn.STDEV.P(Table2[Sharpe Ratio])</f>
        <v>0.52633846799744455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1.4839276671984281</v>
      </c>
      <c r="AS130">
        <f>_xlfn.RANK.AVG(Table2[[#This Row],[1Y Return vs Nifty Z-Score]],Table2[1Y Return vs Nifty Z-Score])</f>
        <v>112</v>
      </c>
      <c r="AT130">
        <f>_xlfn.RANK.AVG(Table2[[#This Row],[6M Return vs Nifty Z-Score]],Table2[6M Return vs Nifty Z-Score])</f>
        <v>252</v>
      </c>
      <c r="AU130">
        <f>_xlfn.RANK.AVG(Table2[[#This Row],[Sharpe Ratio Z-Score]],Table2[Sharpe Ratio Z-Score])</f>
        <v>203</v>
      </c>
      <c r="AV130">
        <f>(Table2[[#This Row],[Rank 1Y]]+Table2[[#This Row],[Rank 6M]]+Table2[[#This Row],[Rank Sharpe]])/3</f>
        <v>189</v>
      </c>
    </row>
    <row r="131" spans="1:48" x14ac:dyDescent="0.3">
      <c r="A131" t="s">
        <v>1615</v>
      </c>
      <c r="B131" t="s">
        <v>1616</v>
      </c>
      <c r="C131" t="s">
        <v>3166</v>
      </c>
      <c r="D131" t="s">
        <v>204</v>
      </c>
      <c r="E131">
        <v>5874.0787961099904</v>
      </c>
      <c r="F131">
        <v>479</v>
      </c>
      <c r="G131">
        <v>21.957835181297501</v>
      </c>
      <c r="H131">
        <f>(Table2[[#This Row],[1Y Return vs Nifty]]-AVERAGE(Table2[1Y Return vs Nifty]))/_xlfn.STDEV.P(Table2[1Y Return vs Nifty])</f>
        <v>-2.9506913232440014E-2</v>
      </c>
      <c r="I131">
        <v>-9.8448960031067898</v>
      </c>
      <c r="J131">
        <f>(Table2[[#This Row],[1M Return vs Nifty]]-AVERAGE(Table2[1M Return vs Nifty]))/_xlfn.STDEV.P(Table2[1M Return vs Nifty])</f>
        <v>-1.1977858896601186</v>
      </c>
      <c r="K131">
        <v>25.337257841475498</v>
      </c>
      <c r="L131">
        <f>(Table2[[#This Row],[6M Return vs Nifty]]-AVERAGE(Table2[6M Return vs Nifty]))/_xlfn.STDEV.P(Table2[6M Return vs Nifty])</f>
        <v>0.38431957230018865</v>
      </c>
      <c r="M131">
        <v>-2.13987197236042</v>
      </c>
      <c r="N131">
        <f>(Table2[[#This Row],[1W Return vs Nifty]]-AVERAGE(Table2[1W Return vs Nifty]))/_xlfn.STDEV.P(Table2[1W Return vs Nifty])</f>
        <v>-0.81422718101243718</v>
      </c>
      <c r="O131">
        <v>498.05</v>
      </c>
      <c r="P131">
        <v>494.12562278939498</v>
      </c>
      <c r="Q131">
        <v>431.01014133432602</v>
      </c>
      <c r="R131">
        <v>33.028935016968703</v>
      </c>
      <c r="S131" s="1">
        <f>(Table2[[#This Row],[Close Price]]-Table2[[#This Row],[20D EMA]])/Table2[[#This Row],[20D EMA]]</f>
        <v>-3.824917176990264E-2</v>
      </c>
      <c r="T131" s="1">
        <f>(Table2[[#This Row],[Close Price]]-Table2[[#This Row],[50D EMA]])/Table2[[#This Row],[50D EMA]]</f>
        <v>-3.0610885353423146E-2</v>
      </c>
      <c r="U131" s="1">
        <f>(Table2[[#This Row],[Close Price]]-Table2[[#This Row],[200D EMA]])/Table2[[#This Row],[200D EMA]]</f>
        <v>0.11134275986431882</v>
      </c>
      <c r="V131">
        <v>0.71367839432421298</v>
      </c>
      <c r="W131">
        <v>478</v>
      </c>
      <c r="X131">
        <v>486.3</v>
      </c>
      <c r="Y131">
        <v>468.5</v>
      </c>
      <c r="Z131">
        <v>489.05</v>
      </c>
      <c r="AA131">
        <v>468.5</v>
      </c>
      <c r="AB131">
        <v>515</v>
      </c>
      <c r="AC131" s="1">
        <f>(Table2[[#This Row],[Close Price]]/Table2[[#This Row],[Day Low]])-1</f>
        <v>2.0920502092049986E-3</v>
      </c>
      <c r="AD131" s="1">
        <f>(Table2[[#This Row],[Day High]]/Table2[[#This Row],[Close Price]])-1</f>
        <v>1.524008350730699E-2</v>
      </c>
      <c r="AE131" s="1">
        <f>(Table2[[#This Row],[Close Price]]/Table2[[#This Row],[Current Week Low]])-1</f>
        <v>2.2411953041622246E-2</v>
      </c>
      <c r="AF131" s="1">
        <f>(Table2[[#This Row],[Current Week High]]/Table2[[#This Row],[Close Price]])-1</f>
        <v>2.098121085594995E-2</v>
      </c>
      <c r="AG131" s="1">
        <f>(Table2[[#This Row],[Close Price]]/Table2[[#This Row],[Current Month Low]])-1</f>
        <v>2.2411953041622246E-2</v>
      </c>
      <c r="AH131" s="1">
        <f>(Table2[[#This Row],[Current Month High]]/Table2[[#This Row],[Close Price]])-1</f>
        <v>7.5156576200417602E-2</v>
      </c>
      <c r="AI131">
        <v>13.2567849686847</v>
      </c>
      <c r="AJ131">
        <v>65.715274174018305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-0.02</v>
      </c>
      <c r="AM131" t="s">
        <v>3206</v>
      </c>
      <c r="AN131">
        <v>-5.45</v>
      </c>
      <c r="AO131" t="s">
        <v>3206</v>
      </c>
      <c r="AP131">
        <v>0.19404561378671301</v>
      </c>
      <c r="AQ131">
        <f>(Table2[[#This Row],[Sharpe Ratio]]-AVERAGE(Table2[Sharpe Ratio]))/_xlfn.STDEV.P(Table2[Sharpe Ratio])</f>
        <v>1.5126067125539175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-0.14459369905088948</v>
      </c>
      <c r="AS131">
        <f>_xlfn.RANK.AVG(Table2[[#This Row],[1Y Return vs Nifty Z-Score]],Table2[1Y Return vs Nifty Z-Score])</f>
        <v>311</v>
      </c>
      <c r="AT131">
        <f>_xlfn.RANK.AVG(Table2[[#This Row],[6M Return vs Nifty Z-Score]],Table2[6M Return vs Nifty Z-Score])</f>
        <v>209</v>
      </c>
      <c r="AU131">
        <f>_xlfn.RANK.AVG(Table2[[#This Row],[Sharpe Ratio Z-Score]],Table2[Sharpe Ratio Z-Score])</f>
        <v>48</v>
      </c>
      <c r="AV131">
        <f>(Table2[[#This Row],[Rank 1Y]]+Table2[[#This Row],[Rank 6M]]+Table2[[#This Row],[Rank Sharpe]])/3</f>
        <v>189.33333333333334</v>
      </c>
    </row>
    <row r="132" spans="1:48" x14ac:dyDescent="0.3">
      <c r="A132" t="s">
        <v>159</v>
      </c>
      <c r="B132" t="s">
        <v>160</v>
      </c>
      <c r="C132" t="s">
        <v>3161</v>
      </c>
      <c r="D132" t="s">
        <v>132</v>
      </c>
      <c r="E132">
        <v>168552.697392</v>
      </c>
      <c r="F132">
        <v>501.4</v>
      </c>
      <c r="G132">
        <v>80.079843444668001</v>
      </c>
      <c r="H132">
        <f>(Table2[[#This Row],[1Y Return vs Nifty]]-AVERAGE(Table2[1Y Return vs Nifty]))/_xlfn.STDEV.P(Table2[1Y Return vs Nifty])</f>
        <v>1.0010017705159862</v>
      </c>
      <c r="I132">
        <v>0.41263215560330202</v>
      </c>
      <c r="J132">
        <f>(Table2[[#This Row],[1M Return vs Nifty]]-AVERAGE(Table2[1M Return vs Nifty]))/_xlfn.STDEV.P(Table2[1M Return vs Nifty])</f>
        <v>-0.19608052743854079</v>
      </c>
      <c r="K132">
        <v>4.3386717770382104</v>
      </c>
      <c r="L132">
        <f>(Table2[[#This Row],[6M Return vs Nifty]]-AVERAGE(Table2[6M Return vs Nifty]))/_xlfn.STDEV.P(Table2[6M Return vs Nifty])</f>
        <v>-0.28696115737498384</v>
      </c>
      <c r="M132">
        <v>-6.1169739538969896</v>
      </c>
      <c r="N132">
        <f>(Table2[[#This Row],[1W Return vs Nifty]]-AVERAGE(Table2[1W Return vs Nifty]))/_xlfn.STDEV.P(Table2[1W Return vs Nifty])</f>
        <v>-1.5669460578701766</v>
      </c>
      <c r="O132">
        <v>528.78</v>
      </c>
      <c r="P132">
        <v>519.66158280391403</v>
      </c>
      <c r="Q132">
        <v>440.33166926781399</v>
      </c>
      <c r="R132">
        <v>32.265883374457303</v>
      </c>
      <c r="S132" s="1">
        <f>(Table2[[#This Row],[Close Price]]-Table2[[#This Row],[20D EMA]])/Table2[[#This Row],[20D EMA]]</f>
        <v>-5.1779568062332158E-2</v>
      </c>
      <c r="T132" s="1">
        <f>(Table2[[#This Row],[Close Price]]-Table2[[#This Row],[50D EMA]])/Table2[[#This Row],[50D EMA]]</f>
        <v>-3.5141298506964617E-2</v>
      </c>
      <c r="U132" s="1">
        <f>(Table2[[#This Row],[Close Price]]-Table2[[#This Row],[200D EMA]])/Table2[[#This Row],[200D EMA]]</f>
        <v>0.13868711926564525</v>
      </c>
      <c r="V132">
        <v>0.84489417230990105</v>
      </c>
      <c r="W132">
        <v>499.3</v>
      </c>
      <c r="X132">
        <v>515.5</v>
      </c>
      <c r="Y132">
        <v>499.3</v>
      </c>
      <c r="Z132">
        <v>544.45000000000005</v>
      </c>
      <c r="AA132">
        <v>499.3</v>
      </c>
      <c r="AB132">
        <v>566.4</v>
      </c>
      <c r="AC132" s="1">
        <f>(Table2[[#This Row],[Close Price]]/Table2[[#This Row],[Day Low]])-1</f>
        <v>4.2058882435409561E-3</v>
      </c>
      <c r="AD132" s="1">
        <f>(Table2[[#This Row],[Day High]]/Table2[[#This Row],[Close Price]])-1</f>
        <v>2.8121260470682197E-2</v>
      </c>
      <c r="AE132" s="1">
        <f>(Table2[[#This Row],[Close Price]]/Table2[[#This Row],[Current Week Low]])-1</f>
        <v>4.2058882435409561E-3</v>
      </c>
      <c r="AF132" s="1">
        <f>(Table2[[#This Row],[Current Week High]]/Table2[[#This Row],[Close Price]])-1</f>
        <v>8.5859593139210322E-2</v>
      </c>
      <c r="AG132" s="1">
        <f>(Table2[[#This Row],[Close Price]]/Table2[[#This Row],[Current Month Low]])-1</f>
        <v>4.2058882435409561E-3</v>
      </c>
      <c r="AH132" s="1">
        <f>(Table2[[#This Row],[Current Month High]]/Table2[[#This Row],[Close Price]])-1</f>
        <v>0.12963701635420821</v>
      </c>
      <c r="AI132">
        <v>15.6761069006781</v>
      </c>
      <c r="AJ132">
        <v>128.06458949283601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0.01</v>
      </c>
      <c r="AM132" t="s">
        <v>3208</v>
      </c>
      <c r="AN132">
        <v>-2.5299999999999998</v>
      </c>
      <c r="AO132" t="s">
        <v>3206</v>
      </c>
      <c r="AP132">
        <v>0.19026529621666199</v>
      </c>
      <c r="AQ132">
        <f>(Table2[[#This Row],[Sharpe Ratio]]-AVERAGE(Table2[Sharpe Ratio]))/_xlfn.STDEV.P(Table2[Sharpe Ratio])</f>
        <v>1.4684097283753088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0.41942375620759376</v>
      </c>
      <c r="AS132">
        <f>_xlfn.RANK.AVG(Table2[[#This Row],[1Y Return vs Nifty Z-Score]],Table2[1Y Return vs Nifty Z-Score])</f>
        <v>96</v>
      </c>
      <c r="AT132">
        <f>_xlfn.RANK.AVG(Table2[[#This Row],[6M Return vs Nifty Z-Score]],Table2[6M Return vs Nifty Z-Score])</f>
        <v>421</v>
      </c>
      <c r="AU132">
        <f>_xlfn.RANK.AVG(Table2[[#This Row],[Sharpe Ratio Z-Score]],Table2[Sharpe Ratio Z-Score])</f>
        <v>54</v>
      </c>
      <c r="AV132">
        <f>(Table2[[#This Row],[Rank 1Y]]+Table2[[#This Row],[Rank 6M]]+Table2[[#This Row],[Rank Sharpe]])/3</f>
        <v>190.33333333333334</v>
      </c>
    </row>
    <row r="133" spans="1:48" x14ac:dyDescent="0.3">
      <c r="A133" t="s">
        <v>1443</v>
      </c>
      <c r="B133" t="s">
        <v>1444</v>
      </c>
      <c r="C133" t="s">
        <v>3175</v>
      </c>
      <c r="D133" t="s">
        <v>376</v>
      </c>
      <c r="E133">
        <v>7648.9543336799998</v>
      </c>
      <c r="F133">
        <v>1606.05</v>
      </c>
      <c r="G133">
        <v>58.421078195280401</v>
      </c>
      <c r="H133">
        <f>(Table2[[#This Row],[1Y Return vs Nifty]]-AVERAGE(Table2[1Y Return vs Nifty]))/_xlfn.STDEV.P(Table2[1Y Return vs Nifty])</f>
        <v>0.61698982158908133</v>
      </c>
      <c r="I133">
        <v>-12.2770891765418</v>
      </c>
      <c r="J133">
        <f>(Table2[[#This Row],[1M Return vs Nifty]]-AVERAGE(Table2[1M Return vs Nifty]))/_xlfn.STDEV.P(Table2[1M Return vs Nifty])</f>
        <v>-1.4353032433628981</v>
      </c>
      <c r="K133">
        <v>44.705190971771898</v>
      </c>
      <c r="L133">
        <f>(Table2[[#This Row],[6M Return vs Nifty]]-AVERAGE(Table2[6M Return vs Nifty]))/_xlfn.STDEV.P(Table2[6M Return vs Nifty])</f>
        <v>1.0034717496948393</v>
      </c>
      <c r="M133">
        <v>-3.6465012380231299</v>
      </c>
      <c r="N133">
        <f>(Table2[[#This Row],[1W Return vs Nifty]]-AVERAGE(Table2[1W Return vs Nifty]))/_xlfn.STDEV.P(Table2[1W Return vs Nifty])</f>
        <v>-1.0993765923062566</v>
      </c>
      <c r="O133">
        <v>1712.91</v>
      </c>
      <c r="P133">
        <v>1692.9465974648101</v>
      </c>
      <c r="Q133">
        <v>1381.35764639427</v>
      </c>
      <c r="R133">
        <v>44.327855269826898</v>
      </c>
      <c r="S133" s="1">
        <f>(Table2[[#This Row],[Close Price]]-Table2[[#This Row],[20D EMA]])/Table2[[#This Row],[20D EMA]]</f>
        <v>-6.23850640138712E-2</v>
      </c>
      <c r="T133" s="1">
        <f>(Table2[[#This Row],[Close Price]]-Table2[[#This Row],[50D EMA]])/Table2[[#This Row],[50D EMA]]</f>
        <v>-5.1328611070743713E-2</v>
      </c>
      <c r="U133" s="1">
        <f>(Table2[[#This Row],[Close Price]]-Table2[[#This Row],[200D EMA]])/Table2[[#This Row],[200D EMA]]</f>
        <v>0.16266052038893758</v>
      </c>
      <c r="V133">
        <v>0.90768581672429405</v>
      </c>
      <c r="W133">
        <v>1600.95</v>
      </c>
      <c r="X133">
        <v>1654.6</v>
      </c>
      <c r="Y133">
        <v>1533.4</v>
      </c>
      <c r="Z133">
        <v>1690</v>
      </c>
      <c r="AA133">
        <v>1533.4</v>
      </c>
      <c r="AB133">
        <v>1849.95</v>
      </c>
      <c r="AC133" s="1">
        <f>(Table2[[#This Row],[Close Price]]/Table2[[#This Row],[Day Low]])-1</f>
        <v>3.1856085449264437E-3</v>
      </c>
      <c r="AD133" s="1">
        <f>(Table2[[#This Row],[Day High]]/Table2[[#This Row],[Close Price]])-1</f>
        <v>3.0229444911428649E-2</v>
      </c>
      <c r="AE133" s="1">
        <f>(Table2[[#This Row],[Close Price]]/Table2[[#This Row],[Current Week Low]])-1</f>
        <v>4.7378374853267236E-2</v>
      </c>
      <c r="AF133" s="1">
        <f>(Table2[[#This Row],[Current Week High]]/Table2[[#This Row],[Close Price]])-1</f>
        <v>5.2271099903489882E-2</v>
      </c>
      <c r="AG133" s="1">
        <f>(Table2[[#This Row],[Close Price]]/Table2[[#This Row],[Current Month Low]])-1</f>
        <v>4.7378374853267236E-2</v>
      </c>
      <c r="AH133" s="1">
        <f>(Table2[[#This Row],[Current Month High]]/Table2[[#This Row],[Close Price]])-1</f>
        <v>0.15186326702157471</v>
      </c>
      <c r="AI133">
        <v>19.9090937392982</v>
      </c>
      <c r="AJ133">
        <v>110.05100706251601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-0.05</v>
      </c>
      <c r="AM133" t="s">
        <v>3206</v>
      </c>
      <c r="AN133">
        <v>-11.22</v>
      </c>
      <c r="AO133" t="s">
        <v>3206</v>
      </c>
      <c r="AP133">
        <v>7.5056427269556997E-2</v>
      </c>
      <c r="AQ133">
        <f>(Table2[[#This Row],[Sharpe Ratio]]-AVERAGE(Table2[Sharpe Ratio]))/_xlfn.STDEV.P(Table2[Sharpe Ratio])</f>
        <v>0.1214634827925896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-0.79275478159264445</v>
      </c>
      <c r="AS133">
        <f>_xlfn.RANK.AVG(Table2[[#This Row],[1Y Return vs Nifty Z-Score]],Table2[1Y Return vs Nifty Z-Score])</f>
        <v>151</v>
      </c>
      <c r="AT133">
        <f>_xlfn.RANK.AVG(Table2[[#This Row],[6M Return vs Nifty Z-Score]],Table2[6M Return vs Nifty Z-Score])</f>
        <v>104</v>
      </c>
      <c r="AU133">
        <f>_xlfn.RANK.AVG(Table2[[#This Row],[Sharpe Ratio Z-Score]],Table2[Sharpe Ratio Z-Score])</f>
        <v>318</v>
      </c>
      <c r="AV133">
        <f>(Table2[[#This Row],[Rank 1Y]]+Table2[[#This Row],[Rank 6M]]+Table2[[#This Row],[Rank Sharpe]])/3</f>
        <v>191</v>
      </c>
    </row>
    <row r="134" spans="1:48" x14ac:dyDescent="0.3">
      <c r="A134" t="s">
        <v>1016</v>
      </c>
      <c r="B134" t="s">
        <v>1017</v>
      </c>
      <c r="C134" t="s">
        <v>3173</v>
      </c>
      <c r="D134" t="s">
        <v>166</v>
      </c>
      <c r="E134">
        <v>14217.9795648</v>
      </c>
      <c r="F134">
        <v>617.29999999999995</v>
      </c>
      <c r="G134">
        <v>28.049778383429601</v>
      </c>
      <c r="H134">
        <f>(Table2[[#This Row],[1Y Return vs Nifty]]-AVERAGE(Table2[1Y Return vs Nifty]))/_xlfn.STDEV.P(Table2[1Y Return vs Nifty])</f>
        <v>7.8503813827307881E-2</v>
      </c>
      <c r="I134">
        <v>7.8154385879356401</v>
      </c>
      <c r="J134">
        <f>(Table2[[#This Row],[1M Return vs Nifty]]-AVERAGE(Table2[1M Return vs Nifty]))/_xlfn.STDEV.P(Table2[1M Return vs Nifty])</f>
        <v>0.52684518955877901</v>
      </c>
      <c r="K134">
        <v>19.364853013306099</v>
      </c>
      <c r="L134">
        <f>(Table2[[#This Row],[6M Return vs Nifty]]-AVERAGE(Table2[6M Return vs Nifty]))/_xlfn.STDEV.P(Table2[6M Return vs Nifty])</f>
        <v>0.19339432339693524</v>
      </c>
      <c r="M134">
        <v>3.53699080984644</v>
      </c>
      <c r="N134">
        <f>(Table2[[#This Row],[1W Return vs Nifty]]-AVERAGE(Table2[1W Return vs Nifty]))/_xlfn.STDEV.P(Table2[1W Return vs Nifty])</f>
        <v>0.26019379117679681</v>
      </c>
      <c r="O134">
        <v>617.98</v>
      </c>
      <c r="P134">
        <v>614.02906174994496</v>
      </c>
      <c r="Q134">
        <v>543.32446391206702</v>
      </c>
      <c r="R134">
        <v>65.828413664827707</v>
      </c>
      <c r="S134" s="1">
        <f>(Table2[[#This Row],[Close Price]]-Table2[[#This Row],[20D EMA]])/Table2[[#This Row],[20D EMA]]</f>
        <v>-1.1003592349267996E-3</v>
      </c>
      <c r="T134" s="1">
        <f>(Table2[[#This Row],[Close Price]]-Table2[[#This Row],[50D EMA]])/Table2[[#This Row],[50D EMA]]</f>
        <v>5.3270088564424363E-3</v>
      </c>
      <c r="U134" s="1">
        <f>(Table2[[#This Row],[Close Price]]-Table2[[#This Row],[200D EMA]])/Table2[[#This Row],[200D EMA]]</f>
        <v>0.13615351599538011</v>
      </c>
      <c r="V134">
        <v>0.32864032534469101</v>
      </c>
      <c r="W134">
        <v>614.5</v>
      </c>
      <c r="X134">
        <v>651.70000000000005</v>
      </c>
      <c r="Y134">
        <v>604.20000000000005</v>
      </c>
      <c r="Z134">
        <v>651.70000000000005</v>
      </c>
      <c r="AA134">
        <v>604.20000000000005</v>
      </c>
      <c r="AB134">
        <v>651.70000000000005</v>
      </c>
      <c r="AC134" s="1">
        <f>(Table2[[#This Row],[Close Price]]/Table2[[#This Row],[Day Low]])-1</f>
        <v>4.5565500406834492E-3</v>
      </c>
      <c r="AD134" s="1">
        <f>(Table2[[#This Row],[Day High]]/Table2[[#This Row],[Close Price]])-1</f>
        <v>5.5726551109671396E-2</v>
      </c>
      <c r="AE134" s="1">
        <f>(Table2[[#This Row],[Close Price]]/Table2[[#This Row],[Current Week Low]])-1</f>
        <v>2.1681562396557386E-2</v>
      </c>
      <c r="AF134" s="1">
        <f>(Table2[[#This Row],[Current Week High]]/Table2[[#This Row],[Close Price]])-1</f>
        <v>5.5726551109671396E-2</v>
      </c>
      <c r="AG134" s="1">
        <f>(Table2[[#This Row],[Close Price]]/Table2[[#This Row],[Current Month Low]])-1</f>
        <v>2.1681562396557386E-2</v>
      </c>
      <c r="AH134" s="1">
        <f>(Table2[[#This Row],[Current Month High]]/Table2[[#This Row],[Close Price]])-1</f>
        <v>5.5726551109671396E-2</v>
      </c>
      <c r="AI134">
        <v>16.110481127490601</v>
      </c>
      <c r="AJ134">
        <v>78.371740229718895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-0.09</v>
      </c>
      <c r="AM134" t="s">
        <v>3206</v>
      </c>
      <c r="AN134">
        <v>1.1599999999999999</v>
      </c>
      <c r="AO134" t="s">
        <v>3208</v>
      </c>
      <c r="AP134">
        <v>0.19961463420650799</v>
      </c>
      <c r="AQ134">
        <f>(Table2[[#This Row],[Sharpe Ratio]]-AVERAGE(Table2[Sharpe Ratio]))/_xlfn.STDEV.P(Table2[Sharpe Ratio])</f>
        <v>1.5777160328221367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2.6366531507819553</v>
      </c>
      <c r="AS134">
        <f>_xlfn.RANK.AVG(Table2[[#This Row],[1Y Return vs Nifty Z-Score]],Table2[1Y Return vs Nifty Z-Score])</f>
        <v>277</v>
      </c>
      <c r="AT134">
        <f>_xlfn.RANK.AVG(Table2[[#This Row],[6M Return vs Nifty Z-Score]],Table2[6M Return vs Nifty Z-Score])</f>
        <v>261</v>
      </c>
      <c r="AU134">
        <f>_xlfn.RANK.AVG(Table2[[#This Row],[Sharpe Ratio Z-Score]],Table2[Sharpe Ratio Z-Score])</f>
        <v>39</v>
      </c>
      <c r="AV134">
        <f>(Table2[[#This Row],[Rank 1Y]]+Table2[[#This Row],[Rank 6M]]+Table2[[#This Row],[Rank Sharpe]])/3</f>
        <v>192.33333333333334</v>
      </c>
    </row>
    <row r="135" spans="1:48" x14ac:dyDescent="0.3">
      <c r="A135" t="s">
        <v>1706</v>
      </c>
      <c r="B135" t="s">
        <v>1707</v>
      </c>
      <c r="C135" t="s">
        <v>3162</v>
      </c>
      <c r="D135" t="s">
        <v>982</v>
      </c>
      <c r="E135">
        <v>4942.3691999149996</v>
      </c>
      <c r="F135">
        <v>563.04999999999995</v>
      </c>
      <c r="G135">
        <v>46.446833679153102</v>
      </c>
      <c r="H135">
        <f>(Table2[[#This Row],[1Y Return vs Nifty]]-AVERAGE(Table2[1Y Return vs Nifty]))/_xlfn.STDEV.P(Table2[1Y Return vs Nifty])</f>
        <v>0.40468533790225802</v>
      </c>
      <c r="I135">
        <v>6.3522041615126703</v>
      </c>
      <c r="J135">
        <f>(Table2[[#This Row],[1M Return vs Nifty]]-AVERAGE(Table2[1M Return vs Nifty]))/_xlfn.STDEV.P(Table2[1M Return vs Nifty])</f>
        <v>0.38395211157190628</v>
      </c>
      <c r="K135">
        <v>80.457589572030003</v>
      </c>
      <c r="L135">
        <f>(Table2[[#This Row],[6M Return vs Nifty]]-AVERAGE(Table2[6M Return vs Nifty]))/_xlfn.STDEV.P(Table2[6M Return vs Nifty])</f>
        <v>2.146400904370855</v>
      </c>
      <c r="M135">
        <v>3.6139411747453898</v>
      </c>
      <c r="N135">
        <f>(Table2[[#This Row],[1W Return vs Nifty]]-AVERAGE(Table2[1W Return vs Nifty]))/_xlfn.STDEV.P(Table2[1W Return vs Nifty])</f>
        <v>0.27475766017221848</v>
      </c>
      <c r="O135">
        <v>555.86</v>
      </c>
      <c r="P135">
        <v>490.60751586527101</v>
      </c>
      <c r="Q135">
        <v>366.01611499984102</v>
      </c>
      <c r="R135">
        <v>56.136309723378403</v>
      </c>
      <c r="S135" s="1">
        <f>(Table2[[#This Row],[Close Price]]-Table2[[#This Row],[20D EMA]])/Table2[[#This Row],[20D EMA]]</f>
        <v>1.2934911668405607E-2</v>
      </c>
      <c r="T135" s="1">
        <f>(Table2[[#This Row],[Close Price]]-Table2[[#This Row],[50D EMA]])/Table2[[#This Row],[50D EMA]]</f>
        <v>0.14765873288134226</v>
      </c>
      <c r="U135" s="1">
        <f>(Table2[[#This Row],[Close Price]]-Table2[[#This Row],[200D EMA]])/Table2[[#This Row],[200D EMA]]</f>
        <v>0.53832024581825999</v>
      </c>
      <c r="V135">
        <v>0.32296077943182699</v>
      </c>
      <c r="W135">
        <v>561.20000000000005</v>
      </c>
      <c r="X135">
        <v>579.75</v>
      </c>
      <c r="Y135">
        <v>561.20000000000005</v>
      </c>
      <c r="Z135">
        <v>599.45000000000005</v>
      </c>
      <c r="AA135">
        <v>549.9</v>
      </c>
      <c r="AB135">
        <v>610</v>
      </c>
      <c r="AC135" s="1">
        <f>(Table2[[#This Row],[Close Price]]/Table2[[#This Row],[Day Low]])-1</f>
        <v>3.2965074839628183E-3</v>
      </c>
      <c r="AD135" s="1">
        <f>(Table2[[#This Row],[Day High]]/Table2[[#This Row],[Close Price]])-1</f>
        <v>2.965988810940412E-2</v>
      </c>
      <c r="AE135" s="1">
        <f>(Table2[[#This Row],[Close Price]]/Table2[[#This Row],[Current Week Low]])-1</f>
        <v>3.2965074839628183E-3</v>
      </c>
      <c r="AF135" s="1">
        <f>(Table2[[#This Row],[Current Week High]]/Table2[[#This Row],[Close Price]])-1</f>
        <v>6.4647899831276279E-2</v>
      </c>
      <c r="AG135" s="1">
        <f>(Table2[[#This Row],[Close Price]]/Table2[[#This Row],[Current Month Low]])-1</f>
        <v>2.3913438807055876E-2</v>
      </c>
      <c r="AH135" s="1">
        <f>(Table2[[#This Row],[Current Month High]]/Table2[[#This Row],[Close Price]])-1</f>
        <v>8.3385134535121308E-2</v>
      </c>
      <c r="AI135">
        <v>9.0134091110913808</v>
      </c>
      <c r="AJ135">
        <v>160.91288229842399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0.62</v>
      </c>
      <c r="AM135" t="s">
        <v>3208</v>
      </c>
      <c r="AN135">
        <v>-4.33</v>
      </c>
      <c r="AO135" t="s">
        <v>3206</v>
      </c>
      <c r="AP135">
        <v>5.7999867609717003E-2</v>
      </c>
      <c r="AQ135">
        <f>(Table2[[#This Row],[Sharpe Ratio]]-AVERAGE(Table2[Sharpe Ratio]))/_xlfn.STDEV.P(Table2[Sharpe Ratio])</f>
        <v>-7.7950583210672261E-2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3.1318454308065653</v>
      </c>
      <c r="AS135">
        <f>_xlfn.RANK.AVG(Table2[[#This Row],[1Y Return vs Nifty Z-Score]],Table2[1Y Return vs Nifty Z-Score])</f>
        <v>186</v>
      </c>
      <c r="AT135">
        <f>_xlfn.RANK.AVG(Table2[[#This Row],[6M Return vs Nifty Z-Score]],Table2[6M Return vs Nifty Z-Score])</f>
        <v>22</v>
      </c>
      <c r="AU135">
        <f>_xlfn.RANK.AVG(Table2[[#This Row],[Sharpe Ratio Z-Score]],Table2[Sharpe Ratio Z-Score])</f>
        <v>369</v>
      </c>
      <c r="AV135">
        <f>(Table2[[#This Row],[Rank 1Y]]+Table2[[#This Row],[Rank 6M]]+Table2[[#This Row],[Rank Sharpe]])/3</f>
        <v>192.33333333333334</v>
      </c>
    </row>
    <row r="136" spans="1:48" x14ac:dyDescent="0.3">
      <c r="A136" t="s">
        <v>164</v>
      </c>
      <c r="B136" t="s">
        <v>165</v>
      </c>
      <c r="C136" t="s">
        <v>3173</v>
      </c>
      <c r="D136" t="s">
        <v>166</v>
      </c>
      <c r="E136">
        <v>159687.79414874999</v>
      </c>
      <c r="F136">
        <v>7568.95</v>
      </c>
      <c r="G136">
        <v>39.255884713806999</v>
      </c>
      <c r="H136">
        <f>(Table2[[#This Row],[1Y Return vs Nifty]]-AVERAGE(Table2[1Y Return vs Nifty]))/_xlfn.STDEV.P(Table2[1Y Return vs Nifty])</f>
        <v>0.27718913509381105</v>
      </c>
      <c r="I136">
        <v>-7.8286725585894601</v>
      </c>
      <c r="J136">
        <f>(Table2[[#This Row],[1M Return vs Nifty]]-AVERAGE(Table2[1M Return vs Nifty]))/_xlfn.STDEV.P(Table2[1M Return vs Nifty])</f>
        <v>-1.000890321394494</v>
      </c>
      <c r="K136">
        <v>17.9967917874162</v>
      </c>
      <c r="L136">
        <f>(Table2[[#This Row],[6M Return vs Nifty]]-AVERAGE(Table2[6M Return vs Nifty]))/_xlfn.STDEV.P(Table2[6M Return vs Nifty])</f>
        <v>0.14966027696459075</v>
      </c>
      <c r="M136">
        <v>-0.94146774531414001</v>
      </c>
      <c r="N136">
        <f>(Table2[[#This Row],[1W Return vs Nifty]]-AVERAGE(Table2[1W Return vs Nifty]))/_xlfn.STDEV.P(Table2[1W Return vs Nifty])</f>
        <v>-0.58741341360300092</v>
      </c>
      <c r="O136">
        <v>7720.49</v>
      </c>
      <c r="P136">
        <v>7805.9091395049099</v>
      </c>
      <c r="Q136">
        <v>6761.2358314480698</v>
      </c>
      <c r="R136">
        <v>36.032556843194897</v>
      </c>
      <c r="S136" s="1">
        <f>(Table2[[#This Row],[Close Price]]-Table2[[#This Row],[20D EMA]])/Table2[[#This Row],[20D EMA]]</f>
        <v>-1.9628287841833868E-2</v>
      </c>
      <c r="T136" s="1">
        <f>(Table2[[#This Row],[Close Price]]-Table2[[#This Row],[50D EMA]])/Table2[[#This Row],[50D EMA]]</f>
        <v>-3.0356379413345218E-2</v>
      </c>
      <c r="U136" s="1">
        <f>(Table2[[#This Row],[Close Price]]-Table2[[#This Row],[200D EMA]])/Table2[[#This Row],[200D EMA]]</f>
        <v>0.11946250488632046</v>
      </c>
      <c r="V136">
        <v>0.62912447608227295</v>
      </c>
      <c r="W136">
        <v>7532.55</v>
      </c>
      <c r="X136">
        <v>7654.9</v>
      </c>
      <c r="Y136">
        <v>7431.55</v>
      </c>
      <c r="Z136">
        <v>7654.9</v>
      </c>
      <c r="AA136">
        <v>7431.55</v>
      </c>
      <c r="AB136">
        <v>7947.35</v>
      </c>
      <c r="AC136" s="1">
        <f>(Table2[[#This Row],[Close Price]]/Table2[[#This Row],[Day Low]])-1</f>
        <v>4.8323608870832757E-3</v>
      </c>
      <c r="AD136" s="1">
        <f>(Table2[[#This Row],[Day High]]/Table2[[#This Row],[Close Price]])-1</f>
        <v>1.1355604145885545E-2</v>
      </c>
      <c r="AE136" s="1">
        <f>(Table2[[#This Row],[Close Price]]/Table2[[#This Row],[Current Week Low]])-1</f>
        <v>1.8488740572289775E-2</v>
      </c>
      <c r="AF136" s="1">
        <f>(Table2[[#This Row],[Current Week High]]/Table2[[#This Row],[Close Price]])-1</f>
        <v>1.1355604145885545E-2</v>
      </c>
      <c r="AG136" s="1">
        <f>(Table2[[#This Row],[Close Price]]/Table2[[#This Row],[Current Month Low]])-1</f>
        <v>1.8488740572289775E-2</v>
      </c>
      <c r="AH136" s="1">
        <f>(Table2[[#This Row],[Current Month High]]/Table2[[#This Row],[Close Price]])-1</f>
        <v>4.9993724360710701E-2</v>
      </c>
      <c r="AI136">
        <v>20.887969929778901</v>
      </c>
      <c r="AJ136">
        <v>96.596103896103898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-0.13</v>
      </c>
      <c r="AM136" t="s">
        <v>3206</v>
      </c>
      <c r="AN136">
        <v>-2.84</v>
      </c>
      <c r="AO136" t="s">
        <v>3206</v>
      </c>
      <c r="AP136">
        <v>0.17406741151179</v>
      </c>
      <c r="AQ136">
        <f>(Table2[[#This Row],[Sharpe Ratio]]-AVERAGE(Table2[Sharpe Ratio]))/_xlfn.STDEV.P(Table2[Sharpe Ratio])</f>
        <v>1.2790347246190783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223</v>
      </c>
      <c r="AT136">
        <f>_xlfn.RANK.AVG(Table2[[#This Row],[6M Return vs Nifty Z-Score]],Table2[6M Return vs Nifty Z-Score])</f>
        <v>280</v>
      </c>
      <c r="AU136">
        <f>_xlfn.RANK.AVG(Table2[[#This Row],[Sharpe Ratio Z-Score]],Table2[Sharpe Ratio Z-Score])</f>
        <v>75</v>
      </c>
      <c r="AV136">
        <f>(Table2[[#This Row],[Rank 1Y]]+Table2[[#This Row],[Rank 6M]]+Table2[[#This Row],[Rank Sharpe]])/3</f>
        <v>192.66666666666666</v>
      </c>
    </row>
    <row r="137" spans="1:48" x14ac:dyDescent="0.3">
      <c r="A137" t="s">
        <v>881</v>
      </c>
      <c r="B137" t="s">
        <v>882</v>
      </c>
      <c r="C137" t="s">
        <v>3161</v>
      </c>
      <c r="D137" t="s">
        <v>24</v>
      </c>
      <c r="E137">
        <v>18022.221298994999</v>
      </c>
      <c r="F137">
        <v>218.76</v>
      </c>
      <c r="G137">
        <v>42.249996322269297</v>
      </c>
      <c r="H137">
        <f>(Table2[[#This Row],[1Y Return vs Nifty]]-AVERAGE(Table2[1Y Return vs Nifty]))/_xlfn.STDEV.P(Table2[1Y Return vs Nifty])</f>
        <v>0.3302750160676946</v>
      </c>
      <c r="I137">
        <v>3.6255214370379001</v>
      </c>
      <c r="J137">
        <f>(Table2[[#This Row],[1M Return vs Nifty]]-AVERAGE(Table2[1M Return vs Nifty]))/_xlfn.STDEV.P(Table2[1M Return vs Nifty])</f>
        <v>0.11767619558877244</v>
      </c>
      <c r="K137">
        <v>13.284450473934401</v>
      </c>
      <c r="L137">
        <f>(Table2[[#This Row],[6M Return vs Nifty]]-AVERAGE(Table2[6M Return vs Nifty]))/_xlfn.STDEV.P(Table2[6M Return vs Nifty])</f>
        <v>-9.833856937165261E-4</v>
      </c>
      <c r="M137">
        <v>4.0303590773765299</v>
      </c>
      <c r="N137">
        <f>(Table2[[#This Row],[1W Return vs Nifty]]-AVERAGE(Table2[1W Return vs Nifty]))/_xlfn.STDEV.P(Table2[1W Return vs Nifty])</f>
        <v>0.35357022706819391</v>
      </c>
      <c r="O137">
        <v>220.39</v>
      </c>
      <c r="P137">
        <v>215.75748381860899</v>
      </c>
      <c r="Q137">
        <v>190.53240599908901</v>
      </c>
      <c r="R137">
        <v>59.086855810335997</v>
      </c>
      <c r="S137" s="1">
        <f>(Table2[[#This Row],[Close Price]]-Table2[[#This Row],[20D EMA]])/Table2[[#This Row],[20D EMA]]</f>
        <v>-7.3959798538953472E-3</v>
      </c>
      <c r="T137" s="1">
        <f>(Table2[[#This Row],[Close Price]]-Table2[[#This Row],[50D EMA]])/Table2[[#This Row],[50D EMA]]</f>
        <v>1.3916162388671851E-2</v>
      </c>
      <c r="U137" s="1">
        <f>(Table2[[#This Row],[Close Price]]-Table2[[#This Row],[200D EMA]])/Table2[[#This Row],[200D EMA]]</f>
        <v>0.1481511444360071</v>
      </c>
      <c r="V137">
        <v>0.45696237511448501</v>
      </c>
      <c r="W137">
        <v>217.3</v>
      </c>
      <c r="X137">
        <v>226</v>
      </c>
      <c r="Y137">
        <v>212.21</v>
      </c>
      <c r="Z137">
        <v>226</v>
      </c>
      <c r="AA137">
        <v>212.21</v>
      </c>
      <c r="AB137">
        <v>226</v>
      </c>
      <c r="AC137" s="1">
        <f>(Table2[[#This Row],[Close Price]]/Table2[[#This Row],[Day Low]])-1</f>
        <v>6.718821905200123E-3</v>
      </c>
      <c r="AD137" s="1">
        <f>(Table2[[#This Row],[Day High]]/Table2[[#This Row],[Close Price]])-1</f>
        <v>3.3095629914061009E-2</v>
      </c>
      <c r="AE137" s="1">
        <f>(Table2[[#This Row],[Close Price]]/Table2[[#This Row],[Current Week Low]])-1</f>
        <v>3.0865651948541517E-2</v>
      </c>
      <c r="AF137" s="1">
        <f>(Table2[[#This Row],[Current Week High]]/Table2[[#This Row],[Close Price]])-1</f>
        <v>3.3095629914061009E-2</v>
      </c>
      <c r="AG137" s="1">
        <f>(Table2[[#This Row],[Close Price]]/Table2[[#This Row],[Current Month Low]])-1</f>
        <v>3.0865651948541517E-2</v>
      </c>
      <c r="AH137" s="1">
        <f>(Table2[[#This Row],[Current Month High]]/Table2[[#This Row],[Close Price]])-1</f>
        <v>3.3095629914061009E-2</v>
      </c>
      <c r="AI137">
        <v>6.3951362223441297</v>
      </c>
      <c r="AJ137">
        <v>75.007999999999896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0.06</v>
      </c>
      <c r="AM137" t="s">
        <v>3208</v>
      </c>
      <c r="AN137">
        <v>-2.13</v>
      </c>
      <c r="AO137" t="s">
        <v>3206</v>
      </c>
      <c r="AP137">
        <v>0.187968468906791</v>
      </c>
      <c r="AQ137">
        <f>(Table2[[#This Row],[Sharpe Ratio]]-AVERAGE(Table2[Sharpe Ratio]))/_xlfn.STDEV.P(Table2[Sharpe Ratio])</f>
        <v>1.4415567356321635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2.242094788663108</v>
      </c>
      <c r="AS137">
        <f>_xlfn.RANK.AVG(Table2[[#This Row],[1Y Return vs Nifty Z-Score]],Table2[1Y Return vs Nifty Z-Score])</f>
        <v>203</v>
      </c>
      <c r="AT137">
        <f>_xlfn.RANK.AVG(Table2[[#This Row],[6M Return vs Nifty Z-Score]],Table2[6M Return vs Nifty Z-Score])</f>
        <v>323</v>
      </c>
      <c r="AU137">
        <f>_xlfn.RANK.AVG(Table2[[#This Row],[Sharpe Ratio Z-Score]],Table2[Sharpe Ratio Z-Score])</f>
        <v>58</v>
      </c>
      <c r="AV137">
        <f>(Table2[[#This Row],[Rank 1Y]]+Table2[[#This Row],[Rank 6M]]+Table2[[#This Row],[Rank Sharpe]])/3</f>
        <v>194.66666666666666</v>
      </c>
    </row>
    <row r="138" spans="1:48" x14ac:dyDescent="0.3">
      <c r="A138" t="s">
        <v>1203</v>
      </c>
      <c r="B138" t="s">
        <v>1204</v>
      </c>
      <c r="C138" t="s">
        <v>3164</v>
      </c>
      <c r="D138" t="s">
        <v>46</v>
      </c>
      <c r="E138">
        <v>10156.591793795</v>
      </c>
      <c r="F138">
        <v>1507.9</v>
      </c>
      <c r="G138">
        <v>27.0546919320923</v>
      </c>
      <c r="H138">
        <f>(Table2[[#This Row],[1Y Return vs Nifty]]-AVERAGE(Table2[1Y Return vs Nifty]))/_xlfn.STDEV.P(Table2[1Y Return vs Nifty])</f>
        <v>6.0860837271218236E-2</v>
      </c>
      <c r="I138">
        <v>-4.9825164470472103</v>
      </c>
      <c r="J138">
        <f>(Table2[[#This Row],[1M Return vs Nifty]]-AVERAGE(Table2[1M Return vs Nifty]))/_xlfn.STDEV.P(Table2[1M Return vs Nifty])</f>
        <v>-0.72294715667301324</v>
      </c>
      <c r="K138">
        <v>53.924674619668203</v>
      </c>
      <c r="L138">
        <f>(Table2[[#This Row],[6M Return vs Nifty]]-AVERAGE(Table2[6M Return vs Nifty]))/_xlfn.STDEV.P(Table2[6M Return vs Nifty])</f>
        <v>1.2981992942731604</v>
      </c>
      <c r="M138">
        <v>2.0774677942477</v>
      </c>
      <c r="N138">
        <f>(Table2[[#This Row],[1W Return vs Nifty]]-AVERAGE(Table2[1W Return vs Nifty]))/_xlfn.STDEV.P(Table2[1W Return vs Nifty])</f>
        <v>-1.6040142514049095E-2</v>
      </c>
      <c r="O138">
        <v>1543.81</v>
      </c>
      <c r="P138">
        <v>1564.5536485032801</v>
      </c>
      <c r="Q138">
        <v>1315.3620194259699</v>
      </c>
      <c r="R138">
        <v>55.6127404941899</v>
      </c>
      <c r="S138" s="1">
        <f>(Table2[[#This Row],[Close Price]]-Table2[[#This Row],[20D EMA]])/Table2[[#This Row],[20D EMA]]</f>
        <v>-2.3260634404492688E-2</v>
      </c>
      <c r="T138" s="1">
        <f>(Table2[[#This Row],[Close Price]]-Table2[[#This Row],[50D EMA]])/Table2[[#This Row],[50D EMA]]</f>
        <v>-3.6210741994994772E-2</v>
      </c>
      <c r="U138" s="1">
        <f>(Table2[[#This Row],[Close Price]]-Table2[[#This Row],[200D EMA]])/Table2[[#This Row],[200D EMA]]</f>
        <v>0.14637641784582969</v>
      </c>
      <c r="V138">
        <v>0.54223246475614295</v>
      </c>
      <c r="W138">
        <v>1505</v>
      </c>
      <c r="X138">
        <v>1575.4</v>
      </c>
      <c r="Y138">
        <v>1440</v>
      </c>
      <c r="Z138">
        <v>1582.65</v>
      </c>
      <c r="AA138">
        <v>1440</v>
      </c>
      <c r="AB138">
        <v>1582.65</v>
      </c>
      <c r="AC138" s="1">
        <f>(Table2[[#This Row],[Close Price]]/Table2[[#This Row],[Day Low]])-1</f>
        <v>1.9269102990033815E-3</v>
      </c>
      <c r="AD138" s="1">
        <f>(Table2[[#This Row],[Day High]]/Table2[[#This Row],[Close Price]])-1</f>
        <v>4.4764241660587567E-2</v>
      </c>
      <c r="AE138" s="1">
        <f>(Table2[[#This Row],[Close Price]]/Table2[[#This Row],[Current Week Low]])-1</f>
        <v>4.7152777777777821E-2</v>
      </c>
      <c r="AF138" s="1">
        <f>(Table2[[#This Row],[Current Week High]]/Table2[[#This Row],[Close Price]])-1</f>
        <v>4.9572252801910022E-2</v>
      </c>
      <c r="AG138" s="1">
        <f>(Table2[[#This Row],[Close Price]]/Table2[[#This Row],[Current Month Low]])-1</f>
        <v>4.7152777777777821E-2</v>
      </c>
      <c r="AH138" s="1">
        <f>(Table2[[#This Row],[Current Month High]]/Table2[[#This Row],[Close Price]])-1</f>
        <v>4.9572252801910022E-2</v>
      </c>
      <c r="AI138">
        <v>24.670070959612701</v>
      </c>
      <c r="AJ138">
        <v>87.293503912557398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-0.2</v>
      </c>
      <c r="AM138" t="s">
        <v>3206</v>
      </c>
      <c r="AN138">
        <v>-4.2699999999999996</v>
      </c>
      <c r="AO138" t="s">
        <v>3206</v>
      </c>
      <c r="AP138">
        <v>9.8351457678412996E-2</v>
      </c>
      <c r="AQ138">
        <f>(Table2[[#This Row],[Sharpe Ratio]]-AVERAGE(Table2[Sharpe Ratio]))/_xlfn.STDEV.P(Table2[Sharpe Ratio])</f>
        <v>0.39381364156682275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282</v>
      </c>
      <c r="AT138">
        <f>_xlfn.RANK.AVG(Table2[[#This Row],[6M Return vs Nifty Z-Score]],Table2[6M Return vs Nifty Z-Score])</f>
        <v>71</v>
      </c>
      <c r="AU138">
        <f>_xlfn.RANK.AVG(Table2[[#This Row],[Sharpe Ratio Z-Score]],Table2[Sharpe Ratio Z-Score])</f>
        <v>235</v>
      </c>
      <c r="AV138">
        <f>(Table2[[#This Row],[Rank 1Y]]+Table2[[#This Row],[Rank 6M]]+Table2[[#This Row],[Rank Sharpe]])/3</f>
        <v>196</v>
      </c>
    </row>
    <row r="139" spans="1:48" x14ac:dyDescent="0.3">
      <c r="A139" t="s">
        <v>130</v>
      </c>
      <c r="B139" t="s">
        <v>131</v>
      </c>
      <c r="C139" t="s">
        <v>3161</v>
      </c>
      <c r="D139" t="s">
        <v>132</v>
      </c>
      <c r="E139">
        <v>221837.88935000001</v>
      </c>
      <c r="F139">
        <v>165.88</v>
      </c>
      <c r="G139">
        <v>71.113621333238399</v>
      </c>
      <c r="H139">
        <f>(Table2[[#This Row],[1Y Return vs Nifty]]-AVERAGE(Table2[1Y Return vs Nifty]))/_xlfn.STDEV.P(Table2[1Y Return vs Nifty])</f>
        <v>0.84202980753121059</v>
      </c>
      <c r="I139">
        <v>-8.0182763148154699</v>
      </c>
      <c r="J139">
        <f>(Table2[[#This Row],[1M Return vs Nifty]]-AVERAGE(Table2[1M Return vs Nifty]))/_xlfn.STDEV.P(Table2[1M Return vs Nifty])</f>
        <v>-1.0194061954306448</v>
      </c>
      <c r="K139">
        <v>5.9834495322143102</v>
      </c>
      <c r="L139">
        <f>(Table2[[#This Row],[6M Return vs Nifty]]-AVERAGE(Table2[6M Return vs Nifty]))/_xlfn.STDEV.P(Table2[6M Return vs Nifty])</f>
        <v>-0.23438106420775887</v>
      </c>
      <c r="M139">
        <v>-2.6358548750336399</v>
      </c>
      <c r="N139">
        <f>(Table2[[#This Row],[1W Return vs Nifty]]-AVERAGE(Table2[1W Return vs Nifty]))/_xlfn.STDEV.P(Table2[1W Return vs Nifty])</f>
        <v>-0.90809847100550589</v>
      </c>
      <c r="O139">
        <v>176.38</v>
      </c>
      <c r="P139">
        <v>179.54759771866</v>
      </c>
      <c r="Q139">
        <v>151.062595929861</v>
      </c>
      <c r="R139">
        <v>25.185960966474699</v>
      </c>
      <c r="S139" s="1">
        <f>(Table2[[#This Row],[Close Price]]-Table2[[#This Row],[20D EMA]])/Table2[[#This Row],[20D EMA]]</f>
        <v>-5.9530559020297087E-2</v>
      </c>
      <c r="T139" s="1">
        <f>(Table2[[#This Row],[Close Price]]-Table2[[#This Row],[50D EMA]])/Table2[[#This Row],[50D EMA]]</f>
        <v>-7.6122420418435713E-2</v>
      </c>
      <c r="U139" s="1">
        <f>(Table2[[#This Row],[Close Price]]-Table2[[#This Row],[200D EMA]])/Table2[[#This Row],[200D EMA]]</f>
        <v>9.8087842188404953E-2</v>
      </c>
      <c r="V139">
        <v>0.257300149626077</v>
      </c>
      <c r="W139">
        <v>165.1</v>
      </c>
      <c r="X139">
        <v>170.45</v>
      </c>
      <c r="Y139">
        <v>165.1</v>
      </c>
      <c r="Z139">
        <v>171.84</v>
      </c>
      <c r="AA139">
        <v>165.1</v>
      </c>
      <c r="AB139">
        <v>180.25</v>
      </c>
      <c r="AC139" s="1">
        <f>(Table2[[#This Row],[Close Price]]/Table2[[#This Row],[Day Low]])-1</f>
        <v>4.7244094488188004E-3</v>
      </c>
      <c r="AD139" s="1">
        <f>(Table2[[#This Row],[Day High]]/Table2[[#This Row],[Close Price]])-1</f>
        <v>2.7550036170725711E-2</v>
      </c>
      <c r="AE139" s="1">
        <f>(Table2[[#This Row],[Close Price]]/Table2[[#This Row],[Current Week Low]])-1</f>
        <v>4.7244094488188004E-3</v>
      </c>
      <c r="AF139" s="1">
        <f>(Table2[[#This Row],[Current Week High]]/Table2[[#This Row],[Close Price]])-1</f>
        <v>3.5929587653725559E-2</v>
      </c>
      <c r="AG139" s="1">
        <f>(Table2[[#This Row],[Close Price]]/Table2[[#This Row],[Current Month Low]])-1</f>
        <v>4.7244094488188004E-3</v>
      </c>
      <c r="AH139" s="1">
        <f>(Table2[[#This Row],[Current Month High]]/Table2[[#This Row],[Close Price]])-1</f>
        <v>8.6628888353026401E-2</v>
      </c>
      <c r="AI139">
        <v>38.051603568844897</v>
      </c>
      <c r="AJ139">
        <v>152.28897338402999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-0.08</v>
      </c>
      <c r="AM139" t="s">
        <v>3206</v>
      </c>
      <c r="AN139">
        <v>-8.3800000000000008</v>
      </c>
      <c r="AO139" t="s">
        <v>3206</v>
      </c>
      <c r="AP139">
        <v>0.17442437086877799</v>
      </c>
      <c r="AQ139">
        <f>(Table2[[#This Row],[Sharpe Ratio]]-AVERAGE(Table2[Sharpe Ratio]))/_xlfn.STDEV.P(Table2[Sharpe Ratio])</f>
        <v>1.2832080584093903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117</v>
      </c>
      <c r="AT139">
        <f>_xlfn.RANK.AVG(Table2[[#This Row],[6M Return vs Nifty Z-Score]],Table2[6M Return vs Nifty Z-Score])</f>
        <v>400</v>
      </c>
      <c r="AU139">
        <f>_xlfn.RANK.AVG(Table2[[#This Row],[Sharpe Ratio Z-Score]],Table2[Sharpe Ratio Z-Score])</f>
        <v>73</v>
      </c>
      <c r="AV139">
        <f>(Table2[[#This Row],[Rank 1Y]]+Table2[[#This Row],[Rank 6M]]+Table2[[#This Row],[Rank Sharpe]])/3</f>
        <v>196.66666666666666</v>
      </c>
    </row>
    <row r="140" spans="1:48" x14ac:dyDescent="0.3">
      <c r="A140" t="s">
        <v>323</v>
      </c>
      <c r="B140" t="s">
        <v>324</v>
      </c>
      <c r="C140" t="s">
        <v>3160</v>
      </c>
      <c r="D140" t="s">
        <v>286</v>
      </c>
      <c r="E140">
        <v>80692.417733619994</v>
      </c>
      <c r="F140">
        <v>5290.05</v>
      </c>
      <c r="G140">
        <v>53.616689914805903</v>
      </c>
      <c r="H140">
        <f>(Table2[[#This Row],[1Y Return vs Nifty]]-AVERAGE(Table2[1Y Return vs Nifty]))/_xlfn.STDEV.P(Table2[1Y Return vs Nifty])</f>
        <v>0.53180756462552903</v>
      </c>
      <c r="I140">
        <v>10.2180702006769</v>
      </c>
      <c r="J140">
        <f>(Table2[[#This Row],[1M Return vs Nifty]]-AVERAGE(Table2[1M Return vs Nifty]))/_xlfn.STDEV.P(Table2[1M Return vs Nifty])</f>
        <v>0.76147569046384778</v>
      </c>
      <c r="K140">
        <v>16.905533071888399</v>
      </c>
      <c r="L140">
        <f>(Table2[[#This Row],[6M Return vs Nifty]]-AVERAGE(Table2[6M Return vs Nifty]))/_xlfn.STDEV.P(Table2[6M Return vs Nifty])</f>
        <v>0.11477502590168667</v>
      </c>
      <c r="M140">
        <v>2.4679396645464098</v>
      </c>
      <c r="N140">
        <f>(Table2[[#This Row],[1W Return vs Nifty]]-AVERAGE(Table2[1W Return vs Nifty]))/_xlfn.STDEV.P(Table2[1W Return vs Nifty])</f>
        <v>5.7861796390275971E-2</v>
      </c>
      <c r="O140">
        <v>5079.5200000000004</v>
      </c>
      <c r="P140">
        <v>4796.4157440055696</v>
      </c>
      <c r="Q140">
        <v>4063.24978439402</v>
      </c>
      <c r="R140">
        <v>68.356315618199702</v>
      </c>
      <c r="S140" s="1">
        <f>(Table2[[#This Row],[Close Price]]-Table2[[#This Row],[20D EMA]])/Table2[[#This Row],[20D EMA]]</f>
        <v>4.1446829621696483E-2</v>
      </c>
      <c r="T140" s="1">
        <f>(Table2[[#This Row],[Close Price]]-Table2[[#This Row],[50D EMA]])/Table2[[#This Row],[50D EMA]]</f>
        <v>0.10291732042022446</v>
      </c>
      <c r="U140" s="1">
        <f>(Table2[[#This Row],[Close Price]]-Table2[[#This Row],[200D EMA]])/Table2[[#This Row],[200D EMA]]</f>
        <v>0.30192586739752725</v>
      </c>
      <c r="V140">
        <v>0.88646413489200504</v>
      </c>
      <c r="W140">
        <v>5264.55</v>
      </c>
      <c r="X140">
        <v>5370.95</v>
      </c>
      <c r="Y140">
        <v>5131.55</v>
      </c>
      <c r="Z140">
        <v>5370.95</v>
      </c>
      <c r="AA140">
        <v>5131.55</v>
      </c>
      <c r="AB140">
        <v>5370.95</v>
      </c>
      <c r="AC140" s="1">
        <f>(Table2[[#This Row],[Close Price]]/Table2[[#This Row],[Day Low]])-1</f>
        <v>4.8437188363676942E-3</v>
      </c>
      <c r="AD140" s="1">
        <f>(Table2[[#This Row],[Day High]]/Table2[[#This Row],[Close Price]])-1</f>
        <v>1.5292861126076307E-2</v>
      </c>
      <c r="AE140" s="1">
        <f>(Table2[[#This Row],[Close Price]]/Table2[[#This Row],[Current Week Low]])-1</f>
        <v>3.0887353723533906E-2</v>
      </c>
      <c r="AF140" s="1">
        <f>(Table2[[#This Row],[Current Week High]]/Table2[[#This Row],[Close Price]])-1</f>
        <v>1.5292861126076307E-2</v>
      </c>
      <c r="AG140" s="1">
        <f>(Table2[[#This Row],[Close Price]]/Table2[[#This Row],[Current Month Low]])-1</f>
        <v>3.0887353723533906E-2</v>
      </c>
      <c r="AH140" s="1">
        <f>(Table2[[#This Row],[Current Month High]]/Table2[[#This Row],[Close Price]])-1</f>
        <v>1.5292861126076307E-2</v>
      </c>
      <c r="AI140">
        <v>1.52928611260763</v>
      </c>
      <c r="AJ140">
        <v>89.716324774063906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</v>
      </c>
      <c r="AM140" t="s">
        <v>3208</v>
      </c>
      <c r="AN140">
        <v>5.94</v>
      </c>
      <c r="AO140" t="s">
        <v>3208</v>
      </c>
      <c r="AP140">
        <v>0.138068807547884</v>
      </c>
      <c r="AQ140">
        <f>(Table2[[#This Row],[Sharpe Ratio]]-AVERAGE(Table2[Sharpe Ratio]))/_xlfn.STDEV.P(Table2[Sharpe Ratio])</f>
        <v>0.85816274750016042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2.3240828248815002</v>
      </c>
      <c r="AS140">
        <f>_xlfn.RANK.AVG(Table2[[#This Row],[1Y Return vs Nifty Z-Score]],Table2[1Y Return vs Nifty Z-Score])</f>
        <v>160</v>
      </c>
      <c r="AT140">
        <f>_xlfn.RANK.AVG(Table2[[#This Row],[6M Return vs Nifty Z-Score]],Table2[6M Return vs Nifty Z-Score])</f>
        <v>289</v>
      </c>
      <c r="AU140">
        <f>_xlfn.RANK.AVG(Table2[[#This Row],[Sharpe Ratio Z-Score]],Table2[Sharpe Ratio Z-Score])</f>
        <v>141</v>
      </c>
      <c r="AV140">
        <f>(Table2[[#This Row],[Rank 1Y]]+Table2[[#This Row],[Rank 6M]]+Table2[[#This Row],[Rank Sharpe]])/3</f>
        <v>196.66666666666666</v>
      </c>
    </row>
    <row r="141" spans="1:48" x14ac:dyDescent="0.3">
      <c r="A141" t="s">
        <v>833</v>
      </c>
      <c r="B141" t="s">
        <v>834</v>
      </c>
      <c r="C141" t="s">
        <v>3174</v>
      </c>
      <c r="D141" t="s">
        <v>141</v>
      </c>
      <c r="E141">
        <v>19596.50522694</v>
      </c>
      <c r="F141">
        <v>1772.9</v>
      </c>
      <c r="G141">
        <v>142.756710562683</v>
      </c>
      <c r="H141">
        <f>(Table2[[#This Row],[1Y Return vs Nifty]]-AVERAGE(Table2[1Y Return vs Nifty]))/_xlfn.STDEV.P(Table2[1Y Return vs Nifty])</f>
        <v>2.1122685309931146</v>
      </c>
      <c r="I141">
        <v>-0.62041042848832295</v>
      </c>
      <c r="J141">
        <f>(Table2[[#This Row],[1M Return vs Nifty]]-AVERAGE(Table2[1M Return vs Nifty]))/_xlfn.STDEV.P(Table2[1M Return vs Nifty])</f>
        <v>-0.29696295056005284</v>
      </c>
      <c r="K141">
        <v>14.0183838752247</v>
      </c>
      <c r="L141">
        <f>(Table2[[#This Row],[6M Return vs Nifty]]-AVERAGE(Table2[6M Return vs Nifty]))/_xlfn.STDEV.P(Table2[6M Return vs Nifty])</f>
        <v>2.2478924941832245E-2</v>
      </c>
      <c r="M141">
        <v>1.8350521142298299</v>
      </c>
      <c r="N141">
        <f>(Table2[[#This Row],[1W Return vs Nifty]]-AVERAGE(Table2[1W Return vs Nifty]))/_xlfn.STDEV.P(Table2[1W Return vs Nifty])</f>
        <v>-6.1920499427918815E-2</v>
      </c>
      <c r="O141">
        <v>1728.24</v>
      </c>
      <c r="P141">
        <v>1765.91567551142</v>
      </c>
      <c r="Q141">
        <v>1540.30159903037</v>
      </c>
      <c r="R141">
        <v>55.089099218487</v>
      </c>
      <c r="S141" s="1">
        <f>(Table2[[#This Row],[Close Price]]-Table2[[#This Row],[20D EMA]])/Table2[[#This Row],[20D EMA]]</f>
        <v>2.5841318335416426E-2</v>
      </c>
      <c r="T141" s="1">
        <f>(Table2[[#This Row],[Close Price]]-Table2[[#This Row],[50D EMA]])/Table2[[#This Row],[50D EMA]]</f>
        <v>3.9550724790737308E-3</v>
      </c>
      <c r="U141" s="1">
        <f>(Table2[[#This Row],[Close Price]]-Table2[[#This Row],[200D EMA]])/Table2[[#This Row],[200D EMA]]</f>
        <v>0.15100834870005481</v>
      </c>
      <c r="V141">
        <v>0.84339367316202896</v>
      </c>
      <c r="W141">
        <v>1699.2</v>
      </c>
      <c r="X141">
        <v>1780</v>
      </c>
      <c r="Y141">
        <v>1653</v>
      </c>
      <c r="Z141">
        <v>1780</v>
      </c>
      <c r="AA141">
        <v>1653</v>
      </c>
      <c r="AB141">
        <v>1786.9</v>
      </c>
      <c r="AC141" s="1">
        <f>(Table2[[#This Row],[Close Price]]/Table2[[#This Row],[Day Low]])-1</f>
        <v>4.3373352165725132E-2</v>
      </c>
      <c r="AD141" s="1">
        <f>(Table2[[#This Row],[Day High]]/Table2[[#This Row],[Close Price]])-1</f>
        <v>4.004737999887098E-3</v>
      </c>
      <c r="AE141" s="1">
        <f>(Table2[[#This Row],[Close Price]]/Table2[[#This Row],[Current Week Low]])-1</f>
        <v>7.2534785238959509E-2</v>
      </c>
      <c r="AF141" s="1">
        <f>(Table2[[#This Row],[Current Week High]]/Table2[[#This Row],[Close Price]])-1</f>
        <v>4.004737999887098E-3</v>
      </c>
      <c r="AG141" s="1">
        <f>(Table2[[#This Row],[Close Price]]/Table2[[#This Row],[Current Month Low]])-1</f>
        <v>7.2534785238959509E-2</v>
      </c>
      <c r="AH141" s="1">
        <f>(Table2[[#This Row],[Current Month High]]/Table2[[#This Row],[Close Price]])-1</f>
        <v>7.8966664786508378E-3</v>
      </c>
      <c r="AI141">
        <v>21.8795991579895</v>
      </c>
      <c r="AJ141">
        <v>184.69361133426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-0.02</v>
      </c>
      <c r="AM141" t="s">
        <v>3206</v>
      </c>
      <c r="AN141">
        <v>3.45</v>
      </c>
      <c r="AO141" t="s">
        <v>3208</v>
      </c>
      <c r="AP141">
        <v>9.0861118975147995E-2</v>
      </c>
      <c r="AQ141">
        <f>(Table2[[#This Row],[Sharpe Ratio]]-AVERAGE(Table2[Sharpe Ratio]))/_xlfn.STDEV.P(Table2[Sharpe Ratio])</f>
        <v>0.30624153286798766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33</v>
      </c>
      <c r="AT141">
        <f>_xlfn.RANK.AVG(Table2[[#This Row],[6M Return vs Nifty Z-Score]],Table2[6M Return vs Nifty Z-Score])</f>
        <v>315</v>
      </c>
      <c r="AU141">
        <f>_xlfn.RANK.AVG(Table2[[#This Row],[Sharpe Ratio Z-Score]],Table2[Sharpe Ratio Z-Score])</f>
        <v>258</v>
      </c>
      <c r="AV141">
        <f>(Table2[[#This Row],[Rank 1Y]]+Table2[[#This Row],[Rank 6M]]+Table2[[#This Row],[Rank Sharpe]])/3</f>
        <v>202</v>
      </c>
    </row>
    <row r="142" spans="1:48" x14ac:dyDescent="0.3">
      <c r="A142" t="s">
        <v>797</v>
      </c>
      <c r="B142" t="s">
        <v>798</v>
      </c>
      <c r="C142" t="s">
        <v>3163</v>
      </c>
      <c r="D142" t="s">
        <v>37</v>
      </c>
      <c r="E142">
        <v>20668.33852754</v>
      </c>
      <c r="F142">
        <v>579.20000000000005</v>
      </c>
      <c r="G142">
        <v>33.809515422560203</v>
      </c>
      <c r="H142">
        <f>(Table2[[#This Row],[1Y Return vs Nifty]]-AVERAGE(Table2[1Y Return vs Nifty]))/_xlfn.STDEV.P(Table2[1Y Return vs Nifty])</f>
        <v>0.18062449431095462</v>
      </c>
      <c r="I142">
        <v>1.22309295558207</v>
      </c>
      <c r="J142">
        <f>(Table2[[#This Row],[1M Return vs Nifty]]-AVERAGE(Table2[1M Return vs Nifty]))/_xlfn.STDEV.P(Table2[1M Return vs Nifty])</f>
        <v>-0.1169344684028898</v>
      </c>
      <c r="K142">
        <v>22.309555129442</v>
      </c>
      <c r="L142">
        <f>(Table2[[#This Row],[6M Return vs Nifty]]-AVERAGE(Table2[6M Return vs Nifty]))/_xlfn.STDEV.P(Table2[6M Return vs Nifty])</f>
        <v>0.28753027041402807</v>
      </c>
      <c r="M142">
        <v>4.7964195513727104</v>
      </c>
      <c r="N142">
        <f>(Table2[[#This Row],[1W Return vs Nifty]]-AVERAGE(Table2[1W Return vs Nifty]))/_xlfn.STDEV.P(Table2[1W Return vs Nifty])</f>
        <v>0.49855725085296743</v>
      </c>
      <c r="O142">
        <v>550.95000000000005</v>
      </c>
      <c r="P142">
        <v>527.58409916142898</v>
      </c>
      <c r="Q142">
        <v>460.07585866877997</v>
      </c>
      <c r="R142">
        <v>64.486643609613907</v>
      </c>
      <c r="S142" s="1">
        <f>(Table2[[#This Row],[Close Price]]-Table2[[#This Row],[20D EMA]])/Table2[[#This Row],[20D EMA]]</f>
        <v>5.1275070333061071E-2</v>
      </c>
      <c r="T142" s="1">
        <f>(Table2[[#This Row],[Close Price]]-Table2[[#This Row],[50D EMA]])/Table2[[#This Row],[50D EMA]]</f>
        <v>9.7834451266844855E-2</v>
      </c>
      <c r="U142" s="1">
        <f>(Table2[[#This Row],[Close Price]]-Table2[[#This Row],[200D EMA]])/Table2[[#This Row],[200D EMA]]</f>
        <v>0.25892282563119767</v>
      </c>
      <c r="V142">
        <v>0.67964349753749898</v>
      </c>
      <c r="W142">
        <v>559.85</v>
      </c>
      <c r="X142">
        <v>595.85</v>
      </c>
      <c r="Y142">
        <v>532.15</v>
      </c>
      <c r="Z142">
        <v>595.85</v>
      </c>
      <c r="AA142">
        <v>532.15</v>
      </c>
      <c r="AB142">
        <v>595.85</v>
      </c>
      <c r="AC142" s="1">
        <f>(Table2[[#This Row],[Close Price]]/Table2[[#This Row],[Day Low]])-1</f>
        <v>3.4562829329284561E-2</v>
      </c>
      <c r="AD142" s="1">
        <f>(Table2[[#This Row],[Day High]]/Table2[[#This Row],[Close Price]])-1</f>
        <v>2.8746546961325947E-2</v>
      </c>
      <c r="AE142" s="1">
        <f>(Table2[[#This Row],[Close Price]]/Table2[[#This Row],[Current Week Low]])-1</f>
        <v>8.8414920605092595E-2</v>
      </c>
      <c r="AF142" s="1">
        <f>(Table2[[#This Row],[Current Week High]]/Table2[[#This Row],[Close Price]])-1</f>
        <v>2.8746546961325947E-2</v>
      </c>
      <c r="AG142" s="1">
        <f>(Table2[[#This Row],[Close Price]]/Table2[[#This Row],[Current Month Low]])-1</f>
        <v>8.8414920605092595E-2</v>
      </c>
      <c r="AH142" s="1">
        <f>(Table2[[#This Row],[Current Month High]]/Table2[[#This Row],[Close Price]])-1</f>
        <v>2.8746546961325947E-2</v>
      </c>
      <c r="AI142">
        <v>2.8746546961325898</v>
      </c>
      <c r="AJ142">
        <v>73.933933933933901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0.18</v>
      </c>
      <c r="AM142" t="s">
        <v>3208</v>
      </c>
      <c r="AN142">
        <v>6.06</v>
      </c>
      <c r="AO142" t="s">
        <v>3208</v>
      </c>
      <c r="AP142">
        <v>0.141202897023535</v>
      </c>
      <c r="AQ142">
        <f>(Table2[[#This Row],[Sharpe Ratio]]-AVERAGE(Table2[Sharpe Ratio]))/_xlfn.STDEV.P(Table2[Sharpe Ratio])</f>
        <v>0.89480445825670463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1.7445820054317649</v>
      </c>
      <c r="AS142">
        <f>_xlfn.RANK.AVG(Table2[[#This Row],[1Y Return vs Nifty Z-Score]],Table2[1Y Return vs Nifty Z-Score])</f>
        <v>244</v>
      </c>
      <c r="AT142">
        <f>_xlfn.RANK.AVG(Table2[[#This Row],[6M Return vs Nifty Z-Score]],Table2[6M Return vs Nifty Z-Score])</f>
        <v>230</v>
      </c>
      <c r="AU142">
        <f>_xlfn.RANK.AVG(Table2[[#This Row],[Sharpe Ratio Z-Score]],Table2[Sharpe Ratio Z-Score])</f>
        <v>134</v>
      </c>
      <c r="AV142">
        <f>(Table2[[#This Row],[Rank 1Y]]+Table2[[#This Row],[Rank 6M]]+Table2[[#This Row],[Rank Sharpe]])/3</f>
        <v>202.66666666666666</v>
      </c>
    </row>
    <row r="143" spans="1:48" x14ac:dyDescent="0.3">
      <c r="A143" t="s">
        <v>395</v>
      </c>
      <c r="B143" t="s">
        <v>396</v>
      </c>
      <c r="C143" t="s">
        <v>3171</v>
      </c>
      <c r="D143" t="s">
        <v>345</v>
      </c>
      <c r="E143">
        <v>60555.216267399999</v>
      </c>
      <c r="F143">
        <v>1828.7</v>
      </c>
      <c r="G143">
        <v>77.126726333061995</v>
      </c>
      <c r="H143">
        <f>(Table2[[#This Row],[1Y Return vs Nifty]]-AVERAGE(Table2[1Y Return vs Nifty]))/_xlfn.STDEV.P(Table2[1Y Return vs Nifty])</f>
        <v>0.94864272583455955</v>
      </c>
      <c r="I143">
        <v>18.378416522055399</v>
      </c>
      <c r="J143">
        <f>(Table2[[#This Row],[1M Return vs Nifty]]-AVERAGE(Table2[1M Return vs Nifty]))/_xlfn.STDEV.P(Table2[1M Return vs Nifty])</f>
        <v>1.558379441663289</v>
      </c>
      <c r="K143">
        <v>58.746961853309202</v>
      </c>
      <c r="L143">
        <f>(Table2[[#This Row],[6M Return vs Nifty]]-AVERAGE(Table2[6M Return vs Nifty]))/_xlfn.STDEV.P(Table2[6M Return vs Nifty])</f>
        <v>1.4523576972707835</v>
      </c>
      <c r="M143">
        <v>3.3552399635909</v>
      </c>
      <c r="N143">
        <f>(Table2[[#This Row],[1W Return vs Nifty]]-AVERAGE(Table2[1W Return vs Nifty]))/_xlfn.STDEV.P(Table2[1W Return vs Nifty])</f>
        <v>0.22579505222151416</v>
      </c>
      <c r="O143">
        <v>1731.3</v>
      </c>
      <c r="P143">
        <v>1617.96357897914</v>
      </c>
      <c r="Q143">
        <v>1326.1398706288301</v>
      </c>
      <c r="R143">
        <v>74.463485819971993</v>
      </c>
      <c r="S143" s="1">
        <f>(Table2[[#This Row],[Close Price]]-Table2[[#This Row],[20D EMA]])/Table2[[#This Row],[20D EMA]]</f>
        <v>5.6258303009299425E-2</v>
      </c>
      <c r="T143" s="1">
        <f>(Table2[[#This Row],[Close Price]]-Table2[[#This Row],[50D EMA]])/Table2[[#This Row],[50D EMA]]</f>
        <v>0.13024793867969817</v>
      </c>
      <c r="U143" s="1">
        <f>(Table2[[#This Row],[Close Price]]-Table2[[#This Row],[200D EMA]])/Table2[[#This Row],[200D EMA]]</f>
        <v>0.37896464807506741</v>
      </c>
      <c r="V143">
        <v>1.0582307801575499</v>
      </c>
      <c r="W143">
        <v>1817.1</v>
      </c>
      <c r="X143">
        <v>1846</v>
      </c>
      <c r="Y143">
        <v>1770</v>
      </c>
      <c r="Z143">
        <v>1846</v>
      </c>
      <c r="AA143">
        <v>1750.55</v>
      </c>
      <c r="AB143">
        <v>1846</v>
      </c>
      <c r="AC143" s="1">
        <f>(Table2[[#This Row],[Close Price]]/Table2[[#This Row],[Day Low]])-1</f>
        <v>6.3837983600243398E-3</v>
      </c>
      <c r="AD143" s="1">
        <f>(Table2[[#This Row],[Day High]]/Table2[[#This Row],[Close Price]])-1</f>
        <v>9.4602723246022258E-3</v>
      </c>
      <c r="AE143" s="1">
        <f>(Table2[[#This Row],[Close Price]]/Table2[[#This Row],[Current Week Low]])-1</f>
        <v>3.3163841807909655E-2</v>
      </c>
      <c r="AF143" s="1">
        <f>(Table2[[#This Row],[Current Week High]]/Table2[[#This Row],[Close Price]])-1</f>
        <v>9.4602723246022258E-3</v>
      </c>
      <c r="AG143" s="1">
        <f>(Table2[[#This Row],[Close Price]]/Table2[[#This Row],[Current Month Low]])-1</f>
        <v>4.4643112164748366E-2</v>
      </c>
      <c r="AH143" s="1">
        <f>(Table2[[#This Row],[Current Month High]]/Table2[[#This Row],[Close Price]])-1</f>
        <v>9.4602723246022258E-3</v>
      </c>
      <c r="AI143">
        <v>0.94602723246022202</v>
      </c>
      <c r="AJ143">
        <v>126.688979794223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0.09</v>
      </c>
      <c r="AM143" t="s">
        <v>3208</v>
      </c>
      <c r="AN143">
        <v>6.25</v>
      </c>
      <c r="AO143" t="s">
        <v>3208</v>
      </c>
      <c r="AP143">
        <v>3.0030887269648001E-2</v>
      </c>
      <c r="AQ143">
        <f>(Table2[[#This Row],[Sharpe Ratio]]-AVERAGE(Table2[Sharpe Ratio]))/_xlfn.STDEV.P(Table2[Sharpe Ratio])</f>
        <v>-0.40494548738883251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3.7802294296013135</v>
      </c>
      <c r="AS143">
        <f>_xlfn.RANK.AVG(Table2[[#This Row],[1Y Return vs Nifty Z-Score]],Table2[1Y Return vs Nifty Z-Score])</f>
        <v>100</v>
      </c>
      <c r="AT143">
        <f>_xlfn.RANK.AVG(Table2[[#This Row],[6M Return vs Nifty Z-Score]],Table2[6M Return vs Nifty Z-Score])</f>
        <v>61</v>
      </c>
      <c r="AU143">
        <f>_xlfn.RANK.AVG(Table2[[#This Row],[Sharpe Ratio Z-Score]],Table2[Sharpe Ratio Z-Score])</f>
        <v>448</v>
      </c>
      <c r="AV143">
        <f>(Table2[[#This Row],[Rank 1Y]]+Table2[[#This Row],[Rank 6M]]+Table2[[#This Row],[Rank Sharpe]])/3</f>
        <v>203</v>
      </c>
    </row>
    <row r="144" spans="1:48" x14ac:dyDescent="0.3">
      <c r="A144" t="s">
        <v>770</v>
      </c>
      <c r="B144" t="s">
        <v>771</v>
      </c>
      <c r="C144" t="s">
        <v>3162</v>
      </c>
      <c r="D144" t="s">
        <v>662</v>
      </c>
      <c r="E144">
        <v>21977.516401829998</v>
      </c>
      <c r="F144">
        <v>1266</v>
      </c>
      <c r="G144">
        <v>16.0594896795788</v>
      </c>
      <c r="H144">
        <f>(Table2[[#This Row],[1Y Return vs Nifty]]-AVERAGE(Table2[1Y Return vs Nifty]))/_xlfn.STDEV.P(Table2[1Y Return vs Nifty])</f>
        <v>-0.13408513481980791</v>
      </c>
      <c r="I144">
        <v>5.9357179258182802</v>
      </c>
      <c r="J144">
        <f>(Table2[[#This Row],[1M Return vs Nifty]]-AVERAGE(Table2[1M Return vs Nifty]))/_xlfn.STDEV.P(Table2[1M Return vs Nifty])</f>
        <v>0.34327988634069484</v>
      </c>
      <c r="K144">
        <v>61.6088512759883</v>
      </c>
      <c r="L144">
        <f>(Table2[[#This Row],[6M Return vs Nifty]]-AVERAGE(Table2[6M Return vs Nifty]))/_xlfn.STDEV.P(Table2[6M Return vs Nifty])</f>
        <v>1.5438462962655162</v>
      </c>
      <c r="M144">
        <v>-1.5050447319623901</v>
      </c>
      <c r="N144">
        <f>(Table2[[#This Row],[1W Return vs Nifty]]-AVERAGE(Table2[1W Return vs Nifty]))/_xlfn.STDEV.P(Table2[1W Return vs Nifty])</f>
        <v>-0.69407777332576637</v>
      </c>
      <c r="O144">
        <v>1294.1199999999999</v>
      </c>
      <c r="P144">
        <v>1281.9820342492301</v>
      </c>
      <c r="Q144">
        <v>1086.48396025132</v>
      </c>
      <c r="R144">
        <v>43.916910929207702</v>
      </c>
      <c r="S144" s="1">
        <f>(Table2[[#This Row],[Close Price]]-Table2[[#This Row],[20D EMA]])/Table2[[#This Row],[20D EMA]]</f>
        <v>-2.1729051401724642E-2</v>
      </c>
      <c r="T144" s="1">
        <f>(Table2[[#This Row],[Close Price]]-Table2[[#This Row],[50D EMA]])/Table2[[#This Row],[50D EMA]]</f>
        <v>-1.2466660079670832E-2</v>
      </c>
      <c r="U144" s="1">
        <f>(Table2[[#This Row],[Close Price]]-Table2[[#This Row],[200D EMA]])/Table2[[#This Row],[200D EMA]]</f>
        <v>0.16522658991408878</v>
      </c>
      <c r="V144">
        <v>0.43957027019512201</v>
      </c>
      <c r="W144">
        <v>1256.05</v>
      </c>
      <c r="X144">
        <v>1290.7</v>
      </c>
      <c r="Y144">
        <v>1256.05</v>
      </c>
      <c r="Z144">
        <v>1323.1</v>
      </c>
      <c r="AA144">
        <v>1256.05</v>
      </c>
      <c r="AB144">
        <v>1369</v>
      </c>
      <c r="AC144" s="1">
        <f>(Table2[[#This Row],[Close Price]]/Table2[[#This Row],[Day Low]])-1</f>
        <v>7.9216591696191774E-3</v>
      </c>
      <c r="AD144" s="1">
        <f>(Table2[[#This Row],[Day High]]/Table2[[#This Row],[Close Price]])-1</f>
        <v>1.9510268562401345E-2</v>
      </c>
      <c r="AE144" s="1">
        <f>(Table2[[#This Row],[Close Price]]/Table2[[#This Row],[Current Week Low]])-1</f>
        <v>7.9216591696191774E-3</v>
      </c>
      <c r="AF144" s="1">
        <f>(Table2[[#This Row],[Current Week High]]/Table2[[#This Row],[Close Price]])-1</f>
        <v>4.5102685624012651E-2</v>
      </c>
      <c r="AG144" s="1">
        <f>(Table2[[#This Row],[Close Price]]/Table2[[#This Row],[Current Month Low]])-1</f>
        <v>7.9216591696191774E-3</v>
      </c>
      <c r="AH144" s="1">
        <f>(Table2[[#This Row],[Current Month High]]/Table2[[#This Row],[Close Price]])-1</f>
        <v>8.1358609794628833E-2</v>
      </c>
      <c r="AI144">
        <v>18.088467614533901</v>
      </c>
      <c r="AJ144">
        <v>94.395393474088294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-0.16</v>
      </c>
      <c r="AM144" t="s">
        <v>3206</v>
      </c>
      <c r="AN144">
        <v>-7.0000000000000007E-2</v>
      </c>
      <c r="AO144" t="s">
        <v>3206</v>
      </c>
      <c r="AP144">
        <v>0.10836316035545999</v>
      </c>
      <c r="AQ144">
        <f>(Table2[[#This Row],[Sharpe Ratio]]-AVERAGE(Table2[Sharpe Ratio]))/_xlfn.STDEV.P(Table2[Sharpe Ratio])</f>
        <v>0.51086387785488396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1.5698271523155209</v>
      </c>
      <c r="AS144">
        <f>_xlfn.RANK.AVG(Table2[[#This Row],[1Y Return vs Nifty Z-Score]],Table2[1Y Return vs Nifty Z-Score])</f>
        <v>346</v>
      </c>
      <c r="AT144">
        <f>_xlfn.RANK.AVG(Table2[[#This Row],[6M Return vs Nifty Z-Score]],Table2[6M Return vs Nifty Z-Score])</f>
        <v>56</v>
      </c>
      <c r="AU144">
        <f>_xlfn.RANK.AVG(Table2[[#This Row],[Sharpe Ratio Z-Score]],Table2[Sharpe Ratio Z-Score])</f>
        <v>208</v>
      </c>
      <c r="AV144">
        <f>(Table2[[#This Row],[Rank 1Y]]+Table2[[#This Row],[Rank 6M]]+Table2[[#This Row],[Rank Sharpe]])/3</f>
        <v>203.33333333333334</v>
      </c>
    </row>
    <row r="145" spans="1:48" x14ac:dyDescent="0.3">
      <c r="A145" t="s">
        <v>452</v>
      </c>
      <c r="B145" t="s">
        <v>453</v>
      </c>
      <c r="C145" t="s">
        <v>3175</v>
      </c>
      <c r="D145" t="s">
        <v>376</v>
      </c>
      <c r="E145">
        <v>50252.106297664999</v>
      </c>
      <c r="F145">
        <v>1697.55</v>
      </c>
      <c r="G145">
        <v>26.459630644707101</v>
      </c>
      <c r="H145">
        <f>(Table2[[#This Row],[1Y Return vs Nifty]]-AVERAGE(Table2[1Y Return vs Nifty]))/_xlfn.STDEV.P(Table2[1Y Return vs Nifty])</f>
        <v>5.0310344569137515E-2</v>
      </c>
      <c r="I145">
        <v>-2.4160648250954</v>
      </c>
      <c r="J145">
        <f>(Table2[[#This Row],[1M Return vs Nifty]]-AVERAGE(Table2[1M Return vs Nifty]))/_xlfn.STDEV.P(Table2[1M Return vs Nifty])</f>
        <v>-0.47231870975928025</v>
      </c>
      <c r="K145">
        <v>40.089964807468697</v>
      </c>
      <c r="L145">
        <f>(Table2[[#This Row],[6M Return vs Nifty]]-AVERAGE(Table2[6M Return vs Nifty]))/_xlfn.STDEV.P(Table2[6M Return vs Nifty])</f>
        <v>0.85593265455374823</v>
      </c>
      <c r="M145">
        <v>1.1326763744594901</v>
      </c>
      <c r="N145">
        <f>(Table2[[#This Row],[1W Return vs Nifty]]-AVERAGE(Table2[1W Return vs Nifty]))/_xlfn.STDEV.P(Table2[1W Return vs Nifty])</f>
        <v>-0.19485434935846346</v>
      </c>
      <c r="O145">
        <v>1713.32</v>
      </c>
      <c r="P145">
        <v>1651.27133488594</v>
      </c>
      <c r="Q145">
        <v>1382.96469780897</v>
      </c>
      <c r="R145">
        <v>42.851342353237101</v>
      </c>
      <c r="S145" s="1">
        <f>(Table2[[#This Row],[Close Price]]-Table2[[#This Row],[20D EMA]])/Table2[[#This Row],[20D EMA]]</f>
        <v>-9.204351784838782E-3</v>
      </c>
      <c r="T145" s="1">
        <f>(Table2[[#This Row],[Close Price]]-Table2[[#This Row],[50D EMA]])/Table2[[#This Row],[50D EMA]]</f>
        <v>2.8026081562941115E-2</v>
      </c>
      <c r="U145" s="1">
        <f>(Table2[[#This Row],[Close Price]]-Table2[[#This Row],[200D EMA]])/Table2[[#This Row],[200D EMA]]</f>
        <v>0.22747167927672143</v>
      </c>
      <c r="V145">
        <v>0.54766775339509499</v>
      </c>
      <c r="W145">
        <v>1691.85</v>
      </c>
      <c r="X145">
        <v>1728.25</v>
      </c>
      <c r="Y145">
        <v>1667.05</v>
      </c>
      <c r="Z145">
        <v>1728.25</v>
      </c>
      <c r="AA145">
        <v>1667.05</v>
      </c>
      <c r="AB145">
        <v>1773.55</v>
      </c>
      <c r="AC145" s="1">
        <f>(Table2[[#This Row],[Close Price]]/Table2[[#This Row],[Day Low]])-1</f>
        <v>3.3690930046990086E-3</v>
      </c>
      <c r="AD145" s="1">
        <f>(Table2[[#This Row],[Day High]]/Table2[[#This Row],[Close Price]])-1</f>
        <v>1.8084887043091635E-2</v>
      </c>
      <c r="AE145" s="1">
        <f>(Table2[[#This Row],[Close Price]]/Table2[[#This Row],[Current Week Low]])-1</f>
        <v>1.8295791967847475E-2</v>
      </c>
      <c r="AF145" s="1">
        <f>(Table2[[#This Row],[Current Week High]]/Table2[[#This Row],[Close Price]])-1</f>
        <v>1.8084887043091635E-2</v>
      </c>
      <c r="AG145" s="1">
        <f>(Table2[[#This Row],[Close Price]]/Table2[[#This Row],[Current Month Low]])-1</f>
        <v>1.8295791967847475E-2</v>
      </c>
      <c r="AH145" s="1">
        <f>(Table2[[#This Row],[Current Month High]]/Table2[[#This Row],[Close Price]])-1</f>
        <v>4.4770404406350384E-2</v>
      </c>
      <c r="AI145">
        <v>5.3871756354746596</v>
      </c>
      <c r="AJ145">
        <v>66.581620136401497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</v>
      </c>
      <c r="AM145" t="s">
        <v>3208</v>
      </c>
      <c r="AN145">
        <v>-3.2</v>
      </c>
      <c r="AO145" t="s">
        <v>3206</v>
      </c>
      <c r="AP145">
        <v>0.109440136241255</v>
      </c>
      <c r="AQ145">
        <f>(Table2[[#This Row],[Sharpe Ratio]]-AVERAGE(Table2[Sharpe Ratio]))/_xlfn.STDEV.P(Table2[Sharpe Ratio])</f>
        <v>0.52345517086220195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0.76252511086734398</v>
      </c>
      <c r="AS145">
        <f>_xlfn.RANK.AVG(Table2[[#This Row],[1Y Return vs Nifty Z-Score]],Table2[1Y Return vs Nifty Z-Score])</f>
        <v>287</v>
      </c>
      <c r="AT145">
        <f>_xlfn.RANK.AVG(Table2[[#This Row],[6M Return vs Nifty Z-Score]],Table2[6M Return vs Nifty Z-Score])</f>
        <v>121</v>
      </c>
      <c r="AU145">
        <f>_xlfn.RANK.AVG(Table2[[#This Row],[Sharpe Ratio Z-Score]],Table2[Sharpe Ratio Z-Score])</f>
        <v>204</v>
      </c>
      <c r="AV145">
        <f>(Table2[[#This Row],[Rank 1Y]]+Table2[[#This Row],[Rank 6M]]+Table2[[#This Row],[Rank Sharpe]])/3</f>
        <v>204</v>
      </c>
    </row>
    <row r="146" spans="1:48" x14ac:dyDescent="0.3">
      <c r="A146" t="s">
        <v>200</v>
      </c>
      <c r="B146" t="s">
        <v>201</v>
      </c>
      <c r="C146" t="s">
        <v>3167</v>
      </c>
      <c r="D146" t="s">
        <v>60</v>
      </c>
      <c r="E146">
        <v>129820.51691696</v>
      </c>
      <c r="F146">
        <v>741.8</v>
      </c>
      <c r="G146">
        <v>47.396601966815403</v>
      </c>
      <c r="H146">
        <f>(Table2[[#This Row],[1Y Return vs Nifty]]-AVERAGE(Table2[1Y Return vs Nifty]))/_xlfn.STDEV.P(Table2[1Y Return vs Nifty])</f>
        <v>0.42152481914574591</v>
      </c>
      <c r="I146">
        <v>4.0077385820710001</v>
      </c>
      <c r="J146">
        <f>(Table2[[#This Row],[1M Return vs Nifty]]-AVERAGE(Table2[1M Return vs Nifty]))/_xlfn.STDEV.P(Table2[1M Return vs Nifty])</f>
        <v>0.15500185122322166</v>
      </c>
      <c r="K146">
        <v>34.158175478644097</v>
      </c>
      <c r="L146">
        <f>(Table2[[#This Row],[6M Return vs Nifty]]-AVERAGE(Table2[6M Return vs Nifty]))/_xlfn.STDEV.P(Table2[6M Return vs Nifty])</f>
        <v>0.6663057979304623</v>
      </c>
      <c r="M146">
        <v>9.8259141086981092</v>
      </c>
      <c r="N146">
        <f>(Table2[[#This Row],[1W Return vs Nifty]]-AVERAGE(Table2[1W Return vs Nifty]))/_xlfn.STDEV.P(Table2[1W Return vs Nifty])</f>
        <v>1.4504552690399264</v>
      </c>
      <c r="O146">
        <v>714.52</v>
      </c>
      <c r="P146">
        <v>700.08288429667903</v>
      </c>
      <c r="Q146">
        <v>592.23324080622297</v>
      </c>
      <c r="R146">
        <v>68.312399385555594</v>
      </c>
      <c r="S146" s="1">
        <f>(Table2[[#This Row],[Close Price]]-Table2[[#This Row],[20D EMA]])/Table2[[#This Row],[20D EMA]]</f>
        <v>3.8179477131500827E-2</v>
      </c>
      <c r="T146" s="1">
        <f>(Table2[[#This Row],[Close Price]]-Table2[[#This Row],[50D EMA]])/Table2[[#This Row],[50D EMA]]</f>
        <v>5.9588823893660818E-2</v>
      </c>
      <c r="U146" s="1">
        <f>(Table2[[#This Row],[Close Price]]-Table2[[#This Row],[200D EMA]])/Table2[[#This Row],[200D EMA]]</f>
        <v>0.2525470522224787</v>
      </c>
      <c r="V146">
        <v>1.0648785153096501</v>
      </c>
      <c r="W146">
        <v>734.15</v>
      </c>
      <c r="X146">
        <v>764.8</v>
      </c>
      <c r="Y146">
        <v>705.1</v>
      </c>
      <c r="Z146">
        <v>764.8</v>
      </c>
      <c r="AA146">
        <v>676.25</v>
      </c>
      <c r="AB146">
        <v>764.8</v>
      </c>
      <c r="AC146" s="1">
        <f>(Table2[[#This Row],[Close Price]]/Table2[[#This Row],[Day Low]])-1</f>
        <v>1.0420213852754934E-2</v>
      </c>
      <c r="AD146" s="1">
        <f>(Table2[[#This Row],[Day High]]/Table2[[#This Row],[Close Price]])-1</f>
        <v>3.1005661903477977E-2</v>
      </c>
      <c r="AE146" s="1">
        <f>(Table2[[#This Row],[Close Price]]/Table2[[#This Row],[Current Week Low]])-1</f>
        <v>5.2049354701460659E-2</v>
      </c>
      <c r="AF146" s="1">
        <f>(Table2[[#This Row],[Current Week High]]/Table2[[#This Row],[Close Price]])-1</f>
        <v>3.1005661903477977E-2</v>
      </c>
      <c r="AG146" s="1">
        <f>(Table2[[#This Row],[Close Price]]/Table2[[#This Row],[Current Month Low]])-1</f>
        <v>9.6931608133086877E-2</v>
      </c>
      <c r="AH146" s="1">
        <f>(Table2[[#This Row],[Current Month High]]/Table2[[#This Row],[Close Price]])-1</f>
        <v>3.1005661903477977E-2</v>
      </c>
      <c r="AI146">
        <v>3.1005661903477901</v>
      </c>
      <c r="AJ146">
        <v>113.46762589927999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-0.03</v>
      </c>
      <c r="AM146" t="s">
        <v>3206</v>
      </c>
      <c r="AN146">
        <v>3.67</v>
      </c>
      <c r="AO146" t="s">
        <v>3208</v>
      </c>
      <c r="AP146">
        <v>8.4248884728911996E-2</v>
      </c>
      <c r="AQ146">
        <f>(Table2[[#This Row],[Sharpe Ratio]]-AVERAGE(Table2[Sharpe Ratio]))/_xlfn.STDEV.P(Table2[Sharpe Ratio])</f>
        <v>0.22893564336246569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2.9222233807018219</v>
      </c>
      <c r="AS146">
        <f>_xlfn.RANK.AVG(Table2[[#This Row],[1Y Return vs Nifty Z-Score]],Table2[1Y Return vs Nifty Z-Score])</f>
        <v>181</v>
      </c>
      <c r="AT146">
        <f>_xlfn.RANK.AVG(Table2[[#This Row],[6M Return vs Nifty Z-Score]],Table2[6M Return vs Nifty Z-Score])</f>
        <v>150</v>
      </c>
      <c r="AU146">
        <f>_xlfn.RANK.AVG(Table2[[#This Row],[Sharpe Ratio Z-Score]],Table2[Sharpe Ratio Z-Score])</f>
        <v>283</v>
      </c>
      <c r="AV146">
        <f>(Table2[[#This Row],[Rank 1Y]]+Table2[[#This Row],[Rank 6M]]+Table2[[#This Row],[Rank Sharpe]])/3</f>
        <v>204.66666666666666</v>
      </c>
    </row>
    <row r="147" spans="1:48" x14ac:dyDescent="0.3">
      <c r="A147" t="s">
        <v>327</v>
      </c>
      <c r="B147" t="s">
        <v>328</v>
      </c>
      <c r="C147" t="s">
        <v>3161</v>
      </c>
      <c r="D147" t="s">
        <v>124</v>
      </c>
      <c r="E147">
        <v>79158.940505589999</v>
      </c>
      <c r="F147">
        <v>1782.65</v>
      </c>
      <c r="G147">
        <v>99.279757826715098</v>
      </c>
      <c r="H147">
        <f>(Table2[[#This Row],[1Y Return vs Nifty]]-AVERAGE(Table2[1Y Return vs Nifty]))/_xlfn.STDEV.P(Table2[1Y Return vs Nifty])</f>
        <v>1.3414180618504186</v>
      </c>
      <c r="I147">
        <v>20.334711401838401</v>
      </c>
      <c r="J147">
        <f>(Table2[[#This Row],[1M Return vs Nifty]]-AVERAGE(Table2[1M Return vs Nifty]))/_xlfn.STDEV.P(Table2[1M Return vs Nifty])</f>
        <v>1.7494226482569992</v>
      </c>
      <c r="K147">
        <v>47.288739154771399</v>
      </c>
      <c r="L147">
        <f>(Table2[[#This Row],[6M Return vs Nifty]]-AVERAGE(Table2[6M Return vs Nifty]))/_xlfn.STDEV.P(Table2[6M Return vs Nifty])</f>
        <v>1.0860623633729676</v>
      </c>
      <c r="M147">
        <v>2.5832190705103502</v>
      </c>
      <c r="N147">
        <f>(Table2[[#This Row],[1W Return vs Nifty]]-AVERAGE(Table2[1W Return vs Nifty]))/_xlfn.STDEV.P(Table2[1W Return vs Nifty])</f>
        <v>7.9679940703608246E-2</v>
      </c>
      <c r="O147">
        <v>1696.79</v>
      </c>
      <c r="P147">
        <v>1582.8059174935399</v>
      </c>
      <c r="Q147">
        <v>1257.2580802927901</v>
      </c>
      <c r="R147">
        <v>60.017732905847502</v>
      </c>
      <c r="S147" s="1">
        <f>(Table2[[#This Row],[Close Price]]-Table2[[#This Row],[20D EMA]])/Table2[[#This Row],[20D EMA]]</f>
        <v>5.0601429758544147E-2</v>
      </c>
      <c r="T147" s="1">
        <f>(Table2[[#This Row],[Close Price]]-Table2[[#This Row],[50D EMA]])/Table2[[#This Row],[50D EMA]]</f>
        <v>0.12625937286292449</v>
      </c>
      <c r="U147" s="1">
        <f>(Table2[[#This Row],[Close Price]]-Table2[[#This Row],[200D EMA]])/Table2[[#This Row],[200D EMA]]</f>
        <v>0.41788708932763974</v>
      </c>
      <c r="V147">
        <v>0.80949991157530798</v>
      </c>
      <c r="W147">
        <v>1738.55</v>
      </c>
      <c r="X147">
        <v>1792.9</v>
      </c>
      <c r="Y147">
        <v>1680.55</v>
      </c>
      <c r="Z147">
        <v>1792.9</v>
      </c>
      <c r="AA147">
        <v>1680.55</v>
      </c>
      <c r="AB147">
        <v>1792.9</v>
      </c>
      <c r="AC147" s="1">
        <f>(Table2[[#This Row],[Close Price]]/Table2[[#This Row],[Day Low]])-1</f>
        <v>2.5365965891116282E-2</v>
      </c>
      <c r="AD147" s="1">
        <f>(Table2[[#This Row],[Day High]]/Table2[[#This Row],[Close Price]])-1</f>
        <v>5.7498667713797857E-3</v>
      </c>
      <c r="AE147" s="1">
        <f>(Table2[[#This Row],[Close Price]]/Table2[[#This Row],[Current Week Low]])-1</f>
        <v>6.075391984766898E-2</v>
      </c>
      <c r="AF147" s="1">
        <f>(Table2[[#This Row],[Current Week High]]/Table2[[#This Row],[Close Price]])-1</f>
        <v>5.7498667713797857E-3</v>
      </c>
      <c r="AG147" s="1">
        <f>(Table2[[#This Row],[Close Price]]/Table2[[#This Row],[Current Month Low]])-1</f>
        <v>6.075391984766898E-2</v>
      </c>
      <c r="AH147" s="1">
        <f>(Table2[[#This Row],[Current Month High]]/Table2[[#This Row],[Close Price]])-1</f>
        <v>5.7498667713797857E-3</v>
      </c>
      <c r="AI147">
        <v>3.7724735646369201</v>
      </c>
      <c r="AJ147">
        <v>169.56751852411901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0.15</v>
      </c>
      <c r="AM147" t="s">
        <v>3208</v>
      </c>
      <c r="AN147">
        <v>-2.02</v>
      </c>
      <c r="AO147" t="s">
        <v>3206</v>
      </c>
      <c r="AP147">
        <v>2.7033118197296001E-2</v>
      </c>
      <c r="AQ147">
        <f>(Table2[[#This Row],[Sharpe Ratio]]-AVERAGE(Table2[Sharpe Ratio]))/_xlfn.STDEV.P(Table2[Sharpe Ratio])</f>
        <v>-0.43999342973936795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3.816589584444626</v>
      </c>
      <c r="AS147">
        <f>_xlfn.RANK.AVG(Table2[[#This Row],[1Y Return vs Nifty Z-Score]],Table2[1Y Return vs Nifty Z-Score])</f>
        <v>67</v>
      </c>
      <c r="AT147">
        <f>_xlfn.RANK.AVG(Table2[[#This Row],[6M Return vs Nifty Z-Score]],Table2[6M Return vs Nifty Z-Score])</f>
        <v>93</v>
      </c>
      <c r="AU147">
        <f>_xlfn.RANK.AVG(Table2[[#This Row],[Sharpe Ratio Z-Score]],Table2[Sharpe Ratio Z-Score])</f>
        <v>456</v>
      </c>
      <c r="AV147">
        <f>(Table2[[#This Row],[Rank 1Y]]+Table2[[#This Row],[Rank 6M]]+Table2[[#This Row],[Rank Sharpe]])/3</f>
        <v>205.33333333333334</v>
      </c>
    </row>
    <row r="148" spans="1:48" x14ac:dyDescent="0.3">
      <c r="A148" t="s">
        <v>941</v>
      </c>
      <c r="B148" t="s">
        <v>942</v>
      </c>
      <c r="C148" t="s">
        <v>3161</v>
      </c>
      <c r="D148" t="s">
        <v>232</v>
      </c>
      <c r="E148">
        <v>16141.494317035</v>
      </c>
      <c r="F148">
        <v>3917.6</v>
      </c>
      <c r="G148">
        <v>161.15348102965399</v>
      </c>
      <c r="H148">
        <f>(Table2[[#This Row],[1Y Return vs Nifty]]-AVERAGE(Table2[1Y Return vs Nifty]))/_xlfn.STDEV.P(Table2[1Y Return vs Nifty])</f>
        <v>2.4384450050274418</v>
      </c>
      <c r="I148">
        <v>5.6838104164442802</v>
      </c>
      <c r="J148">
        <f>(Table2[[#This Row],[1M Return vs Nifty]]-AVERAGE(Table2[1M Return vs Nifty]))/_xlfn.STDEV.P(Table2[1M Return vs Nifty])</f>
        <v>0.31867970011458657</v>
      </c>
      <c r="K148">
        <v>-11.714940185911001</v>
      </c>
      <c r="L148">
        <f>(Table2[[#This Row],[6M Return vs Nifty]]-AVERAGE(Table2[6M Return vs Nifty]))/_xlfn.STDEV.P(Table2[6M Return vs Nifty])</f>
        <v>-0.80016144235328612</v>
      </c>
      <c r="M148">
        <v>2.4186945204533101</v>
      </c>
      <c r="N148">
        <f>(Table2[[#This Row],[1W Return vs Nifty]]-AVERAGE(Table2[1W Return vs Nifty]))/_xlfn.STDEV.P(Table2[1W Return vs Nifty])</f>
        <v>4.854150495079565E-2</v>
      </c>
      <c r="O148">
        <v>3805.52</v>
      </c>
      <c r="P148">
        <v>3796.3414391526298</v>
      </c>
      <c r="Q148">
        <v>3391.7086026013899</v>
      </c>
      <c r="R148">
        <v>60.599624489222798</v>
      </c>
      <c r="S148" s="1">
        <f>(Table2[[#This Row],[Close Price]]-Table2[[#This Row],[20D EMA]])/Table2[[#This Row],[20D EMA]]</f>
        <v>2.9451954003657826E-2</v>
      </c>
      <c r="T148" s="1">
        <f>(Table2[[#This Row],[Close Price]]-Table2[[#This Row],[50D EMA]])/Table2[[#This Row],[50D EMA]]</f>
        <v>3.1940899624253984E-2</v>
      </c>
      <c r="U148" s="1">
        <f>(Table2[[#This Row],[Close Price]]-Table2[[#This Row],[200D EMA]])/Table2[[#This Row],[200D EMA]]</f>
        <v>0.15505205753679993</v>
      </c>
      <c r="V148">
        <v>1.1092269112646</v>
      </c>
      <c r="W148">
        <v>3881.7</v>
      </c>
      <c r="X148">
        <v>3950</v>
      </c>
      <c r="Y148">
        <v>3790.8</v>
      </c>
      <c r="Z148">
        <v>3950</v>
      </c>
      <c r="AA148">
        <v>3754.2</v>
      </c>
      <c r="AB148">
        <v>4049.55</v>
      </c>
      <c r="AC148" s="1">
        <f>(Table2[[#This Row],[Close Price]]/Table2[[#This Row],[Day Low]])-1</f>
        <v>9.2485251307417027E-3</v>
      </c>
      <c r="AD148" s="1">
        <f>(Table2[[#This Row],[Day High]]/Table2[[#This Row],[Close Price]])-1</f>
        <v>8.2703696140493665E-3</v>
      </c>
      <c r="AE148" s="1">
        <f>(Table2[[#This Row],[Close Price]]/Table2[[#This Row],[Current Week Low]])-1</f>
        <v>3.3449403819774126E-2</v>
      </c>
      <c r="AF148" s="1">
        <f>(Table2[[#This Row],[Current Week High]]/Table2[[#This Row],[Close Price]])-1</f>
        <v>8.2703696140493665E-3</v>
      </c>
      <c r="AG148" s="1">
        <f>(Table2[[#This Row],[Close Price]]/Table2[[#This Row],[Current Month Low]])-1</f>
        <v>4.3524585797240389E-2</v>
      </c>
      <c r="AH148" s="1">
        <f>(Table2[[#This Row],[Current Month High]]/Table2[[#This Row],[Close Price]])-1</f>
        <v>3.3681335511537736E-2</v>
      </c>
      <c r="AI148">
        <v>9.7598019195425696</v>
      </c>
      <c r="AJ148">
        <v>189.97779422649799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-0.01</v>
      </c>
      <c r="AM148" t="s">
        <v>3206</v>
      </c>
      <c r="AN148">
        <v>6.88</v>
      </c>
      <c r="AO148" t="s">
        <v>3208</v>
      </c>
      <c r="AP148">
        <v>0.26941838795150203</v>
      </c>
      <c r="AQ148">
        <f>(Table2[[#This Row],[Sharpe Ratio]]-AVERAGE(Table2[Sharpe Ratio]))/_xlfn.STDEV.P(Table2[Sharpe Ratio])</f>
        <v>2.3938155648604904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4.3993203326000287</v>
      </c>
      <c r="AS148">
        <f>_xlfn.RANK.AVG(Table2[[#This Row],[1Y Return vs Nifty Z-Score]],Table2[1Y Return vs Nifty Z-Score])</f>
        <v>26</v>
      </c>
      <c r="AT148">
        <f>_xlfn.RANK.AVG(Table2[[#This Row],[6M Return vs Nifty Z-Score]],Table2[6M Return vs Nifty Z-Score])</f>
        <v>586</v>
      </c>
      <c r="AU148">
        <f>_xlfn.RANK.AVG(Table2[[#This Row],[Sharpe Ratio Z-Score]],Table2[Sharpe Ratio Z-Score])</f>
        <v>6</v>
      </c>
      <c r="AV148">
        <f>(Table2[[#This Row],[Rank 1Y]]+Table2[[#This Row],[Rank 6M]]+Table2[[#This Row],[Rank Sharpe]])/3</f>
        <v>206</v>
      </c>
    </row>
    <row r="149" spans="1:48" x14ac:dyDescent="0.3">
      <c r="A149" t="s">
        <v>754</v>
      </c>
      <c r="B149" t="s">
        <v>755</v>
      </c>
      <c r="C149" t="s">
        <v>3172</v>
      </c>
      <c r="D149" t="s">
        <v>756</v>
      </c>
      <c r="E149">
        <v>22680.519472374999</v>
      </c>
      <c r="F149">
        <v>319.35000000000002</v>
      </c>
      <c r="G149">
        <v>62.084803145384299</v>
      </c>
      <c r="H149">
        <f>(Table2[[#This Row],[1Y Return vs Nifty]]-AVERAGE(Table2[1Y Return vs Nifty]))/_xlfn.STDEV.P(Table2[1Y Return vs Nifty])</f>
        <v>0.68194801021256746</v>
      </c>
      <c r="I149">
        <v>13.9050743528587</v>
      </c>
      <c r="J149">
        <f>(Table2[[#This Row],[1M Return vs Nifty]]-AVERAGE(Table2[1M Return vs Nifty]))/_xlfn.STDEV.P(Table2[1M Return vs Nifty])</f>
        <v>1.1215323993150541</v>
      </c>
      <c r="K149">
        <v>53.502853161967501</v>
      </c>
      <c r="L149">
        <f>(Table2[[#This Row],[6M Return vs Nifty]]-AVERAGE(Table2[6M Return vs Nifty]))/_xlfn.STDEV.P(Table2[6M Return vs Nifty])</f>
        <v>1.2847145474883506</v>
      </c>
      <c r="M149">
        <v>8.2317434739993196</v>
      </c>
      <c r="N149">
        <f>(Table2[[#This Row],[1W Return vs Nifty]]-AVERAGE(Table2[1W Return vs Nifty]))/_xlfn.STDEV.P(Table2[1W Return vs Nifty])</f>
        <v>1.1487375018715691</v>
      </c>
      <c r="O149">
        <v>309.61</v>
      </c>
      <c r="P149">
        <v>284.12921647259498</v>
      </c>
      <c r="Q149">
        <v>224.80613515210399</v>
      </c>
      <c r="R149">
        <v>65.727186933245505</v>
      </c>
      <c r="S149" s="1">
        <f>(Table2[[#This Row],[Close Price]]-Table2[[#This Row],[20D EMA]])/Table2[[#This Row],[20D EMA]]</f>
        <v>3.1458932205032167E-2</v>
      </c>
      <c r="T149" s="1">
        <f>(Table2[[#This Row],[Close Price]]-Table2[[#This Row],[50D EMA]])/Table2[[#This Row],[50D EMA]]</f>
        <v>0.12396044294445933</v>
      </c>
      <c r="U149" s="1">
        <f>(Table2[[#This Row],[Close Price]]-Table2[[#This Row],[200D EMA]])/Table2[[#This Row],[200D EMA]]</f>
        <v>0.42055731612452474</v>
      </c>
      <c r="V149">
        <v>0.84428203606407604</v>
      </c>
      <c r="W149">
        <v>317</v>
      </c>
      <c r="X149">
        <v>333.1</v>
      </c>
      <c r="Y149">
        <v>307.85000000000002</v>
      </c>
      <c r="Z149">
        <v>333.1</v>
      </c>
      <c r="AA149">
        <v>300.60000000000002</v>
      </c>
      <c r="AB149">
        <v>333.1</v>
      </c>
      <c r="AC149" s="1">
        <f>(Table2[[#This Row],[Close Price]]/Table2[[#This Row],[Day Low]])-1</f>
        <v>7.413249211356554E-3</v>
      </c>
      <c r="AD149" s="1">
        <f>(Table2[[#This Row],[Day High]]/Table2[[#This Row],[Close Price]])-1</f>
        <v>4.3056207922342216E-2</v>
      </c>
      <c r="AE149" s="1">
        <f>(Table2[[#This Row],[Close Price]]/Table2[[#This Row],[Current Week Low]])-1</f>
        <v>3.7355855124248771E-2</v>
      </c>
      <c r="AF149" s="1">
        <f>(Table2[[#This Row],[Current Week High]]/Table2[[#This Row],[Close Price]])-1</f>
        <v>4.3056207922342216E-2</v>
      </c>
      <c r="AG149" s="1">
        <f>(Table2[[#This Row],[Close Price]]/Table2[[#This Row],[Current Month Low]])-1</f>
        <v>6.2375249500997931E-2</v>
      </c>
      <c r="AH149" s="1">
        <f>(Table2[[#This Row],[Current Month High]]/Table2[[#This Row],[Close Price]])-1</f>
        <v>4.3056207922342216E-2</v>
      </c>
      <c r="AI149">
        <v>7.6874902144981903</v>
      </c>
      <c r="AJ149">
        <v>115.34052596089001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0.24</v>
      </c>
      <c r="AM149" t="s">
        <v>3208</v>
      </c>
      <c r="AN149">
        <v>1.28</v>
      </c>
      <c r="AO149" t="s">
        <v>3208</v>
      </c>
      <c r="AP149">
        <v>4.2699336253145002E-2</v>
      </c>
      <c r="AQ149">
        <f>(Table2[[#This Row],[Sharpe Ratio]]-AVERAGE(Table2[Sharpe Ratio]))/_xlfn.STDEV.P(Table2[Sharpe Ratio])</f>
        <v>-0.25683432240975584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3.9800981364777854</v>
      </c>
      <c r="AS149">
        <f>_xlfn.RANK.AVG(Table2[[#This Row],[1Y Return vs Nifty Z-Score]],Table2[1Y Return vs Nifty Z-Score])</f>
        <v>135</v>
      </c>
      <c r="AT149">
        <f>_xlfn.RANK.AVG(Table2[[#This Row],[6M Return vs Nifty Z-Score]],Table2[6M Return vs Nifty Z-Score])</f>
        <v>74</v>
      </c>
      <c r="AU149">
        <f>_xlfn.RANK.AVG(Table2[[#This Row],[Sharpe Ratio Z-Score]],Table2[Sharpe Ratio Z-Score])</f>
        <v>410</v>
      </c>
      <c r="AV149">
        <f>(Table2[[#This Row],[Rank 1Y]]+Table2[[#This Row],[Rank 6M]]+Table2[[#This Row],[Rank Sharpe]])/3</f>
        <v>206.33333333333334</v>
      </c>
    </row>
    <row r="150" spans="1:48" x14ac:dyDescent="0.3">
      <c r="A150" t="s">
        <v>1217</v>
      </c>
      <c r="B150" t="s">
        <v>1218</v>
      </c>
      <c r="C150" t="s">
        <v>3168</v>
      </c>
      <c r="D150" t="s">
        <v>837</v>
      </c>
      <c r="E150">
        <v>10057.332236974</v>
      </c>
      <c r="F150">
        <v>205.3</v>
      </c>
      <c r="G150">
        <v>38.321515700424797</v>
      </c>
      <c r="H150">
        <f>(Table2[[#This Row],[1Y Return vs Nifty]]-AVERAGE(Table2[1Y Return vs Nifty]))/_xlfn.STDEV.P(Table2[1Y Return vs Nifty])</f>
        <v>0.26062268443448944</v>
      </c>
      <c r="I150">
        <v>0.18507388383802501</v>
      </c>
      <c r="J150">
        <f>(Table2[[#This Row],[1M Return vs Nifty]]-AVERAGE(Table2[1M Return vs Nifty]))/_xlfn.STDEV.P(Table2[1M Return vs Nifty])</f>
        <v>-0.21830287355528963</v>
      </c>
      <c r="K150">
        <v>21.906482288958401</v>
      </c>
      <c r="L150">
        <f>(Table2[[#This Row],[6M Return vs Nifty]]-AVERAGE(Table2[6M Return vs Nifty]))/_xlfn.STDEV.P(Table2[6M Return vs Nifty])</f>
        <v>0.2746448775765401</v>
      </c>
      <c r="M150">
        <v>1.61441604719744</v>
      </c>
      <c r="N150">
        <f>(Table2[[#This Row],[1W Return vs Nifty]]-AVERAGE(Table2[1W Return vs Nifty]))/_xlfn.STDEV.P(Table2[1W Return vs Nifty])</f>
        <v>-0.10367877802925479</v>
      </c>
      <c r="O150">
        <v>217.68</v>
      </c>
      <c r="P150">
        <v>221.71443262453599</v>
      </c>
      <c r="Q150">
        <v>192.88592153508699</v>
      </c>
      <c r="R150">
        <v>47.555664974831103</v>
      </c>
      <c r="S150" s="1">
        <f>(Table2[[#This Row],[Close Price]]-Table2[[#This Row],[20D EMA]])/Table2[[#This Row],[20D EMA]]</f>
        <v>-5.6872473355384028E-2</v>
      </c>
      <c r="T150" s="1">
        <f>(Table2[[#This Row],[Close Price]]-Table2[[#This Row],[50D EMA]])/Table2[[#This Row],[50D EMA]]</f>
        <v>-7.4034118709507393E-2</v>
      </c>
      <c r="U150" s="1">
        <f>(Table2[[#This Row],[Close Price]]-Table2[[#This Row],[200D EMA]])/Table2[[#This Row],[200D EMA]]</f>
        <v>6.4359691812213626E-2</v>
      </c>
      <c r="V150">
        <v>0.89312262316565205</v>
      </c>
      <c r="W150">
        <v>205.3</v>
      </c>
      <c r="X150">
        <v>216</v>
      </c>
      <c r="Y150">
        <v>205.3</v>
      </c>
      <c r="Z150">
        <v>218.5</v>
      </c>
      <c r="AA150">
        <v>205.3</v>
      </c>
      <c r="AB150">
        <v>230</v>
      </c>
      <c r="AC150" s="1">
        <f>(Table2[[#This Row],[Close Price]]/Table2[[#This Row],[Day Low]])-1</f>
        <v>0</v>
      </c>
      <c r="AD150" s="1">
        <f>(Table2[[#This Row],[Day High]]/Table2[[#This Row],[Close Price]])-1</f>
        <v>5.2118850462737454E-2</v>
      </c>
      <c r="AE150" s="1">
        <f>(Table2[[#This Row],[Close Price]]/Table2[[#This Row],[Current Week Low]])-1</f>
        <v>0</v>
      </c>
      <c r="AF150" s="1">
        <f>(Table2[[#This Row],[Current Week High]]/Table2[[#This Row],[Close Price]])-1</f>
        <v>6.4296151972722759E-2</v>
      </c>
      <c r="AG150" s="1">
        <f>(Table2[[#This Row],[Close Price]]/Table2[[#This Row],[Current Month Low]])-1</f>
        <v>0</v>
      </c>
      <c r="AH150" s="1">
        <f>(Table2[[#This Row],[Current Month High]]/Table2[[#This Row],[Close Price]])-1</f>
        <v>0.12031173891865565</v>
      </c>
      <c r="AI150">
        <v>28.5923039454456</v>
      </c>
      <c r="AJ150">
        <v>80.801409070893897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-0.2</v>
      </c>
      <c r="AM150" t="s">
        <v>3206</v>
      </c>
      <c r="AN150">
        <v>-8.74</v>
      </c>
      <c r="AO150" t="s">
        <v>3206</v>
      </c>
      <c r="AP150">
        <v>0.130670210395464</v>
      </c>
      <c r="AQ150">
        <f>(Table2[[#This Row],[Sharpe Ratio]]-AVERAGE(Table2[Sharpe Ratio]))/_xlfn.STDEV.P(Table2[Sharpe Ratio])</f>
        <v>0.77166322061385362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228</v>
      </c>
      <c r="AT150">
        <f>_xlfn.RANK.AVG(Table2[[#This Row],[6M Return vs Nifty Z-Score]],Table2[6M Return vs Nifty Z-Score])</f>
        <v>234</v>
      </c>
      <c r="AU150">
        <f>_xlfn.RANK.AVG(Table2[[#This Row],[Sharpe Ratio Z-Score]],Table2[Sharpe Ratio Z-Score])</f>
        <v>157</v>
      </c>
      <c r="AV150">
        <f>(Table2[[#This Row],[Rank 1Y]]+Table2[[#This Row],[Rank 6M]]+Table2[[#This Row],[Rank Sharpe]])/3</f>
        <v>206.33333333333334</v>
      </c>
    </row>
    <row r="151" spans="1:48" x14ac:dyDescent="0.3">
      <c r="A151" t="s">
        <v>462</v>
      </c>
      <c r="B151" t="s">
        <v>463</v>
      </c>
      <c r="C151" t="s">
        <v>3165</v>
      </c>
      <c r="D151" t="s">
        <v>54</v>
      </c>
      <c r="E151">
        <v>47754.713954430001</v>
      </c>
      <c r="F151">
        <v>2859.35</v>
      </c>
      <c r="G151">
        <v>71.170553314945593</v>
      </c>
      <c r="H151">
        <f>(Table2[[#This Row],[1Y Return vs Nifty]]-AVERAGE(Table2[1Y Return vs Nifty]))/_xlfn.STDEV.P(Table2[1Y Return vs Nifty])</f>
        <v>0.84303921693197359</v>
      </c>
      <c r="I151">
        <v>-4.9131660378197797</v>
      </c>
      <c r="J151">
        <f>(Table2[[#This Row],[1M Return vs Nifty]]-AVERAGE(Table2[1M Return vs Nifty]))/_xlfn.STDEV.P(Table2[1M Return vs Nifty])</f>
        <v>-0.71617469885271567</v>
      </c>
      <c r="K151">
        <v>30.7201329035017</v>
      </c>
      <c r="L151">
        <f>(Table2[[#This Row],[6M Return vs Nifty]]-AVERAGE(Table2[6M Return vs Nifty]))/_xlfn.STDEV.P(Table2[6M Return vs Nifty])</f>
        <v>0.55639879174377016</v>
      </c>
      <c r="M151">
        <v>0.51446669416174096</v>
      </c>
      <c r="N151">
        <f>(Table2[[#This Row],[1W Return vs Nifty]]-AVERAGE(Table2[1W Return vs Nifty]))/_xlfn.STDEV.P(Table2[1W Return vs Nifty])</f>
        <v>-0.31185866515841149</v>
      </c>
      <c r="O151">
        <v>2832.01</v>
      </c>
      <c r="P151">
        <v>2748.9186334005499</v>
      </c>
      <c r="Q151">
        <v>2321.2112566258602</v>
      </c>
      <c r="R151">
        <v>46.948593672132901</v>
      </c>
      <c r="S151" s="1">
        <f>(Table2[[#This Row],[Close Price]]-Table2[[#This Row],[20D EMA]])/Table2[[#This Row],[20D EMA]]</f>
        <v>9.6539207135566928E-3</v>
      </c>
      <c r="T151" s="1">
        <f>(Table2[[#This Row],[Close Price]]-Table2[[#This Row],[50D EMA]])/Table2[[#This Row],[50D EMA]]</f>
        <v>4.0172657443425637E-2</v>
      </c>
      <c r="U151" s="1">
        <f>(Table2[[#This Row],[Close Price]]-Table2[[#This Row],[200D EMA]])/Table2[[#This Row],[200D EMA]]</f>
        <v>0.23183531522089226</v>
      </c>
      <c r="V151">
        <v>0.61491140272769595</v>
      </c>
      <c r="W151">
        <v>2815.55</v>
      </c>
      <c r="X151">
        <v>2912</v>
      </c>
      <c r="Y151">
        <v>2771.05</v>
      </c>
      <c r="Z151">
        <v>2912</v>
      </c>
      <c r="AA151">
        <v>2716.2</v>
      </c>
      <c r="AB151">
        <v>2912</v>
      </c>
      <c r="AC151" s="1">
        <f>(Table2[[#This Row],[Close Price]]/Table2[[#This Row],[Day Low]])-1</f>
        <v>1.5556463213226346E-2</v>
      </c>
      <c r="AD151" s="1">
        <f>(Table2[[#This Row],[Day High]]/Table2[[#This Row],[Close Price]])-1</f>
        <v>1.8413275744487478E-2</v>
      </c>
      <c r="AE151" s="1">
        <f>(Table2[[#This Row],[Close Price]]/Table2[[#This Row],[Current Week Low]])-1</f>
        <v>3.1865177459807548E-2</v>
      </c>
      <c r="AF151" s="1">
        <f>(Table2[[#This Row],[Current Week High]]/Table2[[#This Row],[Close Price]])-1</f>
        <v>1.8413275744487478E-2</v>
      </c>
      <c r="AG151" s="1">
        <f>(Table2[[#This Row],[Close Price]]/Table2[[#This Row],[Current Month Low]])-1</f>
        <v>5.2702304690376289E-2</v>
      </c>
      <c r="AH151" s="1">
        <f>(Table2[[#This Row],[Current Month High]]/Table2[[#This Row],[Close Price]])-1</f>
        <v>1.8413275744487478E-2</v>
      </c>
      <c r="AI151">
        <v>7.9965726476297103</v>
      </c>
      <c r="AJ151">
        <v>106.443810692754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-0.09</v>
      </c>
      <c r="AM151" t="s">
        <v>3206</v>
      </c>
      <c r="AN151">
        <v>-1.64</v>
      </c>
      <c r="AO151" t="s">
        <v>3206</v>
      </c>
      <c r="AP151">
        <v>6.7479414838646001E-2</v>
      </c>
      <c r="AQ151">
        <f>(Table2[[#This Row],[Sharpe Ratio]]-AVERAGE(Table2[Sharpe Ratio]))/_xlfn.STDEV.P(Table2[Sharpe Ratio])</f>
        <v>3.2878041933562641E-2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0.40428268659817918</v>
      </c>
      <c r="AS151">
        <f>_xlfn.RANK.AVG(Table2[[#This Row],[1Y Return vs Nifty Z-Score]],Table2[1Y Return vs Nifty Z-Score])</f>
        <v>115</v>
      </c>
      <c r="AT151">
        <f>_xlfn.RANK.AVG(Table2[[#This Row],[6M Return vs Nifty Z-Score]],Table2[6M Return vs Nifty Z-Score])</f>
        <v>165</v>
      </c>
      <c r="AU151">
        <f>_xlfn.RANK.AVG(Table2[[#This Row],[Sharpe Ratio Z-Score]],Table2[Sharpe Ratio Z-Score])</f>
        <v>342</v>
      </c>
      <c r="AV151">
        <f>(Table2[[#This Row],[Rank 1Y]]+Table2[[#This Row],[Rank 6M]]+Table2[[#This Row],[Rank Sharpe]])/3</f>
        <v>207.33333333333334</v>
      </c>
    </row>
    <row r="152" spans="1:48" x14ac:dyDescent="0.3">
      <c r="A152" t="s">
        <v>675</v>
      </c>
      <c r="B152" t="s">
        <v>676</v>
      </c>
      <c r="C152" t="s">
        <v>3165</v>
      </c>
      <c r="D152" t="s">
        <v>54</v>
      </c>
      <c r="E152">
        <v>27682.32595785</v>
      </c>
      <c r="F152">
        <v>1591.95</v>
      </c>
      <c r="G152">
        <v>71.1245872548796</v>
      </c>
      <c r="H152">
        <f>(Table2[[#This Row],[1Y Return vs Nifty]]-AVERAGE(Table2[1Y Return vs Nifty]))/_xlfn.STDEV.P(Table2[1Y Return vs Nifty])</f>
        <v>0.84222423435530369</v>
      </c>
      <c r="I152">
        <v>5.3041565127317103</v>
      </c>
      <c r="J152">
        <f>(Table2[[#This Row],[1M Return vs Nifty]]-AVERAGE(Table2[1M Return vs Nifty]))/_xlfn.STDEV.P(Table2[1M Return vs Nifty])</f>
        <v>0.28160435942304712</v>
      </c>
      <c r="K152">
        <v>45.620014833959402</v>
      </c>
      <c r="L152">
        <f>(Table2[[#This Row],[6M Return vs Nifty]]-AVERAGE(Table2[6M Return vs Nifty]))/_xlfn.STDEV.P(Table2[6M Return vs Nifty])</f>
        <v>1.0327167487556816</v>
      </c>
      <c r="M152">
        <v>3.1960442996160201</v>
      </c>
      <c r="N152">
        <f>(Table2[[#This Row],[1W Return vs Nifty]]-AVERAGE(Table2[1W Return vs Nifty]))/_xlfn.STDEV.P(Table2[1W Return vs Nifty])</f>
        <v>0.19566517827206692</v>
      </c>
      <c r="O152">
        <v>1517.44</v>
      </c>
      <c r="P152">
        <v>1407.7489241808701</v>
      </c>
      <c r="Q152">
        <v>1121.50579987891</v>
      </c>
      <c r="R152">
        <v>58.584030126234303</v>
      </c>
      <c r="S152" s="1">
        <f>(Table2[[#This Row],[Close Price]]-Table2[[#This Row],[20D EMA]])/Table2[[#This Row],[20D EMA]]</f>
        <v>4.9102435681147187E-2</v>
      </c>
      <c r="T152" s="1">
        <f>(Table2[[#This Row],[Close Price]]-Table2[[#This Row],[50D EMA]])/Table2[[#This Row],[50D EMA]]</f>
        <v>0.13084796063780441</v>
      </c>
      <c r="U152" s="1">
        <f>(Table2[[#This Row],[Close Price]]-Table2[[#This Row],[200D EMA]])/Table2[[#This Row],[200D EMA]]</f>
        <v>0.41947549461793626</v>
      </c>
      <c r="V152">
        <v>0.76370889377078799</v>
      </c>
      <c r="W152">
        <v>1549.4</v>
      </c>
      <c r="X152">
        <v>1624</v>
      </c>
      <c r="Y152">
        <v>1523.05</v>
      </c>
      <c r="Z152">
        <v>1624</v>
      </c>
      <c r="AA152">
        <v>1503.05</v>
      </c>
      <c r="AB152">
        <v>1624</v>
      </c>
      <c r="AC152" s="1">
        <f>(Table2[[#This Row],[Close Price]]/Table2[[#This Row],[Day Low]])-1</f>
        <v>2.7462243449076995E-2</v>
      </c>
      <c r="AD152" s="1">
        <f>(Table2[[#This Row],[Day High]]/Table2[[#This Row],[Close Price]])-1</f>
        <v>2.0132541851188845E-2</v>
      </c>
      <c r="AE152" s="1">
        <f>(Table2[[#This Row],[Close Price]]/Table2[[#This Row],[Current Week Low]])-1</f>
        <v>4.5238173402055049E-2</v>
      </c>
      <c r="AF152" s="1">
        <f>(Table2[[#This Row],[Current Week High]]/Table2[[#This Row],[Close Price]])-1</f>
        <v>2.0132541851188845E-2</v>
      </c>
      <c r="AG152" s="1">
        <f>(Table2[[#This Row],[Close Price]]/Table2[[#This Row],[Current Month Low]])-1</f>
        <v>5.9146402315292335E-2</v>
      </c>
      <c r="AH152" s="1">
        <f>(Table2[[#This Row],[Current Month High]]/Table2[[#This Row],[Close Price]])-1</f>
        <v>2.0132541851188845E-2</v>
      </c>
      <c r="AI152">
        <v>2.0132541851188801</v>
      </c>
      <c r="AJ152">
        <v>119.821872410936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0.12</v>
      </c>
      <c r="AM152" t="s">
        <v>3208</v>
      </c>
      <c r="AN152">
        <v>1.79</v>
      </c>
      <c r="AO152" t="s">
        <v>3208</v>
      </c>
      <c r="AP152">
        <v>4.3953170308967997E-2</v>
      </c>
      <c r="AQ152">
        <f>(Table2[[#This Row],[Sharpe Ratio]]-AVERAGE(Table2[Sharpe Ratio]))/_xlfn.STDEV.P(Table2[Sharpe Ratio])</f>
        <v>-0.24217532011671253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2.1100352006893868</v>
      </c>
      <c r="AS152">
        <f>_xlfn.RANK.AVG(Table2[[#This Row],[1Y Return vs Nifty Z-Score]],Table2[1Y Return vs Nifty Z-Score])</f>
        <v>116</v>
      </c>
      <c r="AT152">
        <f>_xlfn.RANK.AVG(Table2[[#This Row],[6M Return vs Nifty Z-Score]],Table2[6M Return vs Nifty Z-Score])</f>
        <v>101</v>
      </c>
      <c r="AU152">
        <f>_xlfn.RANK.AVG(Table2[[#This Row],[Sharpe Ratio Z-Score]],Table2[Sharpe Ratio Z-Score])</f>
        <v>406</v>
      </c>
      <c r="AV152">
        <f>(Table2[[#This Row],[Rank 1Y]]+Table2[[#This Row],[Rank 6M]]+Table2[[#This Row],[Rank Sharpe]])/3</f>
        <v>207.66666666666666</v>
      </c>
    </row>
    <row r="153" spans="1:48" x14ac:dyDescent="0.3">
      <c r="A153" t="s">
        <v>1195</v>
      </c>
      <c r="B153" t="s">
        <v>1196</v>
      </c>
      <c r="C153" t="s">
        <v>3164</v>
      </c>
      <c r="D153" t="s">
        <v>46</v>
      </c>
      <c r="E153">
        <v>10233.245231639999</v>
      </c>
      <c r="F153">
        <v>6379.85</v>
      </c>
      <c r="G153">
        <v>15.9645263007978</v>
      </c>
      <c r="H153">
        <f>(Table2[[#This Row],[1Y Return vs Nifty]]-AVERAGE(Table2[1Y Return vs Nifty]))/_xlfn.STDEV.P(Table2[1Y Return vs Nifty])</f>
        <v>-0.13576884447465107</v>
      </c>
      <c r="I153">
        <v>13.294155486174301</v>
      </c>
      <c r="J153">
        <f>(Table2[[#This Row],[1M Return vs Nifty]]-AVERAGE(Table2[1M Return vs Nifty]))/_xlfn.STDEV.P(Table2[1M Return vs Nifty])</f>
        <v>1.061872733246241</v>
      </c>
      <c r="K153">
        <v>19.974229244863899</v>
      </c>
      <c r="L153">
        <f>(Table2[[#This Row],[6M Return vs Nifty]]-AVERAGE(Table2[6M Return vs Nifty]))/_xlfn.STDEV.P(Table2[6M Return vs Nifty])</f>
        <v>0.21287480270690201</v>
      </c>
      <c r="M153">
        <v>0.54994856639794998</v>
      </c>
      <c r="N153">
        <f>(Table2[[#This Row],[1W Return vs Nifty]]-AVERAGE(Table2[1W Return vs Nifty]))/_xlfn.STDEV.P(Table2[1W Return vs Nifty])</f>
        <v>-0.30514325400163489</v>
      </c>
      <c r="O153">
        <v>6375.52</v>
      </c>
      <c r="P153">
        <v>6048.8815875444998</v>
      </c>
      <c r="Q153">
        <v>5159.2489303584298</v>
      </c>
      <c r="R153">
        <v>51.954843671578203</v>
      </c>
      <c r="S153" s="1">
        <f>(Table2[[#This Row],[Close Price]]-Table2[[#This Row],[20D EMA]])/Table2[[#This Row],[20D EMA]]</f>
        <v>6.7916028810197863E-4</v>
      </c>
      <c r="T153" s="1">
        <f>(Table2[[#This Row],[Close Price]]-Table2[[#This Row],[50D EMA]])/Table2[[#This Row],[50D EMA]]</f>
        <v>5.4715637538187423E-2</v>
      </c>
      <c r="U153" s="1">
        <f>(Table2[[#This Row],[Close Price]]-Table2[[#This Row],[200D EMA]])/Table2[[#This Row],[200D EMA]]</f>
        <v>0.23658503129384212</v>
      </c>
      <c r="V153">
        <v>0.77602204433112898</v>
      </c>
      <c r="W153">
        <v>6355</v>
      </c>
      <c r="X153">
        <v>6530.5</v>
      </c>
      <c r="Y153">
        <v>6136</v>
      </c>
      <c r="Z153">
        <v>6530.5</v>
      </c>
      <c r="AA153">
        <v>6136</v>
      </c>
      <c r="AB153">
        <v>6849.95</v>
      </c>
      <c r="AC153" s="1">
        <f>(Table2[[#This Row],[Close Price]]/Table2[[#This Row],[Day Low]])-1</f>
        <v>3.9103068450039302E-3</v>
      </c>
      <c r="AD153" s="1">
        <f>(Table2[[#This Row],[Day High]]/Table2[[#This Row],[Close Price]])-1</f>
        <v>2.3613407838742217E-2</v>
      </c>
      <c r="AE153" s="1">
        <f>(Table2[[#This Row],[Close Price]]/Table2[[#This Row],[Current Week Low]])-1</f>
        <v>3.9740873533246512E-2</v>
      </c>
      <c r="AF153" s="1">
        <f>(Table2[[#This Row],[Current Week High]]/Table2[[#This Row],[Close Price]])-1</f>
        <v>2.3613407838742217E-2</v>
      </c>
      <c r="AG153" s="1">
        <f>(Table2[[#This Row],[Close Price]]/Table2[[#This Row],[Current Month Low]])-1</f>
        <v>3.9740873533246512E-2</v>
      </c>
      <c r="AH153" s="1">
        <f>(Table2[[#This Row],[Current Month High]]/Table2[[#This Row],[Close Price]])-1</f>
        <v>7.3685117988667281E-2</v>
      </c>
      <c r="AI153">
        <v>16.773905342602099</v>
      </c>
      <c r="AJ153">
        <v>89.597170834633502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0.23</v>
      </c>
      <c r="AM153" t="s">
        <v>3208</v>
      </c>
      <c r="AN153">
        <v>-9.02</v>
      </c>
      <c r="AO153" t="s">
        <v>3206</v>
      </c>
      <c r="AP153">
        <v>0.22362934612104901</v>
      </c>
      <c r="AQ153">
        <f>(Table2[[#This Row],[Sharpe Ratio]]-AVERAGE(Table2[Sharpe Ratio]))/_xlfn.STDEV.P(Table2[Sharpe Ratio])</f>
        <v>1.8584802339436028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2.6923156714204599</v>
      </c>
      <c r="AS153">
        <f>_xlfn.RANK.AVG(Table2[[#This Row],[1Y Return vs Nifty Z-Score]],Table2[1Y Return vs Nifty Z-Score])</f>
        <v>347</v>
      </c>
      <c r="AT153">
        <f>_xlfn.RANK.AVG(Table2[[#This Row],[6M Return vs Nifty Z-Score]],Table2[6M Return vs Nifty Z-Score])</f>
        <v>254</v>
      </c>
      <c r="AU153">
        <f>_xlfn.RANK.AVG(Table2[[#This Row],[Sharpe Ratio Z-Score]],Table2[Sharpe Ratio Z-Score])</f>
        <v>23</v>
      </c>
      <c r="AV153">
        <f>(Table2[[#This Row],[Rank 1Y]]+Table2[[#This Row],[Rank 6M]]+Table2[[#This Row],[Rank Sharpe]])/3</f>
        <v>208</v>
      </c>
    </row>
    <row r="154" spans="1:48" x14ac:dyDescent="0.3">
      <c r="A154" t="s">
        <v>949</v>
      </c>
      <c r="B154" t="s">
        <v>950</v>
      </c>
      <c r="C154" t="s">
        <v>3175</v>
      </c>
      <c r="D154" t="s">
        <v>501</v>
      </c>
      <c r="E154">
        <v>16071.89350074</v>
      </c>
      <c r="F154">
        <v>855.8</v>
      </c>
      <c r="G154">
        <v>53.306005684914801</v>
      </c>
      <c r="H154">
        <f>(Table2[[#This Row],[1Y Return vs Nifty]]-AVERAGE(Table2[1Y Return vs Nifty]))/_xlfn.STDEV.P(Table2[1Y Return vs Nifty])</f>
        <v>0.52629910395163582</v>
      </c>
      <c r="I154">
        <v>1.5504248395140501</v>
      </c>
      <c r="J154">
        <f>(Table2[[#This Row],[1M Return vs Nifty]]-AVERAGE(Table2[1M Return vs Nifty]))/_xlfn.STDEV.P(Table2[1M Return vs Nifty])</f>
        <v>-8.496866745284995E-2</v>
      </c>
      <c r="K154">
        <v>17.999754588916201</v>
      </c>
      <c r="L154">
        <f>(Table2[[#This Row],[6M Return vs Nifty]]-AVERAGE(Table2[6M Return vs Nifty]))/_xlfn.STDEV.P(Table2[6M Return vs Nifty])</f>
        <v>0.14975499151092733</v>
      </c>
      <c r="M154">
        <v>-3.6070944736156602E-2</v>
      </c>
      <c r="N154">
        <f>(Table2[[#This Row],[1W Return vs Nifty]]-AVERAGE(Table2[1W Return vs Nifty]))/_xlfn.STDEV.P(Table2[1W Return vs Nifty])</f>
        <v>-0.41605515676032712</v>
      </c>
      <c r="O154">
        <v>863.42</v>
      </c>
      <c r="P154">
        <v>841.58205669316305</v>
      </c>
      <c r="Q154">
        <v>714.33337519237</v>
      </c>
      <c r="R154">
        <v>42.710414566816198</v>
      </c>
      <c r="S154" s="1">
        <f>(Table2[[#This Row],[Close Price]]-Table2[[#This Row],[20D EMA]])/Table2[[#This Row],[20D EMA]]</f>
        <v>-8.8253688818883107E-3</v>
      </c>
      <c r="T154" s="1">
        <f>(Table2[[#This Row],[Close Price]]-Table2[[#This Row],[50D EMA]])/Table2[[#This Row],[50D EMA]]</f>
        <v>1.6894304237787115E-2</v>
      </c>
      <c r="U154" s="1">
        <f>(Table2[[#This Row],[Close Price]]-Table2[[#This Row],[200D EMA]])/Table2[[#This Row],[200D EMA]]</f>
        <v>0.19804006045431238</v>
      </c>
      <c r="V154">
        <v>0.64530905362772095</v>
      </c>
      <c r="W154">
        <v>851</v>
      </c>
      <c r="X154">
        <v>871.65</v>
      </c>
      <c r="Y154">
        <v>846.3</v>
      </c>
      <c r="Z154">
        <v>875.8</v>
      </c>
      <c r="AA154">
        <v>846.3</v>
      </c>
      <c r="AB154">
        <v>910</v>
      </c>
      <c r="AC154" s="1">
        <f>(Table2[[#This Row],[Close Price]]/Table2[[#This Row],[Day Low]])-1</f>
        <v>5.640423031727293E-3</v>
      </c>
      <c r="AD154" s="1">
        <f>(Table2[[#This Row],[Day High]]/Table2[[#This Row],[Close Price]])-1</f>
        <v>1.8520682402430433E-2</v>
      </c>
      <c r="AE154" s="1">
        <f>(Table2[[#This Row],[Close Price]]/Table2[[#This Row],[Current Week Low]])-1</f>
        <v>1.1225333805978899E-2</v>
      </c>
      <c r="AF154" s="1">
        <f>(Table2[[#This Row],[Current Week High]]/Table2[[#This Row],[Close Price]])-1</f>
        <v>2.3369946249123696E-2</v>
      </c>
      <c r="AG154" s="1">
        <f>(Table2[[#This Row],[Close Price]]/Table2[[#This Row],[Current Month Low]])-1</f>
        <v>1.1225333805978899E-2</v>
      </c>
      <c r="AH154" s="1">
        <f>(Table2[[#This Row],[Current Month High]]/Table2[[#This Row],[Close Price]])-1</f>
        <v>6.333255433512508E-2</v>
      </c>
      <c r="AI154">
        <v>8.2729609721897592</v>
      </c>
      <c r="AJ154">
        <v>103.277909738717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7.0000000000000007E-2</v>
      </c>
      <c r="AM154" t="s">
        <v>3208</v>
      </c>
      <c r="AN154">
        <v>-0.55000000000000004</v>
      </c>
      <c r="AO154" t="s">
        <v>3206</v>
      </c>
      <c r="AP154">
        <v>0.119375493425945</v>
      </c>
      <c r="AQ154">
        <f>(Table2[[#This Row],[Sharpe Ratio]]-AVERAGE(Table2[Sharpe Ratio]))/_xlfn.STDEV.P(Table2[Sharpe Ratio])</f>
        <v>0.63961282591726254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0.8146430971666484</v>
      </c>
      <c r="AS154">
        <f>_xlfn.RANK.AVG(Table2[[#This Row],[1Y Return vs Nifty Z-Score]],Table2[1Y Return vs Nifty Z-Score])</f>
        <v>162</v>
      </c>
      <c r="AT154">
        <f>_xlfn.RANK.AVG(Table2[[#This Row],[6M Return vs Nifty Z-Score]],Table2[6M Return vs Nifty Z-Score])</f>
        <v>279</v>
      </c>
      <c r="AU154">
        <f>_xlfn.RANK.AVG(Table2[[#This Row],[Sharpe Ratio Z-Score]],Table2[Sharpe Ratio Z-Score])</f>
        <v>185</v>
      </c>
      <c r="AV154">
        <f>(Table2[[#This Row],[Rank 1Y]]+Table2[[#This Row],[Rank 6M]]+Table2[[#This Row],[Rank Sharpe]])/3</f>
        <v>208.66666666666666</v>
      </c>
    </row>
    <row r="155" spans="1:48" x14ac:dyDescent="0.3">
      <c r="A155" t="s">
        <v>1609</v>
      </c>
      <c r="B155" t="s">
        <v>1610</v>
      </c>
      <c r="C155" t="s">
        <v>3164</v>
      </c>
      <c r="D155" t="s">
        <v>46</v>
      </c>
      <c r="E155">
        <v>5909.0976910700001</v>
      </c>
      <c r="F155">
        <v>770.1</v>
      </c>
      <c r="G155">
        <v>56.777069947405202</v>
      </c>
      <c r="H155">
        <f>(Table2[[#This Row],[1Y Return vs Nifty]]-AVERAGE(Table2[1Y Return vs Nifty]))/_xlfn.STDEV.P(Table2[1Y Return vs Nifty])</f>
        <v>0.58784140042798527</v>
      </c>
      <c r="I155">
        <v>-11.447584000809099</v>
      </c>
      <c r="J155">
        <f>(Table2[[#This Row],[1M Return vs Nifty]]-AVERAGE(Table2[1M Return vs Nifty]))/_xlfn.STDEV.P(Table2[1M Return vs Nifty])</f>
        <v>-1.3542973938379879</v>
      </c>
      <c r="K155">
        <v>9.1173070049101597</v>
      </c>
      <c r="L155">
        <f>(Table2[[#This Row],[6M Return vs Nifty]]-AVERAGE(Table2[6M Return vs Nifty]))/_xlfn.STDEV.P(Table2[6M Return vs Nifty])</f>
        <v>-0.13419821739541871</v>
      </c>
      <c r="M155">
        <v>-2.5515660911519702</v>
      </c>
      <c r="N155">
        <f>(Table2[[#This Row],[1W Return vs Nifty]]-AVERAGE(Table2[1W Return vs Nifty]))/_xlfn.STDEV.P(Table2[1W Return vs Nifty])</f>
        <v>-0.89214570966580231</v>
      </c>
      <c r="O155">
        <v>812.43</v>
      </c>
      <c r="P155">
        <v>816.07540502885297</v>
      </c>
      <c r="Q155">
        <v>690.40310838469804</v>
      </c>
      <c r="R155">
        <v>30.845890252109399</v>
      </c>
      <c r="S155" s="1">
        <f>(Table2[[#This Row],[Close Price]]-Table2[[#This Row],[20D EMA]])/Table2[[#This Row],[20D EMA]]</f>
        <v>-5.2102950408035066E-2</v>
      </c>
      <c r="T155" s="1">
        <f>(Table2[[#This Row],[Close Price]]-Table2[[#This Row],[50D EMA]])/Table2[[#This Row],[50D EMA]]</f>
        <v>-5.6337202108458898E-2</v>
      </c>
      <c r="U155" s="1">
        <f>(Table2[[#This Row],[Close Price]]-Table2[[#This Row],[200D EMA]])/Table2[[#This Row],[200D EMA]]</f>
        <v>0.11543530243043784</v>
      </c>
      <c r="V155">
        <v>0.74693083482810096</v>
      </c>
      <c r="W155">
        <v>766</v>
      </c>
      <c r="X155">
        <v>791.9</v>
      </c>
      <c r="Y155">
        <v>761.55</v>
      </c>
      <c r="Z155">
        <v>800</v>
      </c>
      <c r="AA155">
        <v>761.55</v>
      </c>
      <c r="AB155">
        <v>856.8</v>
      </c>
      <c r="AC155" s="1">
        <f>(Table2[[#This Row],[Close Price]]/Table2[[#This Row],[Day Low]])-1</f>
        <v>5.3524804177544905E-3</v>
      </c>
      <c r="AD155" s="1">
        <f>(Table2[[#This Row],[Day High]]/Table2[[#This Row],[Close Price]])-1</f>
        <v>2.8308011946500455E-2</v>
      </c>
      <c r="AE155" s="1">
        <f>(Table2[[#This Row],[Close Price]]/Table2[[#This Row],[Current Week Low]])-1</f>
        <v>1.1227102619657314E-2</v>
      </c>
      <c r="AF155" s="1">
        <f>(Table2[[#This Row],[Current Week High]]/Table2[[#This Row],[Close Price]])-1</f>
        <v>3.8826126477080836E-2</v>
      </c>
      <c r="AG155" s="1">
        <f>(Table2[[#This Row],[Close Price]]/Table2[[#This Row],[Current Month Low]])-1</f>
        <v>1.1227102619657314E-2</v>
      </c>
      <c r="AH155" s="1">
        <f>(Table2[[#This Row],[Current Month High]]/Table2[[#This Row],[Close Price]])-1</f>
        <v>0.11258278145695355</v>
      </c>
      <c r="AI155">
        <v>21.646539410466101</v>
      </c>
      <c r="AJ155">
        <v>100.54687499999901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-0.12</v>
      </c>
      <c r="AM155" t="s">
        <v>3206</v>
      </c>
      <c r="AN155">
        <v>-8.92</v>
      </c>
      <c r="AO155" t="s">
        <v>3206</v>
      </c>
      <c r="AP155">
        <v>0.15839508671637501</v>
      </c>
      <c r="AQ155">
        <f>(Table2[[#This Row],[Sharpe Ratio]]-AVERAGE(Table2[Sharpe Ratio]))/_xlfn.STDEV.P(Table2[Sharpe Ratio])</f>
        <v>1.0958042213109591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154</v>
      </c>
      <c r="AT155">
        <f>_xlfn.RANK.AVG(Table2[[#This Row],[6M Return vs Nifty Z-Score]],Table2[6M Return vs Nifty Z-Score])</f>
        <v>371</v>
      </c>
      <c r="AU155">
        <f>_xlfn.RANK.AVG(Table2[[#This Row],[Sharpe Ratio Z-Score]],Table2[Sharpe Ratio Z-Score])</f>
        <v>101</v>
      </c>
      <c r="AV155">
        <f>(Table2[[#This Row],[Rank 1Y]]+Table2[[#This Row],[Rank 6M]]+Table2[[#This Row],[Rank Sharpe]])/3</f>
        <v>208.66666666666666</v>
      </c>
    </row>
    <row r="156" spans="1:48" x14ac:dyDescent="0.3">
      <c r="A156" t="s">
        <v>865</v>
      </c>
      <c r="B156" t="s">
        <v>866</v>
      </c>
      <c r="C156" t="s">
        <v>3172</v>
      </c>
      <c r="D156" t="s">
        <v>443</v>
      </c>
      <c r="E156">
        <v>18441.948022174998</v>
      </c>
      <c r="F156">
        <v>1278.5999999999999</v>
      </c>
      <c r="G156">
        <v>29.591122459689601</v>
      </c>
      <c r="H156">
        <f>(Table2[[#This Row],[1Y Return vs Nifty]]-AVERAGE(Table2[1Y Return vs Nifty]))/_xlfn.STDEV.P(Table2[1Y Return vs Nifty])</f>
        <v>0.10583198955091142</v>
      </c>
      <c r="I156">
        <v>-4.7225883141125902</v>
      </c>
      <c r="J156">
        <f>(Table2[[#This Row],[1M Return vs Nifty]]-AVERAGE(Table2[1M Return vs Nifty]))/_xlfn.STDEV.P(Table2[1M Return vs Nifty])</f>
        <v>-0.69756371140976436</v>
      </c>
      <c r="K156">
        <v>20.351478564501001</v>
      </c>
      <c r="L156">
        <f>(Table2[[#This Row],[6M Return vs Nifty]]-AVERAGE(Table2[6M Return vs Nifty]))/_xlfn.STDEV.P(Table2[6M Return vs Nifty])</f>
        <v>0.22493467177515025</v>
      </c>
      <c r="M156">
        <v>0.15755235903669401</v>
      </c>
      <c r="N156">
        <f>(Table2[[#This Row],[1W Return vs Nifty]]-AVERAGE(Table2[1W Return vs Nifty]))/_xlfn.STDEV.P(Table2[1W Return vs Nifty])</f>
        <v>-0.37940939901360821</v>
      </c>
      <c r="O156">
        <v>1315.09</v>
      </c>
      <c r="P156">
        <v>1297.67674589491</v>
      </c>
      <c r="Q156">
        <v>1109.4912818676801</v>
      </c>
      <c r="R156">
        <v>41.058304684200898</v>
      </c>
      <c r="S156" s="1">
        <f>(Table2[[#This Row],[Close Price]]-Table2[[#This Row],[20D EMA]])/Table2[[#This Row],[20D EMA]]</f>
        <v>-2.7747150385144751E-2</v>
      </c>
      <c r="T156" s="1">
        <f>(Table2[[#This Row],[Close Price]]-Table2[[#This Row],[50D EMA]])/Table2[[#This Row],[50D EMA]]</f>
        <v>-1.470069179805971E-2</v>
      </c>
      <c r="U156" s="1">
        <f>(Table2[[#This Row],[Close Price]]-Table2[[#This Row],[200D EMA]])/Table2[[#This Row],[200D EMA]]</f>
        <v>0.1524200513298743</v>
      </c>
      <c r="V156">
        <v>0.32534135387209301</v>
      </c>
      <c r="W156">
        <v>1274.4000000000001</v>
      </c>
      <c r="X156">
        <v>1333.95</v>
      </c>
      <c r="Y156">
        <v>1246</v>
      </c>
      <c r="Z156">
        <v>1333.95</v>
      </c>
      <c r="AA156">
        <v>1246</v>
      </c>
      <c r="AB156">
        <v>1349.4</v>
      </c>
      <c r="AC156" s="1">
        <f>(Table2[[#This Row],[Close Price]]/Table2[[#This Row],[Day Low]])-1</f>
        <v>3.2956685499057059E-3</v>
      </c>
      <c r="AD156" s="1">
        <f>(Table2[[#This Row],[Day High]]/Table2[[#This Row],[Close Price]])-1</f>
        <v>4.328953542937608E-2</v>
      </c>
      <c r="AE156" s="1">
        <f>(Table2[[#This Row],[Close Price]]/Table2[[#This Row],[Current Week Low]])-1</f>
        <v>2.6163723916532877E-2</v>
      </c>
      <c r="AF156" s="1">
        <f>(Table2[[#This Row],[Current Week High]]/Table2[[#This Row],[Close Price]])-1</f>
        <v>4.328953542937608E-2</v>
      </c>
      <c r="AG156" s="1">
        <f>(Table2[[#This Row],[Close Price]]/Table2[[#This Row],[Current Month Low]])-1</f>
        <v>2.6163723916532877E-2</v>
      </c>
      <c r="AH156" s="1">
        <f>(Table2[[#This Row],[Current Month High]]/Table2[[#This Row],[Close Price]])-1</f>
        <v>5.5373064289066409E-2</v>
      </c>
      <c r="AI156">
        <v>20.733614891287299</v>
      </c>
      <c r="AJ156">
        <v>75.752577319587601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0.04</v>
      </c>
      <c r="AM156" t="s">
        <v>3208</v>
      </c>
      <c r="AN156">
        <v>0.21</v>
      </c>
      <c r="AO156" t="s">
        <v>3208</v>
      </c>
      <c r="AP156">
        <v>0.151744967915839</v>
      </c>
      <c r="AQ156">
        <f>(Table2[[#This Row],[Sharpe Ratio]]-AVERAGE(Table2[Sharpe Ratio]))/_xlfn.STDEV.P(Table2[Sharpe Ratio])</f>
        <v>1.018055410538643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0.27184896144133214</v>
      </c>
      <c r="AS156">
        <f>_xlfn.RANK.AVG(Table2[[#This Row],[1Y Return vs Nifty Z-Score]],Table2[1Y Return vs Nifty Z-Score])</f>
        <v>264</v>
      </c>
      <c r="AT156">
        <f>_xlfn.RANK.AVG(Table2[[#This Row],[6M Return vs Nifty Z-Score]],Table2[6M Return vs Nifty Z-Score])</f>
        <v>249</v>
      </c>
      <c r="AU156">
        <f>_xlfn.RANK.AVG(Table2[[#This Row],[Sharpe Ratio Z-Score]],Table2[Sharpe Ratio Z-Score])</f>
        <v>115</v>
      </c>
      <c r="AV156">
        <f>(Table2[[#This Row],[Rank 1Y]]+Table2[[#This Row],[Rank 6M]]+Table2[[#This Row],[Rank Sharpe]])/3</f>
        <v>209.33333333333334</v>
      </c>
    </row>
    <row r="157" spans="1:48" x14ac:dyDescent="0.3">
      <c r="A157" t="s">
        <v>873</v>
      </c>
      <c r="B157" t="s">
        <v>874</v>
      </c>
      <c r="C157" t="s">
        <v>3168</v>
      </c>
      <c r="D157" t="s">
        <v>756</v>
      </c>
      <c r="E157">
        <v>18380.757659499999</v>
      </c>
      <c r="F157">
        <v>438.7</v>
      </c>
      <c r="G157">
        <v>24.653466423324801</v>
      </c>
      <c r="H157">
        <f>(Table2[[#This Row],[1Y Return vs Nifty]]-AVERAGE(Table2[1Y Return vs Nifty]))/_xlfn.STDEV.P(Table2[1Y Return vs Nifty])</f>
        <v>1.8286882716681566E-2</v>
      </c>
      <c r="I157">
        <v>11.793119667699999</v>
      </c>
      <c r="J157">
        <f>(Table2[[#This Row],[1M Return vs Nifty]]-AVERAGE(Table2[1M Return vs Nifty]))/_xlfn.STDEV.P(Table2[1M Return vs Nifty])</f>
        <v>0.91528813654926811</v>
      </c>
      <c r="K157">
        <v>19.729428394579902</v>
      </c>
      <c r="L157">
        <f>(Table2[[#This Row],[6M Return vs Nifty]]-AVERAGE(Table2[6M Return vs Nifty]))/_xlfn.STDEV.P(Table2[6M Return vs Nifty])</f>
        <v>0.20504903325273621</v>
      </c>
      <c r="M157">
        <v>7.3926410998857799</v>
      </c>
      <c r="N157">
        <f>(Table2[[#This Row],[1W Return vs Nifty]]-AVERAGE(Table2[1W Return vs Nifty]))/_xlfn.STDEV.P(Table2[1W Return vs Nifty])</f>
        <v>0.98992633747508019</v>
      </c>
      <c r="O157">
        <v>422.64</v>
      </c>
      <c r="P157">
        <v>394.70142206777501</v>
      </c>
      <c r="Q157">
        <v>344.034069706661</v>
      </c>
      <c r="R157">
        <v>68.696882404394998</v>
      </c>
      <c r="S157" s="1">
        <f>(Table2[[#This Row],[Close Price]]-Table2[[#This Row],[20D EMA]])/Table2[[#This Row],[20D EMA]]</f>
        <v>3.7999242854438772E-2</v>
      </c>
      <c r="T157" s="1">
        <f>(Table2[[#This Row],[Close Price]]-Table2[[#This Row],[50D EMA]])/Table2[[#This Row],[50D EMA]]</f>
        <v>0.11147306665814315</v>
      </c>
      <c r="U157" s="1">
        <f>(Table2[[#This Row],[Close Price]]-Table2[[#This Row],[200D EMA]])/Table2[[#This Row],[200D EMA]]</f>
        <v>0.27516440558940991</v>
      </c>
      <c r="V157">
        <v>0.91677655361139998</v>
      </c>
      <c r="W157">
        <v>436.35</v>
      </c>
      <c r="X157">
        <v>449</v>
      </c>
      <c r="Y157">
        <v>436.35</v>
      </c>
      <c r="Z157">
        <v>452.8</v>
      </c>
      <c r="AA157">
        <v>407.25</v>
      </c>
      <c r="AB157">
        <v>463.5</v>
      </c>
      <c r="AC157" s="1">
        <f>(Table2[[#This Row],[Close Price]]/Table2[[#This Row],[Day Low]])-1</f>
        <v>5.3855849661967881E-3</v>
      </c>
      <c r="AD157" s="1">
        <f>(Table2[[#This Row],[Day High]]/Table2[[#This Row],[Close Price]])-1</f>
        <v>2.3478459083656311E-2</v>
      </c>
      <c r="AE157" s="1">
        <f>(Table2[[#This Row],[Close Price]]/Table2[[#This Row],[Current Week Low]])-1</f>
        <v>5.3855849661967881E-3</v>
      </c>
      <c r="AF157" s="1">
        <f>(Table2[[#This Row],[Current Week High]]/Table2[[#This Row],[Close Price]])-1</f>
        <v>3.2140414862092515E-2</v>
      </c>
      <c r="AG157" s="1">
        <f>(Table2[[#This Row],[Close Price]]/Table2[[#This Row],[Current Month Low]])-1</f>
        <v>7.7225291589932521E-2</v>
      </c>
      <c r="AH157" s="1">
        <f>(Table2[[#This Row],[Current Month High]]/Table2[[#This Row],[Close Price]])-1</f>
        <v>5.6530658764531561E-2</v>
      </c>
      <c r="AI157">
        <v>5.6530658764531498</v>
      </c>
      <c r="AJ157">
        <v>90.905134899912895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0.16</v>
      </c>
      <c r="AM157" t="s">
        <v>3208</v>
      </c>
      <c r="AN157">
        <v>3.08</v>
      </c>
      <c r="AO157" t="s">
        <v>3208</v>
      </c>
      <c r="AP157">
        <v>0.17362225594679601</v>
      </c>
      <c r="AQ157">
        <f>(Table2[[#This Row],[Sharpe Ratio]]-AVERAGE(Table2[Sharpe Ratio]))/_xlfn.STDEV.P(Table2[Sharpe Ratio])</f>
        <v>1.2738302588305617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3.4023806488243276</v>
      </c>
      <c r="AS157">
        <f>_xlfn.RANK.AVG(Table2[[#This Row],[1Y Return vs Nifty Z-Score]],Table2[1Y Return vs Nifty Z-Score])</f>
        <v>298</v>
      </c>
      <c r="AT157">
        <f>_xlfn.RANK.AVG(Table2[[#This Row],[6M Return vs Nifty Z-Score]],Table2[6M Return vs Nifty Z-Score])</f>
        <v>256</v>
      </c>
      <c r="AU157">
        <f>_xlfn.RANK.AVG(Table2[[#This Row],[Sharpe Ratio Z-Score]],Table2[Sharpe Ratio Z-Score])</f>
        <v>76</v>
      </c>
      <c r="AV157">
        <f>(Table2[[#This Row],[Rank 1Y]]+Table2[[#This Row],[Rank 6M]]+Table2[[#This Row],[Rank Sharpe]])/3</f>
        <v>210</v>
      </c>
    </row>
    <row r="158" spans="1:48" x14ac:dyDescent="0.3">
      <c r="A158" t="s">
        <v>1712</v>
      </c>
      <c r="B158" t="s">
        <v>1713</v>
      </c>
      <c r="C158" t="s">
        <v>3165</v>
      </c>
      <c r="D158" t="s">
        <v>54</v>
      </c>
      <c r="E158">
        <v>4908.6459720000003</v>
      </c>
      <c r="F158">
        <v>619.25</v>
      </c>
      <c r="G158">
        <v>82.422787770603605</v>
      </c>
      <c r="H158">
        <f>(Table2[[#This Row],[1Y Return vs Nifty]]-AVERAGE(Table2[1Y Return vs Nifty]))/_xlfn.STDEV.P(Table2[1Y Return vs Nifty])</f>
        <v>1.0425423942066743</v>
      </c>
      <c r="I158">
        <v>26.152513826681002</v>
      </c>
      <c r="J158">
        <f>(Table2[[#This Row],[1M Return vs Nifty]]-AVERAGE(Table2[1M Return vs Nifty]))/_xlfn.STDEV.P(Table2[1M Return vs Nifty])</f>
        <v>2.3175638022602634</v>
      </c>
      <c r="K158">
        <v>67.447166755067201</v>
      </c>
      <c r="L158">
        <f>(Table2[[#This Row],[6M Return vs Nifty]]-AVERAGE(Table2[6M Return vs Nifty]))/_xlfn.STDEV.P(Table2[6M Return vs Nifty])</f>
        <v>1.7304849900729682</v>
      </c>
      <c r="M158">
        <v>14.0566049924092</v>
      </c>
      <c r="N158">
        <f>(Table2[[#This Row],[1W Return vs Nifty]]-AVERAGE(Table2[1W Return vs Nifty]))/_xlfn.STDEV.P(Table2[1W Return vs Nifty])</f>
        <v>2.2511691821111062</v>
      </c>
      <c r="O158">
        <v>554.54</v>
      </c>
      <c r="P158">
        <v>493.16345973245097</v>
      </c>
      <c r="Q158">
        <v>392.13398992556802</v>
      </c>
      <c r="R158">
        <v>78.7474468107755</v>
      </c>
      <c r="S158" s="1">
        <f>(Table2[[#This Row],[Close Price]]-Table2[[#This Row],[20D EMA]])/Table2[[#This Row],[20D EMA]]</f>
        <v>0.11669131171782025</v>
      </c>
      <c r="T158" s="1">
        <f>(Table2[[#This Row],[Close Price]]-Table2[[#This Row],[50D EMA]])/Table2[[#This Row],[50D EMA]]</f>
        <v>0.25566886146827056</v>
      </c>
      <c r="U158" s="1">
        <f>(Table2[[#This Row],[Close Price]]-Table2[[#This Row],[200D EMA]])/Table2[[#This Row],[200D EMA]]</f>
        <v>0.57917960673988367</v>
      </c>
      <c r="V158">
        <v>0.818439483997766</v>
      </c>
      <c r="W158">
        <v>610.04999999999995</v>
      </c>
      <c r="X158">
        <v>636</v>
      </c>
      <c r="Y158">
        <v>584</v>
      </c>
      <c r="Z158">
        <v>636</v>
      </c>
      <c r="AA158">
        <v>525</v>
      </c>
      <c r="AB158">
        <v>636</v>
      </c>
      <c r="AC158" s="1">
        <f>(Table2[[#This Row],[Close Price]]/Table2[[#This Row],[Day Low]])-1</f>
        <v>1.5080731087615762E-2</v>
      </c>
      <c r="AD158" s="1">
        <f>(Table2[[#This Row],[Day High]]/Table2[[#This Row],[Close Price]])-1</f>
        <v>2.7048849414614384E-2</v>
      </c>
      <c r="AE158" s="1">
        <f>(Table2[[#This Row],[Close Price]]/Table2[[#This Row],[Current Week Low]])-1</f>
        <v>6.0359589041095951E-2</v>
      </c>
      <c r="AF158" s="1">
        <f>(Table2[[#This Row],[Current Week High]]/Table2[[#This Row],[Close Price]])-1</f>
        <v>2.7048849414614384E-2</v>
      </c>
      <c r="AG158" s="1">
        <f>(Table2[[#This Row],[Close Price]]/Table2[[#This Row],[Current Month Low]])-1</f>
        <v>0.17952380952380942</v>
      </c>
      <c r="AH158" s="1">
        <f>(Table2[[#This Row],[Current Month High]]/Table2[[#This Row],[Close Price]])-1</f>
        <v>2.7048849414614384E-2</v>
      </c>
      <c r="AI158">
        <v>2.70488494146143</v>
      </c>
      <c r="AJ158">
        <v>163.62281822051901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0.33</v>
      </c>
      <c r="AM158" t="s">
        <v>3208</v>
      </c>
      <c r="AN158">
        <v>9.2200000000000006</v>
      </c>
      <c r="AO158" t="s">
        <v>3208</v>
      </c>
      <c r="AP158">
        <v>1.3098228210517E-2</v>
      </c>
      <c r="AQ158">
        <f>(Table2[[#This Row],[Sharpe Ratio]]-AVERAGE(Table2[Sharpe Ratio]))/_xlfn.STDEV.P(Table2[Sharpe Ratio])</f>
        <v>-0.6029109891411335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6.7388493795098778</v>
      </c>
      <c r="AS158">
        <f>_xlfn.RANK.AVG(Table2[[#This Row],[1Y Return vs Nifty Z-Score]],Table2[1Y Return vs Nifty Z-Score])</f>
        <v>93</v>
      </c>
      <c r="AT158">
        <f>_xlfn.RANK.AVG(Table2[[#This Row],[6M Return vs Nifty Z-Score]],Table2[6M Return vs Nifty Z-Score])</f>
        <v>44</v>
      </c>
      <c r="AU158">
        <f>_xlfn.RANK.AVG(Table2[[#This Row],[Sharpe Ratio Z-Score]],Table2[Sharpe Ratio Z-Score])</f>
        <v>497</v>
      </c>
      <c r="AV158">
        <f>(Table2[[#This Row],[Rank 1Y]]+Table2[[#This Row],[Rank 6M]]+Table2[[#This Row],[Rank Sharpe]])/3</f>
        <v>211.33333333333334</v>
      </c>
    </row>
    <row r="159" spans="1:48" x14ac:dyDescent="0.3">
      <c r="A159" t="s">
        <v>978</v>
      </c>
      <c r="B159" t="s">
        <v>979</v>
      </c>
      <c r="C159" t="s">
        <v>3160</v>
      </c>
      <c r="D159" t="s">
        <v>21</v>
      </c>
      <c r="E159">
        <v>15297.386937560001</v>
      </c>
      <c r="F159">
        <v>2700.1</v>
      </c>
      <c r="G159">
        <v>194.81006395698401</v>
      </c>
      <c r="H159">
        <f>(Table2[[#This Row],[1Y Return vs Nifty]]-AVERAGE(Table2[1Y Return vs Nifty]))/_xlfn.STDEV.P(Table2[1Y Return vs Nifty])</f>
        <v>3.0351793920216141</v>
      </c>
      <c r="I159">
        <v>17.647979073583699</v>
      </c>
      <c r="J159">
        <f>(Table2[[#This Row],[1M Return vs Nifty]]-AVERAGE(Table2[1M Return vs Nifty]))/_xlfn.STDEV.P(Table2[1M Return vs Nifty])</f>
        <v>1.4870481133373465</v>
      </c>
      <c r="K159">
        <v>58.699547388913402</v>
      </c>
      <c r="L159">
        <f>(Table2[[#This Row],[6M Return vs Nifty]]-AVERAGE(Table2[6M Return vs Nifty]))/_xlfn.STDEV.P(Table2[6M Return vs Nifty])</f>
        <v>1.4508419563461756</v>
      </c>
      <c r="M159">
        <v>0.985198618143449</v>
      </c>
      <c r="N159">
        <f>(Table2[[#This Row],[1W Return vs Nifty]]-AVERAGE(Table2[1W Return vs Nifty]))/_xlfn.STDEV.P(Table2[1W Return vs Nifty])</f>
        <v>-0.22276645511060741</v>
      </c>
      <c r="O159">
        <v>2603.54</v>
      </c>
      <c r="P159">
        <v>2491.0198369145501</v>
      </c>
      <c r="Q159">
        <v>1907.58286171027</v>
      </c>
      <c r="R159">
        <v>61.316293373928403</v>
      </c>
      <c r="S159" s="1">
        <f>(Table2[[#This Row],[Close Price]]-Table2[[#This Row],[20D EMA]])/Table2[[#This Row],[20D EMA]]</f>
        <v>3.708796484786097E-2</v>
      </c>
      <c r="T159" s="1">
        <f>(Table2[[#This Row],[Close Price]]-Table2[[#This Row],[50D EMA]])/Table2[[#This Row],[50D EMA]]</f>
        <v>8.3933560057242507E-2</v>
      </c>
      <c r="U159" s="1">
        <f>(Table2[[#This Row],[Close Price]]-Table2[[#This Row],[200D EMA]])/Table2[[#This Row],[200D EMA]]</f>
        <v>0.41545620596485527</v>
      </c>
      <c r="V159">
        <v>0.96143042085684105</v>
      </c>
      <c r="W159">
        <v>2674.6</v>
      </c>
      <c r="X159">
        <v>2818.75</v>
      </c>
      <c r="Y159">
        <v>2541.9</v>
      </c>
      <c r="Z159">
        <v>2818.75</v>
      </c>
      <c r="AA159">
        <v>2541.9</v>
      </c>
      <c r="AB159">
        <v>2925</v>
      </c>
      <c r="AC159" s="1">
        <f>(Table2[[#This Row],[Close Price]]/Table2[[#This Row],[Day Low]])-1</f>
        <v>9.5341359455618502E-3</v>
      </c>
      <c r="AD159" s="1">
        <f>(Table2[[#This Row],[Day High]]/Table2[[#This Row],[Close Price]])-1</f>
        <v>4.3942816932706297E-2</v>
      </c>
      <c r="AE159" s="1">
        <f>(Table2[[#This Row],[Close Price]]/Table2[[#This Row],[Current Week Low]])-1</f>
        <v>6.2236909398481366E-2</v>
      </c>
      <c r="AF159" s="1">
        <f>(Table2[[#This Row],[Current Week High]]/Table2[[#This Row],[Close Price]])-1</f>
        <v>4.3942816932706297E-2</v>
      </c>
      <c r="AG159" s="1">
        <f>(Table2[[#This Row],[Close Price]]/Table2[[#This Row],[Current Month Low]])-1</f>
        <v>6.2236909398481366E-2</v>
      </c>
      <c r="AH159" s="1">
        <f>(Table2[[#This Row],[Current Month High]]/Table2[[#This Row],[Close Price]])-1</f>
        <v>8.3293211362542197E-2</v>
      </c>
      <c r="AI159">
        <v>8.3293211362542099</v>
      </c>
      <c r="AJ159">
        <v>265.56999729217398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-0.06</v>
      </c>
      <c r="AM159" t="s">
        <v>3206</v>
      </c>
      <c r="AN159">
        <v>0.46</v>
      </c>
      <c r="AO159" t="s">
        <v>3208</v>
      </c>
      <c r="AQ159">
        <f>(Table2[[#This Row],[Sharpe Ratio]]-AVERAGE(Table2[Sharpe Ratio]))/_xlfn.STDEV.P(Table2[Sharpe Ratio])</f>
        <v>-0.75604684988846582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4.9942561567060633</v>
      </c>
      <c r="AS159">
        <f>_xlfn.RANK.AVG(Table2[[#This Row],[1Y Return vs Nifty Z-Score]],Table2[1Y Return vs Nifty Z-Score])</f>
        <v>14</v>
      </c>
      <c r="AT159">
        <f>_xlfn.RANK.AVG(Table2[[#This Row],[6M Return vs Nifty Z-Score]],Table2[6M Return vs Nifty Z-Score])</f>
        <v>62</v>
      </c>
      <c r="AU159">
        <f>_xlfn.RANK.AVG(Table2[[#This Row],[Sharpe Ratio Z-Score]],Table2[Sharpe Ratio Z-Score])</f>
        <v>559.5</v>
      </c>
      <c r="AV159">
        <f>(Table2[[#This Row],[Rank 1Y]]+Table2[[#This Row],[Rank 6M]]+Table2[[#This Row],[Rank Sharpe]])/3</f>
        <v>211.83333333333334</v>
      </c>
    </row>
    <row r="160" spans="1:48" x14ac:dyDescent="0.3">
      <c r="A160" t="s">
        <v>743</v>
      </c>
      <c r="B160" t="s">
        <v>744</v>
      </c>
      <c r="C160" t="s">
        <v>3173</v>
      </c>
      <c r="D160" t="s">
        <v>127</v>
      </c>
      <c r="E160">
        <v>22921.499463479999</v>
      </c>
      <c r="F160">
        <v>827.5</v>
      </c>
      <c r="G160">
        <v>58.764509148958403</v>
      </c>
      <c r="H160">
        <f>(Table2[[#This Row],[1Y Return vs Nifty]]-AVERAGE(Table2[1Y Return vs Nifty]))/_xlfn.STDEV.P(Table2[1Y Return vs Nifty])</f>
        <v>0.62307888476166662</v>
      </c>
      <c r="I160">
        <v>8.8441179081433994</v>
      </c>
      <c r="J160">
        <f>(Table2[[#This Row],[1M Return vs Nifty]]-AVERAGE(Table2[1M Return vs Nifty]))/_xlfn.STDEV.P(Table2[1M Return vs Nifty])</f>
        <v>0.62730151540211343</v>
      </c>
      <c r="K160">
        <v>27.0659873323957</v>
      </c>
      <c r="L160">
        <f>(Table2[[#This Row],[6M Return vs Nifty]]-AVERAGE(Table2[6M Return vs Nifty]))/_xlfn.STDEV.P(Table2[6M Return vs Nifty])</f>
        <v>0.43958342628134955</v>
      </c>
      <c r="M160">
        <v>5.1964986579325796</v>
      </c>
      <c r="N160">
        <f>(Table2[[#This Row],[1W Return vs Nifty]]-AVERAGE(Table2[1W Return vs Nifty]))/_xlfn.STDEV.P(Table2[1W Return vs Nifty])</f>
        <v>0.57427748562241709</v>
      </c>
      <c r="O160">
        <v>793.05</v>
      </c>
      <c r="P160">
        <v>748.82899441117399</v>
      </c>
      <c r="Q160">
        <v>641.07648331440703</v>
      </c>
      <c r="R160">
        <v>62.002819234224901</v>
      </c>
      <c r="S160" s="1">
        <f>(Table2[[#This Row],[Close Price]]-Table2[[#This Row],[20D EMA]])/Table2[[#This Row],[20D EMA]]</f>
        <v>4.3439883992182141E-2</v>
      </c>
      <c r="T160" s="1">
        <f>(Table2[[#This Row],[Close Price]]-Table2[[#This Row],[50D EMA]])/Table2[[#This Row],[50D EMA]]</f>
        <v>0.10505870656181963</v>
      </c>
      <c r="U160" s="1">
        <f>(Table2[[#This Row],[Close Price]]-Table2[[#This Row],[200D EMA]])/Table2[[#This Row],[200D EMA]]</f>
        <v>0.29079762171554208</v>
      </c>
      <c r="V160">
        <v>0.77940199411502598</v>
      </c>
      <c r="W160">
        <v>815.55</v>
      </c>
      <c r="X160">
        <v>833.95</v>
      </c>
      <c r="Y160">
        <v>793.4</v>
      </c>
      <c r="Z160">
        <v>833.95</v>
      </c>
      <c r="AA160">
        <v>781.1</v>
      </c>
      <c r="AB160">
        <v>841.8</v>
      </c>
      <c r="AC160" s="1">
        <f>(Table2[[#This Row],[Close Price]]/Table2[[#This Row],[Day Low]])-1</f>
        <v>1.4652688369811928E-2</v>
      </c>
      <c r="AD160" s="1">
        <f>(Table2[[#This Row],[Day High]]/Table2[[#This Row],[Close Price]])-1</f>
        <v>7.7945619335348937E-3</v>
      </c>
      <c r="AE160" s="1">
        <f>(Table2[[#This Row],[Close Price]]/Table2[[#This Row],[Current Week Low]])-1</f>
        <v>4.2979581547769152E-2</v>
      </c>
      <c r="AF160" s="1">
        <f>(Table2[[#This Row],[Current Week High]]/Table2[[#This Row],[Close Price]])-1</f>
        <v>7.7945619335348937E-3</v>
      </c>
      <c r="AG160" s="1">
        <f>(Table2[[#This Row],[Close Price]]/Table2[[#This Row],[Current Month Low]])-1</f>
        <v>5.9403405453847036E-2</v>
      </c>
      <c r="AH160" s="1">
        <f>(Table2[[#This Row],[Current Month High]]/Table2[[#This Row],[Close Price]])-1</f>
        <v>1.7280966767371453E-2</v>
      </c>
      <c r="AI160">
        <v>2.05438066465257</v>
      </c>
      <c r="AJ160">
        <v>96.930033317467803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0.39</v>
      </c>
      <c r="AM160" t="s">
        <v>3208</v>
      </c>
      <c r="AN160">
        <v>0.27</v>
      </c>
      <c r="AO160" t="s">
        <v>3208</v>
      </c>
      <c r="AP160">
        <v>7.9569539056253996E-2</v>
      </c>
      <c r="AQ160">
        <f>(Table2[[#This Row],[Sharpe Ratio]]-AVERAGE(Table2[Sharpe Ratio]))/_xlfn.STDEV.P(Table2[Sharpe Ratio])</f>
        <v>0.17422781450196184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2.4384691265695082</v>
      </c>
      <c r="AS160">
        <f>_xlfn.RANK.AVG(Table2[[#This Row],[1Y Return vs Nifty Z-Score]],Table2[1Y Return vs Nifty Z-Score])</f>
        <v>150</v>
      </c>
      <c r="AT160">
        <f>_xlfn.RANK.AVG(Table2[[#This Row],[6M Return vs Nifty Z-Score]],Table2[6M Return vs Nifty Z-Score])</f>
        <v>192</v>
      </c>
      <c r="AU160">
        <f>_xlfn.RANK.AVG(Table2[[#This Row],[Sharpe Ratio Z-Score]],Table2[Sharpe Ratio Z-Score])</f>
        <v>297</v>
      </c>
      <c r="AV160">
        <f>(Table2[[#This Row],[Rank 1Y]]+Table2[[#This Row],[Rank 6M]]+Table2[[#This Row],[Rank Sharpe]])/3</f>
        <v>213</v>
      </c>
    </row>
    <row r="161" spans="1:48" x14ac:dyDescent="0.3">
      <c r="A161" t="s">
        <v>1515</v>
      </c>
      <c r="B161" t="s">
        <v>1516</v>
      </c>
      <c r="C161" t="s">
        <v>3175</v>
      </c>
      <c r="D161" t="s">
        <v>163</v>
      </c>
      <c r="E161">
        <v>6865.6125187500002</v>
      </c>
      <c r="F161">
        <v>956.4</v>
      </c>
      <c r="G161">
        <v>60.357447566643899</v>
      </c>
      <c r="H161">
        <f>(Table2[[#This Row],[1Y Return vs Nifty]]-AVERAGE(Table2[1Y Return vs Nifty]))/_xlfn.STDEV.P(Table2[1Y Return vs Nifty])</f>
        <v>0.65132183302083579</v>
      </c>
      <c r="I161">
        <v>-0.51174720426798703</v>
      </c>
      <c r="J161">
        <f>(Table2[[#This Row],[1M Return vs Nifty]]-AVERAGE(Table2[1M Return vs Nifty]))/_xlfn.STDEV.P(Table2[1M Return vs Nifty])</f>
        <v>-0.28635137507192043</v>
      </c>
      <c r="K161">
        <v>58.191561919530798</v>
      </c>
      <c r="L161">
        <f>(Table2[[#This Row],[6M Return vs Nifty]]-AVERAGE(Table2[6M Return vs Nifty]))/_xlfn.STDEV.P(Table2[6M Return vs Nifty])</f>
        <v>1.4346027269282935</v>
      </c>
      <c r="M161">
        <v>-0.20624741223422899</v>
      </c>
      <c r="N161">
        <f>(Table2[[#This Row],[1W Return vs Nifty]]-AVERAGE(Table2[1W Return vs Nifty]))/_xlfn.STDEV.P(Table2[1W Return vs Nifty])</f>
        <v>-0.44826329225130507</v>
      </c>
      <c r="O161">
        <v>997.38</v>
      </c>
      <c r="P161">
        <v>953.87262568808706</v>
      </c>
      <c r="Q161">
        <v>762.54865573414202</v>
      </c>
      <c r="R161">
        <v>42.775955996705498</v>
      </c>
      <c r="S161" s="1">
        <f>(Table2[[#This Row],[Close Price]]-Table2[[#This Row],[20D EMA]])/Table2[[#This Row],[20D EMA]]</f>
        <v>-4.108764964206222E-2</v>
      </c>
      <c r="T161" s="1">
        <f>(Table2[[#This Row],[Close Price]]-Table2[[#This Row],[50D EMA]])/Table2[[#This Row],[50D EMA]]</f>
        <v>2.649593083866697E-3</v>
      </c>
      <c r="U161" s="1">
        <f>(Table2[[#This Row],[Close Price]]-Table2[[#This Row],[200D EMA]])/Table2[[#This Row],[200D EMA]]</f>
        <v>0.25421504950294355</v>
      </c>
      <c r="V161">
        <v>0.84101360879439302</v>
      </c>
      <c r="W161">
        <v>952.5</v>
      </c>
      <c r="X161">
        <v>993.7</v>
      </c>
      <c r="Y161">
        <v>952.5</v>
      </c>
      <c r="Z161">
        <v>1012</v>
      </c>
      <c r="AA161">
        <v>952.5</v>
      </c>
      <c r="AB161">
        <v>1078.9000000000001</v>
      </c>
      <c r="AC161" s="1">
        <f>(Table2[[#This Row],[Close Price]]/Table2[[#This Row],[Day Low]])-1</f>
        <v>4.0944881889763973E-3</v>
      </c>
      <c r="AD161" s="1">
        <f>(Table2[[#This Row],[Day High]]/Table2[[#This Row],[Close Price]])-1</f>
        <v>3.9000418235048073E-2</v>
      </c>
      <c r="AE161" s="1">
        <f>(Table2[[#This Row],[Close Price]]/Table2[[#This Row],[Current Week Low]])-1</f>
        <v>4.0944881889763973E-3</v>
      </c>
      <c r="AF161" s="1">
        <f>(Table2[[#This Row],[Current Week High]]/Table2[[#This Row],[Close Price]])-1</f>
        <v>5.813467168548736E-2</v>
      </c>
      <c r="AG161" s="1">
        <f>(Table2[[#This Row],[Close Price]]/Table2[[#This Row],[Current Month Low]])-1</f>
        <v>4.0944881889763973E-3</v>
      </c>
      <c r="AH161" s="1">
        <f>(Table2[[#This Row],[Current Month High]]/Table2[[#This Row],[Close Price]])-1</f>
        <v>0.12808448347971568</v>
      </c>
      <c r="AI161">
        <v>13.132580510246701</v>
      </c>
      <c r="AJ161">
        <v>118.80576527110399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0.09</v>
      </c>
      <c r="AM161" t="s">
        <v>3208</v>
      </c>
      <c r="AN161">
        <v>-4.2</v>
      </c>
      <c r="AO161" t="s">
        <v>3206</v>
      </c>
      <c r="AP161">
        <v>3.3275041547677998E-2</v>
      </c>
      <c r="AQ161">
        <f>(Table2[[#This Row],[Sharpe Ratio]]-AVERAGE(Table2[Sharpe Ratio]))/_xlfn.STDEV.P(Table2[Sharpe Ratio])</f>
        <v>-0.36701697142631712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0.98429292119958678</v>
      </c>
      <c r="AS161">
        <f>_xlfn.RANK.AVG(Table2[[#This Row],[1Y Return vs Nifty Z-Score]],Table2[1Y Return vs Nifty Z-Score])</f>
        <v>141</v>
      </c>
      <c r="AT161">
        <f>_xlfn.RANK.AVG(Table2[[#This Row],[6M Return vs Nifty Z-Score]],Table2[6M Return vs Nifty Z-Score])</f>
        <v>63</v>
      </c>
      <c r="AU161">
        <f>_xlfn.RANK.AVG(Table2[[#This Row],[Sharpe Ratio Z-Score]],Table2[Sharpe Ratio Z-Score])</f>
        <v>437</v>
      </c>
      <c r="AV161">
        <f>(Table2[[#This Row],[Rank 1Y]]+Table2[[#This Row],[Rank 6M]]+Table2[[#This Row],[Rank Sharpe]])/3</f>
        <v>213.66666666666666</v>
      </c>
    </row>
    <row r="162" spans="1:48" x14ac:dyDescent="0.3">
      <c r="A162" t="s">
        <v>1082</v>
      </c>
      <c r="B162" t="s">
        <v>1083</v>
      </c>
      <c r="C162" t="s">
        <v>3171</v>
      </c>
      <c r="D162" t="s">
        <v>483</v>
      </c>
      <c r="E162">
        <v>12221.4263859</v>
      </c>
      <c r="F162">
        <v>2481.0500000000002</v>
      </c>
      <c r="G162">
        <v>9.4740744017594292</v>
      </c>
      <c r="H162">
        <f>(Table2[[#This Row],[1Y Return vs Nifty]]-AVERAGE(Table2[1Y Return vs Nifty]))/_xlfn.STDEV.P(Table2[1Y Return vs Nifty])</f>
        <v>-0.25084516828477815</v>
      </c>
      <c r="I162">
        <v>1.0914830762501799</v>
      </c>
      <c r="J162">
        <f>(Table2[[#This Row],[1M Return vs Nifty]]-AVERAGE(Table2[1M Return vs Nifty]))/_xlfn.STDEV.P(Table2[1M Return vs Nifty])</f>
        <v>-0.12978691392468378</v>
      </c>
      <c r="K162">
        <v>22.401888227945001</v>
      </c>
      <c r="L162">
        <f>(Table2[[#This Row],[6M Return vs Nifty]]-AVERAGE(Table2[6M Return vs Nifty]))/_xlfn.STDEV.P(Table2[6M Return vs Nifty])</f>
        <v>0.29048196580656854</v>
      </c>
      <c r="M162">
        <v>3.1611401398015002</v>
      </c>
      <c r="N162">
        <f>(Table2[[#This Row],[1W Return vs Nifty]]-AVERAGE(Table2[1W Return vs Nifty]))/_xlfn.STDEV.P(Table2[1W Return vs Nifty])</f>
        <v>0.18905910679207491</v>
      </c>
      <c r="O162">
        <v>2409.6799999999998</v>
      </c>
      <c r="P162">
        <v>2293.2671602986102</v>
      </c>
      <c r="Q162">
        <v>2054.6053542213799</v>
      </c>
      <c r="R162">
        <v>66.323177781689594</v>
      </c>
      <c r="S162" s="1">
        <f>(Table2[[#This Row],[Close Price]]-Table2[[#This Row],[20D EMA]])/Table2[[#This Row],[20D EMA]]</f>
        <v>2.9618040569702346E-2</v>
      </c>
      <c r="T162" s="1">
        <f>(Table2[[#This Row],[Close Price]]-Table2[[#This Row],[50D EMA]])/Table2[[#This Row],[50D EMA]]</f>
        <v>8.188441493094005E-2</v>
      </c>
      <c r="U162" s="1">
        <f>(Table2[[#This Row],[Close Price]]-Table2[[#This Row],[200D EMA]])/Table2[[#This Row],[200D EMA]]</f>
        <v>0.20755550203470932</v>
      </c>
      <c r="V162">
        <v>1.13176946492622</v>
      </c>
      <c r="W162">
        <v>2460</v>
      </c>
      <c r="X162">
        <v>2524.4</v>
      </c>
      <c r="Y162">
        <v>2416.5</v>
      </c>
      <c r="Z162">
        <v>2524.4</v>
      </c>
      <c r="AA162">
        <v>2416.5</v>
      </c>
      <c r="AB162">
        <v>2573.9</v>
      </c>
      <c r="AC162" s="1">
        <f>(Table2[[#This Row],[Close Price]]/Table2[[#This Row],[Day Low]])-1</f>
        <v>8.5569105691056802E-3</v>
      </c>
      <c r="AD162" s="1">
        <f>(Table2[[#This Row],[Day High]]/Table2[[#This Row],[Close Price]])-1</f>
        <v>1.747244110356494E-2</v>
      </c>
      <c r="AE162" s="1">
        <f>(Table2[[#This Row],[Close Price]]/Table2[[#This Row],[Current Week Low]])-1</f>
        <v>2.6712187047382763E-2</v>
      </c>
      <c r="AF162" s="1">
        <f>(Table2[[#This Row],[Current Week High]]/Table2[[#This Row],[Close Price]])-1</f>
        <v>1.747244110356494E-2</v>
      </c>
      <c r="AG162" s="1">
        <f>(Table2[[#This Row],[Close Price]]/Table2[[#This Row],[Current Month Low]])-1</f>
        <v>2.6712187047382763E-2</v>
      </c>
      <c r="AH162" s="1">
        <f>(Table2[[#This Row],[Current Month High]]/Table2[[#This Row],[Close Price]])-1</f>
        <v>3.7423671429435146E-2</v>
      </c>
      <c r="AI162">
        <v>3.7423671429435101</v>
      </c>
      <c r="AJ162">
        <v>50.494358849933299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0.04</v>
      </c>
      <c r="AM162" t="s">
        <v>3208</v>
      </c>
      <c r="AN162">
        <v>4.9000000000000004</v>
      </c>
      <c r="AO162" t="s">
        <v>3208</v>
      </c>
      <c r="AP162">
        <v>0.206136079750775</v>
      </c>
      <c r="AQ162">
        <f>(Table2[[#This Row],[Sharpe Ratio]]-AVERAGE(Table2[Sharpe Ratio]))/_xlfn.STDEV.P(Table2[Sharpe Ratio])</f>
        <v>1.6539604805968611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1.7528694709860426</v>
      </c>
      <c r="AS162">
        <f>_xlfn.RANK.AVG(Table2[[#This Row],[1Y Return vs Nifty Z-Score]],Table2[1Y Return vs Nifty Z-Score])</f>
        <v>383</v>
      </c>
      <c r="AT162">
        <f>_xlfn.RANK.AVG(Table2[[#This Row],[6M Return vs Nifty Z-Score]],Table2[6M Return vs Nifty Z-Score])</f>
        <v>229</v>
      </c>
      <c r="AU162">
        <f>_xlfn.RANK.AVG(Table2[[#This Row],[Sharpe Ratio Z-Score]],Table2[Sharpe Ratio Z-Score])</f>
        <v>33</v>
      </c>
      <c r="AV162">
        <f>(Table2[[#This Row],[Rank 1Y]]+Table2[[#This Row],[Rank 6M]]+Table2[[#This Row],[Rank Sharpe]])/3</f>
        <v>215</v>
      </c>
    </row>
    <row r="163" spans="1:48" x14ac:dyDescent="0.3">
      <c r="A163" t="s">
        <v>686</v>
      </c>
      <c r="B163" t="s">
        <v>687</v>
      </c>
      <c r="C163" t="s">
        <v>3161</v>
      </c>
      <c r="D163" t="s">
        <v>553</v>
      </c>
      <c r="E163">
        <v>27298.27413699</v>
      </c>
      <c r="F163">
        <v>1108.3499999999999</v>
      </c>
      <c r="G163">
        <v>39.901855025309104</v>
      </c>
      <c r="H163">
        <f>(Table2[[#This Row],[1Y Return vs Nifty]]-AVERAGE(Table2[1Y Return vs Nifty]))/_xlfn.STDEV.P(Table2[1Y Return vs Nifty])</f>
        <v>0.28864224959099394</v>
      </c>
      <c r="I163">
        <v>25.8975331997087</v>
      </c>
      <c r="J163">
        <f>(Table2[[#This Row],[1M Return vs Nifty]]-AVERAGE(Table2[1M Return vs Nifty]))/_xlfn.STDEV.P(Table2[1M Return vs Nifty])</f>
        <v>2.2926635088027321</v>
      </c>
      <c r="K163">
        <v>51.882833427468597</v>
      </c>
      <c r="L163">
        <f>(Table2[[#This Row],[6M Return vs Nifty]]-AVERAGE(Table2[6M Return vs Nifty]))/_xlfn.STDEV.P(Table2[6M Return vs Nifty])</f>
        <v>1.2329259162859694</v>
      </c>
      <c r="M163">
        <v>7.0122965886762199</v>
      </c>
      <c r="N163">
        <f>(Table2[[#This Row],[1W Return vs Nifty]]-AVERAGE(Table2[1W Return vs Nifty]))/_xlfn.STDEV.P(Table2[1W Return vs Nifty])</f>
        <v>0.91794113452434878</v>
      </c>
      <c r="O163">
        <v>965.56</v>
      </c>
      <c r="P163">
        <v>884.90663311369894</v>
      </c>
      <c r="Q163">
        <v>780.80914567135596</v>
      </c>
      <c r="R163">
        <v>70.365470106565994</v>
      </c>
      <c r="S163" s="1">
        <f>(Table2[[#This Row],[Close Price]]-Table2[[#This Row],[20D EMA]])/Table2[[#This Row],[20D EMA]]</f>
        <v>0.1478830937487054</v>
      </c>
      <c r="T163" s="1">
        <f>(Table2[[#This Row],[Close Price]]-Table2[[#This Row],[50D EMA]])/Table2[[#This Row],[50D EMA]]</f>
        <v>0.25250501976697398</v>
      </c>
      <c r="U163" s="1">
        <f>(Table2[[#This Row],[Close Price]]-Table2[[#This Row],[200D EMA]])/Table2[[#This Row],[200D EMA]]</f>
        <v>0.41948900847852838</v>
      </c>
      <c r="V163">
        <v>1.71670896521733</v>
      </c>
      <c r="W163">
        <v>1041.45</v>
      </c>
      <c r="X163">
        <v>1133.95</v>
      </c>
      <c r="Y163">
        <v>1007.6</v>
      </c>
      <c r="Z163">
        <v>1133.95</v>
      </c>
      <c r="AA163">
        <v>951</v>
      </c>
      <c r="AB163">
        <v>1133.95</v>
      </c>
      <c r="AC163" s="1">
        <f>(Table2[[#This Row],[Close Price]]/Table2[[#This Row],[Day Low]])-1</f>
        <v>6.4237361371165091E-2</v>
      </c>
      <c r="AD163" s="1">
        <f>(Table2[[#This Row],[Day High]]/Table2[[#This Row],[Close Price]])-1</f>
        <v>2.3097397031623723E-2</v>
      </c>
      <c r="AE163" s="1">
        <f>(Table2[[#This Row],[Close Price]]/Table2[[#This Row],[Current Week Low]])-1</f>
        <v>9.9990075426756642E-2</v>
      </c>
      <c r="AF163" s="1">
        <f>(Table2[[#This Row],[Current Week High]]/Table2[[#This Row],[Close Price]])-1</f>
        <v>2.3097397031623723E-2</v>
      </c>
      <c r="AG163" s="1">
        <f>(Table2[[#This Row],[Close Price]]/Table2[[#This Row],[Current Month Low]])-1</f>
        <v>0.16545741324921126</v>
      </c>
      <c r="AH163" s="1">
        <f>(Table2[[#This Row],[Current Month High]]/Table2[[#This Row],[Close Price]])-1</f>
        <v>2.3097397031623723E-2</v>
      </c>
      <c r="AI163">
        <v>2.3097397031623701</v>
      </c>
      <c r="AJ163">
        <v>83.501655629138995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0.41</v>
      </c>
      <c r="AM163" t="s">
        <v>3208</v>
      </c>
      <c r="AN163">
        <v>26.22</v>
      </c>
      <c r="AO163" t="s">
        <v>3208</v>
      </c>
      <c r="AP163">
        <v>6.6326368208297001E-2</v>
      </c>
      <c r="AQ163">
        <f>(Table2[[#This Row],[Sharpe Ratio]]-AVERAGE(Table2[Sharpe Ratio]))/_xlfn.STDEV.P(Table2[Sharpe Ratio])</f>
        <v>1.939737986367069E-2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4.7515701890677153</v>
      </c>
      <c r="AS163">
        <f>_xlfn.RANK.AVG(Table2[[#This Row],[1Y Return vs Nifty Z-Score]],Table2[1Y Return vs Nifty Z-Score])</f>
        <v>220</v>
      </c>
      <c r="AT163">
        <f>_xlfn.RANK.AVG(Table2[[#This Row],[6M Return vs Nifty Z-Score]],Table2[6M Return vs Nifty Z-Score])</f>
        <v>79</v>
      </c>
      <c r="AU163">
        <f>_xlfn.RANK.AVG(Table2[[#This Row],[Sharpe Ratio Z-Score]],Table2[Sharpe Ratio Z-Score])</f>
        <v>347</v>
      </c>
      <c r="AV163">
        <f>(Table2[[#This Row],[Rank 1Y]]+Table2[[#This Row],[Rank 6M]]+Table2[[#This Row],[Rank Sharpe]])/3</f>
        <v>215.33333333333334</v>
      </c>
    </row>
    <row r="164" spans="1:48" x14ac:dyDescent="0.3">
      <c r="A164" t="s">
        <v>207</v>
      </c>
      <c r="B164" t="s">
        <v>208</v>
      </c>
      <c r="C164" t="s">
        <v>3161</v>
      </c>
      <c r="D164" t="s">
        <v>51</v>
      </c>
      <c r="E164">
        <v>122565.24730625001</v>
      </c>
      <c r="F164">
        <v>3279.9</v>
      </c>
      <c r="G164">
        <v>42.9662462679021</v>
      </c>
      <c r="H164">
        <f>(Table2[[#This Row],[1Y Return vs Nifty]]-AVERAGE(Table2[1Y Return vs Nifty]))/_xlfn.STDEV.P(Table2[1Y Return vs Nifty])</f>
        <v>0.3429741951009509</v>
      </c>
      <c r="I164">
        <v>8.2529123402996802</v>
      </c>
      <c r="J164">
        <f>(Table2[[#This Row],[1M Return vs Nifty]]-AVERAGE(Table2[1M Return vs Nifty]))/_xlfn.STDEV.P(Table2[1M Return vs Nifty])</f>
        <v>0.56956696392721129</v>
      </c>
      <c r="K164">
        <v>20.6248266058128</v>
      </c>
      <c r="L164">
        <f>(Table2[[#This Row],[6M Return vs Nifty]]-AVERAGE(Table2[6M Return vs Nifty]))/_xlfn.STDEV.P(Table2[6M Return vs Nifty])</f>
        <v>0.23367303501846517</v>
      </c>
      <c r="M164">
        <v>1.8211284513350801</v>
      </c>
      <c r="N164">
        <f>(Table2[[#This Row],[1W Return vs Nifty]]-AVERAGE(Table2[1W Return vs Nifty]))/_xlfn.STDEV.P(Table2[1W Return vs Nifty])</f>
        <v>-6.4555735824807156E-2</v>
      </c>
      <c r="O164">
        <v>3177.44</v>
      </c>
      <c r="P164">
        <v>3013.85087848798</v>
      </c>
      <c r="Q164">
        <v>2559.0109561895802</v>
      </c>
      <c r="R164">
        <v>61.0411551622975</v>
      </c>
      <c r="S164" s="1">
        <f>(Table2[[#This Row],[Close Price]]-Table2[[#This Row],[20D EMA]])/Table2[[#This Row],[20D EMA]]</f>
        <v>3.2246084898534678E-2</v>
      </c>
      <c r="T164" s="1">
        <f>(Table2[[#This Row],[Close Price]]-Table2[[#This Row],[50D EMA]])/Table2[[#This Row],[50D EMA]]</f>
        <v>8.8275476205874642E-2</v>
      </c>
      <c r="U164" s="1">
        <f>(Table2[[#This Row],[Close Price]]-Table2[[#This Row],[200D EMA]])/Table2[[#This Row],[200D EMA]]</f>
        <v>0.28170611855599031</v>
      </c>
      <c r="V164">
        <v>0.71122443270842794</v>
      </c>
      <c r="W164">
        <v>3254.1</v>
      </c>
      <c r="X164">
        <v>3298</v>
      </c>
      <c r="Y164">
        <v>3216.1</v>
      </c>
      <c r="Z164">
        <v>3337.9</v>
      </c>
      <c r="AA164">
        <v>3190.05</v>
      </c>
      <c r="AB164">
        <v>3337.9</v>
      </c>
      <c r="AC164" s="1">
        <f>(Table2[[#This Row],[Close Price]]/Table2[[#This Row],[Day Low]])-1</f>
        <v>7.9284594818844756E-3</v>
      </c>
      <c r="AD164" s="1">
        <f>(Table2[[#This Row],[Day High]]/Table2[[#This Row],[Close Price]])-1</f>
        <v>5.518460928686908E-3</v>
      </c>
      <c r="AE164" s="1">
        <f>(Table2[[#This Row],[Close Price]]/Table2[[#This Row],[Current Week Low]])-1</f>
        <v>1.9837691614066788E-2</v>
      </c>
      <c r="AF164" s="1">
        <f>(Table2[[#This Row],[Current Week High]]/Table2[[#This Row],[Close Price]])-1</f>
        <v>1.7683465959328126E-2</v>
      </c>
      <c r="AG164" s="1">
        <f>(Table2[[#This Row],[Close Price]]/Table2[[#This Row],[Current Month Low]])-1</f>
        <v>2.8165702731931974E-2</v>
      </c>
      <c r="AH164" s="1">
        <f>(Table2[[#This Row],[Current Month High]]/Table2[[#This Row],[Close Price]])-1</f>
        <v>1.7683465959328126E-2</v>
      </c>
      <c r="AI164">
        <v>1.76834659593281</v>
      </c>
      <c r="AJ164">
        <v>86.267995570321105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0.11</v>
      </c>
      <c r="AM164" t="s">
        <v>3208</v>
      </c>
      <c r="AN164">
        <v>3.72</v>
      </c>
      <c r="AO164" t="s">
        <v>3208</v>
      </c>
      <c r="AP164">
        <v>0.11197795272901299</v>
      </c>
      <c r="AQ164">
        <f>(Table2[[#This Row],[Sharpe Ratio]]-AVERAGE(Table2[Sharpe Ratio]))/_xlfn.STDEV.P(Table2[Sharpe Ratio])</f>
        <v>0.5531256504129819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1.6347841086348021</v>
      </c>
      <c r="AS164">
        <f>_xlfn.RANK.AVG(Table2[[#This Row],[1Y Return vs Nifty Z-Score]],Table2[1Y Return vs Nifty Z-Score])</f>
        <v>202</v>
      </c>
      <c r="AT164">
        <f>_xlfn.RANK.AVG(Table2[[#This Row],[6M Return vs Nifty Z-Score]],Table2[6M Return vs Nifty Z-Score])</f>
        <v>247</v>
      </c>
      <c r="AU164">
        <f>_xlfn.RANK.AVG(Table2[[#This Row],[Sharpe Ratio Z-Score]],Table2[Sharpe Ratio Z-Score])</f>
        <v>199</v>
      </c>
      <c r="AV164">
        <f>(Table2[[#This Row],[Rank 1Y]]+Table2[[#This Row],[Rank 6M]]+Table2[[#This Row],[Rank Sharpe]])/3</f>
        <v>216</v>
      </c>
    </row>
    <row r="165" spans="1:48" x14ac:dyDescent="0.3">
      <c r="A165" t="s">
        <v>558</v>
      </c>
      <c r="B165" t="s">
        <v>559</v>
      </c>
      <c r="C165" t="s">
        <v>3167</v>
      </c>
      <c r="D165" t="s">
        <v>158</v>
      </c>
      <c r="E165">
        <v>37355.9902464599</v>
      </c>
      <c r="F165">
        <v>266.95</v>
      </c>
      <c r="G165">
        <v>64.108938481484898</v>
      </c>
      <c r="H165">
        <f>(Table2[[#This Row],[1Y Return vs Nifty]]-AVERAGE(Table2[1Y Return vs Nifty]))/_xlfn.STDEV.P(Table2[1Y Return vs Nifty])</f>
        <v>0.71783612046990464</v>
      </c>
      <c r="I165">
        <v>0.30895663718696098</v>
      </c>
      <c r="J165">
        <f>(Table2[[#This Row],[1M Return vs Nifty]]-AVERAGE(Table2[1M Return vs Nifty]))/_xlfn.STDEV.P(Table2[1M Return vs Nifty])</f>
        <v>-0.20620502538013946</v>
      </c>
      <c r="K165">
        <v>3.1153143263247198</v>
      </c>
      <c r="L165">
        <f>(Table2[[#This Row],[6M Return vs Nifty]]-AVERAGE(Table2[6M Return vs Nifty]))/_xlfn.STDEV.P(Table2[6M Return vs Nifty])</f>
        <v>-0.32606932778457648</v>
      </c>
      <c r="M165">
        <v>1.11216054796477</v>
      </c>
      <c r="N165">
        <f>(Table2[[#This Row],[1W Return vs Nifty]]-AVERAGE(Table2[1W Return vs Nifty]))/_xlfn.STDEV.P(Table2[1W Return vs Nifty])</f>
        <v>-0.19873723944994348</v>
      </c>
      <c r="O165">
        <v>271.01</v>
      </c>
      <c r="P165">
        <v>266.57053316044698</v>
      </c>
      <c r="Q165">
        <v>231.026903590058</v>
      </c>
      <c r="R165">
        <v>47.109656008288702</v>
      </c>
      <c r="S165" s="1">
        <f>(Table2[[#This Row],[Close Price]]-Table2[[#This Row],[20D EMA]])/Table2[[#This Row],[20D EMA]]</f>
        <v>-1.4980997011180408E-2</v>
      </c>
      <c r="T165" s="1">
        <f>(Table2[[#This Row],[Close Price]]-Table2[[#This Row],[50D EMA]])/Table2[[#This Row],[50D EMA]]</f>
        <v>1.4235138259809286E-3</v>
      </c>
      <c r="U165" s="1">
        <f>(Table2[[#This Row],[Close Price]]-Table2[[#This Row],[200D EMA]])/Table2[[#This Row],[200D EMA]]</f>
        <v>0.15549313024462794</v>
      </c>
      <c r="V165">
        <v>0.49289695748477302</v>
      </c>
      <c r="W165">
        <v>266.10000000000002</v>
      </c>
      <c r="X165">
        <v>274.39999999999998</v>
      </c>
      <c r="Y165">
        <v>258.85000000000002</v>
      </c>
      <c r="Z165">
        <v>274.39999999999998</v>
      </c>
      <c r="AA165">
        <v>258.85000000000002</v>
      </c>
      <c r="AB165">
        <v>287.89999999999998</v>
      </c>
      <c r="AC165" s="1">
        <f>(Table2[[#This Row],[Close Price]]/Table2[[#This Row],[Day Low]])-1</f>
        <v>3.1942878617059467E-3</v>
      </c>
      <c r="AD165" s="1">
        <f>(Table2[[#This Row],[Day High]]/Table2[[#This Row],[Close Price]])-1</f>
        <v>2.7907847911593953E-2</v>
      </c>
      <c r="AE165" s="1">
        <f>(Table2[[#This Row],[Close Price]]/Table2[[#This Row],[Current Week Low]])-1</f>
        <v>3.1292254201274794E-2</v>
      </c>
      <c r="AF165" s="1">
        <f>(Table2[[#This Row],[Current Week High]]/Table2[[#This Row],[Close Price]])-1</f>
        <v>2.7907847911593953E-2</v>
      </c>
      <c r="AG165" s="1">
        <f>(Table2[[#This Row],[Close Price]]/Table2[[#This Row],[Current Month Low]])-1</f>
        <v>3.1292254201274794E-2</v>
      </c>
      <c r="AH165" s="1">
        <f>(Table2[[#This Row],[Current Month High]]/Table2[[#This Row],[Close Price]])-1</f>
        <v>7.8479115939314337E-2</v>
      </c>
      <c r="AI165">
        <v>16.8008990447649</v>
      </c>
      <c r="AJ165">
        <v>128.55308219177999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0.11</v>
      </c>
      <c r="AM165" t="s">
        <v>3208</v>
      </c>
      <c r="AN165">
        <v>-2.31</v>
      </c>
      <c r="AO165" t="s">
        <v>3206</v>
      </c>
      <c r="AP165">
        <v>0.169082368420926</v>
      </c>
      <c r="AQ165">
        <f>(Table2[[#This Row],[Sharpe Ratio]]-AVERAGE(Table2[Sharpe Ratio]))/_xlfn.STDEV.P(Table2[Sharpe Ratio])</f>
        <v>1.2207528828071414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1.2075774106623864</v>
      </c>
      <c r="AS165">
        <f>_xlfn.RANK.AVG(Table2[[#This Row],[1Y Return vs Nifty Z-Score]],Table2[1Y Return vs Nifty Z-Score])</f>
        <v>130</v>
      </c>
      <c r="AT165">
        <f>_xlfn.RANK.AVG(Table2[[#This Row],[6M Return vs Nifty Z-Score]],Table2[6M Return vs Nifty Z-Score])</f>
        <v>432</v>
      </c>
      <c r="AU165">
        <f>_xlfn.RANK.AVG(Table2[[#This Row],[Sharpe Ratio Z-Score]],Table2[Sharpe Ratio Z-Score])</f>
        <v>87</v>
      </c>
      <c r="AV165">
        <f>(Table2[[#This Row],[Rank 1Y]]+Table2[[#This Row],[Rank 6M]]+Table2[[#This Row],[Rank Sharpe]])/3</f>
        <v>216.33333333333334</v>
      </c>
    </row>
    <row r="166" spans="1:48" x14ac:dyDescent="0.3">
      <c r="A166" t="s">
        <v>315</v>
      </c>
      <c r="B166" t="s">
        <v>316</v>
      </c>
      <c r="C166" t="s">
        <v>3165</v>
      </c>
      <c r="D166" t="s">
        <v>54</v>
      </c>
      <c r="E166">
        <v>88188.918436319902</v>
      </c>
      <c r="F166">
        <v>1507.4</v>
      </c>
      <c r="G166">
        <v>49.088626109157701</v>
      </c>
      <c r="H166">
        <f>(Table2[[#This Row],[1Y Return vs Nifty]]-AVERAGE(Table2[1Y Return vs Nifty]))/_xlfn.STDEV.P(Table2[1Y Return vs Nifty])</f>
        <v>0.45152456664061347</v>
      </c>
      <c r="I166">
        <v>2.5972542711917401</v>
      </c>
      <c r="J166">
        <f>(Table2[[#This Row],[1M Return vs Nifty]]-AVERAGE(Table2[1M Return vs Nifty]))/_xlfn.STDEV.P(Table2[1M Return vs Nifty])</f>
        <v>1.7260118938780544E-2</v>
      </c>
      <c r="K166">
        <v>30.001224508938201</v>
      </c>
      <c r="L166">
        <f>(Table2[[#This Row],[6M Return vs Nifty]]-AVERAGE(Table2[6M Return vs Nifty]))/_xlfn.STDEV.P(Table2[6M Return vs Nifty])</f>
        <v>0.53341679904239037</v>
      </c>
      <c r="M166">
        <v>-0.104416122388474</v>
      </c>
      <c r="N166">
        <f>(Table2[[#This Row],[1W Return vs Nifty]]-AVERAGE(Table2[1W Return vs Nifty]))/_xlfn.STDEV.P(Table2[1W Return vs Nifty])</f>
        <v>-0.42899038085061292</v>
      </c>
      <c r="O166">
        <v>1518.68</v>
      </c>
      <c r="P166">
        <v>1445.0079632986501</v>
      </c>
      <c r="Q166">
        <v>1207.5219239708099</v>
      </c>
      <c r="R166">
        <v>40.074351079735997</v>
      </c>
      <c r="S166" s="1">
        <f>(Table2[[#This Row],[Close Price]]-Table2[[#This Row],[20D EMA]])/Table2[[#This Row],[20D EMA]]</f>
        <v>-7.4275028314062033E-3</v>
      </c>
      <c r="T166" s="1">
        <f>(Table2[[#This Row],[Close Price]]-Table2[[#This Row],[50D EMA]])/Table2[[#This Row],[50D EMA]]</f>
        <v>4.3177642121031673E-2</v>
      </c>
      <c r="U166" s="1">
        <f>(Table2[[#This Row],[Close Price]]-Table2[[#This Row],[200D EMA]])/Table2[[#This Row],[200D EMA]]</f>
        <v>0.24834172372048735</v>
      </c>
      <c r="V166">
        <v>0.68097787562678502</v>
      </c>
      <c r="W166">
        <v>1502.4</v>
      </c>
      <c r="X166">
        <v>1546.2</v>
      </c>
      <c r="Y166">
        <v>1502.4</v>
      </c>
      <c r="Z166">
        <v>1546.2</v>
      </c>
      <c r="AA166">
        <v>1502.4</v>
      </c>
      <c r="AB166">
        <v>1584.45</v>
      </c>
      <c r="AC166" s="1">
        <f>(Table2[[#This Row],[Close Price]]/Table2[[#This Row],[Day Low]])-1</f>
        <v>3.3280085197018305E-3</v>
      </c>
      <c r="AD166" s="1">
        <f>(Table2[[#This Row],[Day High]]/Table2[[#This Row],[Close Price]])-1</f>
        <v>2.5739684224492576E-2</v>
      </c>
      <c r="AE166" s="1">
        <f>(Table2[[#This Row],[Close Price]]/Table2[[#This Row],[Current Week Low]])-1</f>
        <v>3.3280085197018305E-3</v>
      </c>
      <c r="AF166" s="1">
        <f>(Table2[[#This Row],[Current Week High]]/Table2[[#This Row],[Close Price]])-1</f>
        <v>2.5739684224492576E-2</v>
      </c>
      <c r="AG166" s="1">
        <f>(Table2[[#This Row],[Close Price]]/Table2[[#This Row],[Current Month Low]])-1</f>
        <v>3.3280085197018305E-3</v>
      </c>
      <c r="AH166" s="1">
        <f>(Table2[[#This Row],[Current Month High]]/Table2[[#This Row],[Close Price]])-1</f>
        <v>5.1114501791163613E-2</v>
      </c>
      <c r="AI166">
        <v>5.1114501791163596</v>
      </c>
      <c r="AJ166">
        <v>80.602647816450002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0.04</v>
      </c>
      <c r="AM166" t="s">
        <v>3208</v>
      </c>
      <c r="AN166">
        <v>-2.61</v>
      </c>
      <c r="AO166" t="s">
        <v>3206</v>
      </c>
      <c r="AP166">
        <v>7.8827184698180994E-2</v>
      </c>
      <c r="AQ166">
        <f>(Table2[[#This Row],[Sharpe Ratio]]-AVERAGE(Table2[Sharpe Ratio]))/_xlfn.STDEV.P(Table2[Sharpe Ratio])</f>
        <v>0.16554869609175088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0.73875979986292217</v>
      </c>
      <c r="AS166">
        <f>_xlfn.RANK.AVG(Table2[[#This Row],[1Y Return vs Nifty Z-Score]],Table2[1Y Return vs Nifty Z-Score])</f>
        <v>174</v>
      </c>
      <c r="AT166">
        <f>_xlfn.RANK.AVG(Table2[[#This Row],[6M Return vs Nifty Z-Score]],Table2[6M Return vs Nifty Z-Score])</f>
        <v>170</v>
      </c>
      <c r="AU166">
        <f>_xlfn.RANK.AVG(Table2[[#This Row],[Sharpe Ratio Z-Score]],Table2[Sharpe Ratio Z-Score])</f>
        <v>306</v>
      </c>
      <c r="AV166">
        <f>(Table2[[#This Row],[Rank 1Y]]+Table2[[#This Row],[Rank 6M]]+Table2[[#This Row],[Rank Sharpe]])/3</f>
        <v>216.66666666666666</v>
      </c>
    </row>
    <row r="167" spans="1:48" x14ac:dyDescent="0.3">
      <c r="A167" t="s">
        <v>1428</v>
      </c>
      <c r="B167" t="s">
        <v>1429</v>
      </c>
      <c r="C167" t="s">
        <v>3164</v>
      </c>
      <c r="D167" t="s">
        <v>46</v>
      </c>
      <c r="E167">
        <v>7740.8906526720002</v>
      </c>
      <c r="F167">
        <v>44.58</v>
      </c>
      <c r="G167">
        <v>47.063730738693799</v>
      </c>
      <c r="H167">
        <f>(Table2[[#This Row],[1Y Return vs Nifty]]-AVERAGE(Table2[1Y Return vs Nifty]))/_xlfn.STDEV.P(Table2[1Y Return vs Nifty])</f>
        <v>0.41562298090239158</v>
      </c>
      <c r="I167">
        <v>-4.3226399425115298</v>
      </c>
      <c r="J167">
        <f>(Table2[[#This Row],[1M Return vs Nifty]]-AVERAGE(Table2[1M Return vs Nifty]))/_xlfn.STDEV.P(Table2[1M Return vs Nifty])</f>
        <v>-0.65850650169551372</v>
      </c>
      <c r="K167">
        <v>13.610990271513201</v>
      </c>
      <c r="L167">
        <f>(Table2[[#This Row],[6M Return vs Nifty]]-AVERAGE(Table2[6M Return vs Nifty]))/_xlfn.STDEV.P(Table2[6M Return vs Nifty])</f>
        <v>9.455406371331682E-3</v>
      </c>
      <c r="M167">
        <v>0.852420288224506</v>
      </c>
      <c r="N167">
        <f>(Table2[[#This Row],[1W Return vs Nifty]]-AVERAGE(Table2[1W Return vs Nifty]))/_xlfn.STDEV.P(Table2[1W Return vs Nifty])</f>
        <v>-0.24789650101629951</v>
      </c>
      <c r="O167">
        <v>47.12</v>
      </c>
      <c r="P167">
        <v>47.308468940963003</v>
      </c>
      <c r="Q167">
        <v>40.100912083173696</v>
      </c>
      <c r="R167">
        <v>42.096851722464699</v>
      </c>
      <c r="S167" s="1">
        <f>(Table2[[#This Row],[Close Price]]-Table2[[#This Row],[20D EMA]])/Table2[[#This Row],[20D EMA]]</f>
        <v>-5.3904923599320871E-2</v>
      </c>
      <c r="T167" s="1">
        <f>(Table2[[#This Row],[Close Price]]-Table2[[#This Row],[50D EMA]])/Table2[[#This Row],[50D EMA]]</f>
        <v>-5.7674006410309009E-2</v>
      </c>
      <c r="U167" s="1">
        <f>(Table2[[#This Row],[Close Price]]-Table2[[#This Row],[200D EMA]])/Table2[[#This Row],[200D EMA]]</f>
        <v>0.11169541250174514</v>
      </c>
      <c r="V167">
        <v>0.34279749349659899</v>
      </c>
      <c r="W167">
        <v>44.33</v>
      </c>
      <c r="X167">
        <v>46.58</v>
      </c>
      <c r="Y167">
        <v>44.33</v>
      </c>
      <c r="Z167">
        <v>46.58</v>
      </c>
      <c r="AA167">
        <v>44.33</v>
      </c>
      <c r="AB167">
        <v>48.6</v>
      </c>
      <c r="AC167" s="1">
        <f>(Table2[[#This Row],[Close Price]]/Table2[[#This Row],[Day Low]])-1</f>
        <v>5.6395217685540899E-3</v>
      </c>
      <c r="AD167" s="1">
        <f>(Table2[[#This Row],[Day High]]/Table2[[#This Row],[Close Price]])-1</f>
        <v>4.4863167339614263E-2</v>
      </c>
      <c r="AE167" s="1">
        <f>(Table2[[#This Row],[Close Price]]/Table2[[#This Row],[Current Week Low]])-1</f>
        <v>5.6395217685540899E-3</v>
      </c>
      <c r="AF167" s="1">
        <f>(Table2[[#This Row],[Current Week High]]/Table2[[#This Row],[Close Price]])-1</f>
        <v>4.4863167339614263E-2</v>
      </c>
      <c r="AG167" s="1">
        <f>(Table2[[#This Row],[Close Price]]/Table2[[#This Row],[Current Month Low]])-1</f>
        <v>5.6395217685540899E-3</v>
      </c>
      <c r="AH167" s="1">
        <f>(Table2[[#This Row],[Current Month High]]/Table2[[#This Row],[Close Price]])-1</f>
        <v>9.0174966352624564E-2</v>
      </c>
      <c r="AI167">
        <v>28.9816061013907</v>
      </c>
      <c r="AJ167">
        <v>98.882631968638805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-0.14000000000000001</v>
      </c>
      <c r="AM167" t="s">
        <v>3206</v>
      </c>
      <c r="AN167">
        <v>-5.95</v>
      </c>
      <c r="AO167" t="s">
        <v>3206</v>
      </c>
      <c r="AP167">
        <v>0.13459706650395201</v>
      </c>
      <c r="AQ167">
        <f>(Table2[[#This Row],[Sharpe Ratio]]-AVERAGE(Table2[Sharpe Ratio]))/_xlfn.STDEV.P(Table2[Sharpe Ratio])</f>
        <v>0.81757343690718343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184</v>
      </c>
      <c r="AT167">
        <f>_xlfn.RANK.AVG(Table2[[#This Row],[6M Return vs Nifty Z-Score]],Table2[6M Return vs Nifty Z-Score])</f>
        <v>317</v>
      </c>
      <c r="AU167">
        <f>_xlfn.RANK.AVG(Table2[[#This Row],[Sharpe Ratio Z-Score]],Table2[Sharpe Ratio Z-Score])</f>
        <v>150</v>
      </c>
      <c r="AV167">
        <f>(Table2[[#This Row],[Rank 1Y]]+Table2[[#This Row],[Rank 6M]]+Table2[[#This Row],[Rank Sharpe]])/3</f>
        <v>217</v>
      </c>
    </row>
    <row r="168" spans="1:48" x14ac:dyDescent="0.3">
      <c r="A168" t="s">
        <v>272</v>
      </c>
      <c r="B168" t="s">
        <v>273</v>
      </c>
      <c r="C168" t="s">
        <v>3168</v>
      </c>
      <c r="D168" t="s">
        <v>274</v>
      </c>
      <c r="E168">
        <v>98928.539776499994</v>
      </c>
      <c r="F168">
        <v>684.75</v>
      </c>
      <c r="G168">
        <v>34.647712729610497</v>
      </c>
      <c r="H168">
        <f>(Table2[[#This Row],[1Y Return vs Nifty]]-AVERAGE(Table2[1Y Return vs Nifty]))/_xlfn.STDEV.P(Table2[1Y Return vs Nifty])</f>
        <v>0.19548581155408634</v>
      </c>
      <c r="I168">
        <v>10.8206757552475</v>
      </c>
      <c r="J168">
        <f>(Table2[[#This Row],[1M Return vs Nifty]]-AVERAGE(Table2[1M Return vs Nifty]))/_xlfn.STDEV.P(Table2[1M Return vs Nifty])</f>
        <v>0.82032351481081855</v>
      </c>
      <c r="K168">
        <v>7.9449138219093101</v>
      </c>
      <c r="L168">
        <f>(Table2[[#This Row],[6M Return vs Nifty]]-AVERAGE(Table2[6M Return vs Nifty]))/_xlfn.STDEV.P(Table2[6M Return vs Nifty])</f>
        <v>-0.17167716711784128</v>
      </c>
      <c r="M168">
        <v>7.5440135341822296</v>
      </c>
      <c r="N168">
        <f>(Table2[[#This Row],[1W Return vs Nifty]]-AVERAGE(Table2[1W Return vs Nifty]))/_xlfn.STDEV.P(Table2[1W Return vs Nifty])</f>
        <v>1.0185755622774133</v>
      </c>
      <c r="O168">
        <v>654.78</v>
      </c>
      <c r="P168">
        <v>634.07661524874402</v>
      </c>
      <c r="Q168">
        <v>562.42562651619198</v>
      </c>
      <c r="R168">
        <v>76.369952655004397</v>
      </c>
      <c r="S168" s="1">
        <f>(Table2[[#This Row],[Close Price]]-Table2[[#This Row],[20D EMA]])/Table2[[#This Row],[20D EMA]]</f>
        <v>4.5771098689636254E-2</v>
      </c>
      <c r="T168" s="1">
        <f>(Table2[[#This Row],[Close Price]]-Table2[[#This Row],[50D EMA]])/Table2[[#This Row],[50D EMA]]</f>
        <v>7.9916816883993033E-2</v>
      </c>
      <c r="U168" s="1">
        <f>(Table2[[#This Row],[Close Price]]-Table2[[#This Row],[200D EMA]])/Table2[[#This Row],[200D EMA]]</f>
        <v>0.21749430985482726</v>
      </c>
      <c r="V168">
        <v>0.85870802717392203</v>
      </c>
      <c r="W168">
        <v>681.75</v>
      </c>
      <c r="X168">
        <v>695</v>
      </c>
      <c r="Y168">
        <v>651.29999999999995</v>
      </c>
      <c r="Z168">
        <v>696.7</v>
      </c>
      <c r="AA168">
        <v>647.1</v>
      </c>
      <c r="AB168">
        <v>696.7</v>
      </c>
      <c r="AC168" s="1">
        <f>(Table2[[#This Row],[Close Price]]/Table2[[#This Row],[Day Low]])-1</f>
        <v>4.4004400440043057E-3</v>
      </c>
      <c r="AD168" s="1">
        <f>(Table2[[#This Row],[Day High]]/Table2[[#This Row],[Close Price]])-1</f>
        <v>1.4968966776195636E-2</v>
      </c>
      <c r="AE168" s="1">
        <f>(Table2[[#This Row],[Close Price]]/Table2[[#This Row],[Current Week Low]])-1</f>
        <v>5.1358820819898732E-2</v>
      </c>
      <c r="AF168" s="1">
        <f>(Table2[[#This Row],[Current Week High]]/Table2[[#This Row],[Close Price]])-1</f>
        <v>1.7451624680540512E-2</v>
      </c>
      <c r="AG168" s="1">
        <f>(Table2[[#This Row],[Close Price]]/Table2[[#This Row],[Current Month Low]])-1</f>
        <v>5.8182661103384214E-2</v>
      </c>
      <c r="AH168" s="1">
        <f>(Table2[[#This Row],[Current Month High]]/Table2[[#This Row],[Close Price]])-1</f>
        <v>1.7451624680540512E-2</v>
      </c>
      <c r="AI168">
        <v>1.7451624680540501</v>
      </c>
      <c r="AJ168">
        <v>84.270721205597397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-0.01</v>
      </c>
      <c r="AM168" t="s">
        <v>3206</v>
      </c>
      <c r="AN168">
        <v>3.5</v>
      </c>
      <c r="AO168" t="s">
        <v>3208</v>
      </c>
      <c r="AP168">
        <v>0.21818019215346801</v>
      </c>
      <c r="AQ168">
        <f>(Table2[[#This Row],[Sharpe Ratio]]-AVERAGE(Table2[Sharpe Ratio]))/_xlfn.STDEV.P(Table2[Sharpe Ratio])</f>
        <v>1.7947723133181064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3.6574800348425835</v>
      </c>
      <c r="AS168">
        <f>_xlfn.RANK.AVG(Table2[[#This Row],[1Y Return vs Nifty Z-Score]],Table2[1Y Return vs Nifty Z-Score])</f>
        <v>242</v>
      </c>
      <c r="AT168">
        <f>_xlfn.RANK.AVG(Table2[[#This Row],[6M Return vs Nifty Z-Score]],Table2[6M Return vs Nifty Z-Score])</f>
        <v>384</v>
      </c>
      <c r="AU168">
        <f>_xlfn.RANK.AVG(Table2[[#This Row],[Sharpe Ratio Z-Score]],Table2[Sharpe Ratio Z-Score])</f>
        <v>27</v>
      </c>
      <c r="AV168">
        <f>(Table2[[#This Row],[Rank 1Y]]+Table2[[#This Row],[Rank 6M]]+Table2[[#This Row],[Rank Sharpe]])/3</f>
        <v>217.66666666666666</v>
      </c>
    </row>
    <row r="169" spans="1:48" x14ac:dyDescent="0.3">
      <c r="A169" t="s">
        <v>627</v>
      </c>
      <c r="B169" t="s">
        <v>628</v>
      </c>
      <c r="C169" t="s">
        <v>3165</v>
      </c>
      <c r="D169" t="s">
        <v>54</v>
      </c>
      <c r="E169">
        <v>30538.138436607998</v>
      </c>
      <c r="F169">
        <v>235.31</v>
      </c>
      <c r="G169">
        <v>99.489769668678804</v>
      </c>
      <c r="H169">
        <f>(Table2[[#This Row],[1Y Return vs Nifty]]-AVERAGE(Table2[1Y Return vs Nifty]))/_xlfn.STDEV.P(Table2[1Y Return vs Nifty])</f>
        <v>1.3451415915993037</v>
      </c>
      <c r="I169">
        <v>24.3265369523617</v>
      </c>
      <c r="J169">
        <f>(Table2[[#This Row],[1M Return vs Nifty]]-AVERAGE(Table2[1M Return vs Nifty]))/_xlfn.STDEV.P(Table2[1M Return vs Nifty])</f>
        <v>2.139246882433425</v>
      </c>
      <c r="K169">
        <v>77.273764223137306</v>
      </c>
      <c r="L169">
        <f>(Table2[[#This Row],[6M Return vs Nifty]]-AVERAGE(Table2[6M Return vs Nifty]))/_xlfn.STDEV.P(Table2[6M Return vs Nifty])</f>
        <v>2.0446206894171168</v>
      </c>
      <c r="M169">
        <v>22.890639895504801</v>
      </c>
      <c r="N169">
        <f>(Table2[[#This Row],[1W Return vs Nifty]]-AVERAGE(Table2[1W Return vs Nifty]))/_xlfn.STDEV.P(Table2[1W Return vs Nifty])</f>
        <v>3.9231265171883201</v>
      </c>
      <c r="O169">
        <v>202.36</v>
      </c>
      <c r="P169">
        <v>183.91278138146799</v>
      </c>
      <c r="Q169">
        <v>151.79622619147599</v>
      </c>
      <c r="R169">
        <v>78.954319382375502</v>
      </c>
      <c r="S169" s="1">
        <f>(Table2[[#This Row],[Close Price]]-Table2[[#This Row],[20D EMA]])/Table2[[#This Row],[20D EMA]]</f>
        <v>0.16282862225736305</v>
      </c>
      <c r="T169" s="1">
        <f>(Table2[[#This Row],[Close Price]]-Table2[[#This Row],[50D EMA]])/Table2[[#This Row],[50D EMA]]</f>
        <v>0.27946518035592638</v>
      </c>
      <c r="U169" s="1">
        <f>(Table2[[#This Row],[Close Price]]-Table2[[#This Row],[200D EMA]])/Table2[[#This Row],[200D EMA]]</f>
        <v>0.55017029015714525</v>
      </c>
      <c r="V169">
        <v>2.8852986253975401</v>
      </c>
      <c r="W169">
        <v>232.2</v>
      </c>
      <c r="X169">
        <v>243.99</v>
      </c>
      <c r="Y169">
        <v>214.75</v>
      </c>
      <c r="Z169">
        <v>243.99</v>
      </c>
      <c r="AA169">
        <v>186.53</v>
      </c>
      <c r="AB169">
        <v>243.99</v>
      </c>
      <c r="AC169" s="1">
        <f>(Table2[[#This Row],[Close Price]]/Table2[[#This Row],[Day Low]])-1</f>
        <v>1.3393626184323937E-2</v>
      </c>
      <c r="AD169" s="1">
        <f>(Table2[[#This Row],[Day High]]/Table2[[#This Row],[Close Price]])-1</f>
        <v>3.6887510093068787E-2</v>
      </c>
      <c r="AE169" s="1">
        <f>(Table2[[#This Row],[Close Price]]/Table2[[#This Row],[Current Week Low]])-1</f>
        <v>9.5739231664726532E-2</v>
      </c>
      <c r="AF169" s="1">
        <f>(Table2[[#This Row],[Current Week High]]/Table2[[#This Row],[Close Price]])-1</f>
        <v>3.6887510093068787E-2</v>
      </c>
      <c r="AG169" s="1">
        <f>(Table2[[#This Row],[Close Price]]/Table2[[#This Row],[Current Month Low]])-1</f>
        <v>0.26151289336835903</v>
      </c>
      <c r="AH169" s="1">
        <f>(Table2[[#This Row],[Current Month High]]/Table2[[#This Row],[Close Price]])-1</f>
        <v>3.6887510093068787E-2</v>
      </c>
      <c r="AI169">
        <v>3.6887510093068698</v>
      </c>
      <c r="AJ169">
        <v>168.92571428571401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0.26</v>
      </c>
      <c r="AM169" t="s">
        <v>3208</v>
      </c>
      <c r="AN169">
        <v>25.68</v>
      </c>
      <c r="AO169" t="s">
        <v>3208</v>
      </c>
      <c r="AQ169">
        <f>(Table2[[#This Row],[Sharpe Ratio]]-AVERAGE(Table2[Sharpe Ratio]))/_xlfn.STDEV.P(Table2[Sharpe Ratio])</f>
        <v>-0.75604684988846582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8.6960888307496997</v>
      </c>
      <c r="AS169">
        <f>_xlfn.RANK.AVG(Table2[[#This Row],[1Y Return vs Nifty Z-Score]],Table2[1Y Return vs Nifty Z-Score])</f>
        <v>66</v>
      </c>
      <c r="AT169">
        <f>_xlfn.RANK.AVG(Table2[[#This Row],[6M Return vs Nifty Z-Score]],Table2[6M Return vs Nifty Z-Score])</f>
        <v>28</v>
      </c>
      <c r="AU169">
        <f>_xlfn.RANK.AVG(Table2[[#This Row],[Sharpe Ratio Z-Score]],Table2[Sharpe Ratio Z-Score])</f>
        <v>559.5</v>
      </c>
      <c r="AV169">
        <f>(Table2[[#This Row],[Rank 1Y]]+Table2[[#This Row],[Rank 6M]]+Table2[[#This Row],[Rank Sharpe]])/3</f>
        <v>217.83333333333334</v>
      </c>
    </row>
    <row r="170" spans="1:48" x14ac:dyDescent="0.3">
      <c r="A170" t="s">
        <v>730</v>
      </c>
      <c r="B170" t="s">
        <v>731</v>
      </c>
      <c r="C170" t="s">
        <v>3161</v>
      </c>
      <c r="D170" t="s">
        <v>419</v>
      </c>
      <c r="E170">
        <v>23896.892168405</v>
      </c>
      <c r="F170">
        <v>6823.6</v>
      </c>
      <c r="G170">
        <v>136.57543838592599</v>
      </c>
      <c r="H170">
        <f>(Table2[[#This Row],[1Y Return vs Nifty]]-AVERAGE(Table2[1Y Return vs Nifty]))/_xlfn.STDEV.P(Table2[1Y Return vs Nifty])</f>
        <v>2.00267399279518</v>
      </c>
      <c r="I170">
        <v>4.5610143202214903</v>
      </c>
      <c r="J170">
        <f>(Table2[[#This Row],[1M Return vs Nifty]]-AVERAGE(Table2[1M Return vs Nifty]))/_xlfn.STDEV.P(Table2[1M Return vs Nifty])</f>
        <v>0.20903234132934309</v>
      </c>
      <c r="K170">
        <v>60.080011402357698</v>
      </c>
      <c r="L170">
        <f>(Table2[[#This Row],[6M Return vs Nifty]]-AVERAGE(Table2[6M Return vs Nifty]))/_xlfn.STDEV.P(Table2[6M Return vs Nifty])</f>
        <v>1.4949724938686331</v>
      </c>
      <c r="M170">
        <v>2.4298179117439198</v>
      </c>
      <c r="N170">
        <f>(Table2[[#This Row],[1W Return vs Nifty]]-AVERAGE(Table2[1W Return vs Nifty]))/_xlfn.STDEV.P(Table2[1W Return vs Nifty])</f>
        <v>5.064675310334165E-2</v>
      </c>
      <c r="O170">
        <v>6479.58</v>
      </c>
      <c r="P170">
        <v>6033.8177574004503</v>
      </c>
      <c r="Q170">
        <v>4694.4139357048898</v>
      </c>
      <c r="R170">
        <v>61.252531258567998</v>
      </c>
      <c r="S170" s="1">
        <f>(Table2[[#This Row],[Close Price]]-Table2[[#This Row],[20D EMA]])/Table2[[#This Row],[20D EMA]]</f>
        <v>5.3092947382392133E-2</v>
      </c>
      <c r="T170" s="1">
        <f>(Table2[[#This Row],[Close Price]]-Table2[[#This Row],[50D EMA]])/Table2[[#This Row],[50D EMA]]</f>
        <v>0.13089262459590956</v>
      </c>
      <c r="U170" s="1">
        <f>(Table2[[#This Row],[Close Price]]-Table2[[#This Row],[200D EMA]])/Table2[[#This Row],[200D EMA]]</f>
        <v>0.45355737552261732</v>
      </c>
      <c r="V170">
        <v>0.93441489444051096</v>
      </c>
      <c r="W170">
        <v>6660.05</v>
      </c>
      <c r="X170">
        <v>6985</v>
      </c>
      <c r="Y170">
        <v>6440</v>
      </c>
      <c r="Z170">
        <v>6985</v>
      </c>
      <c r="AA170">
        <v>6418.4</v>
      </c>
      <c r="AB170">
        <v>6985</v>
      </c>
      <c r="AC170" s="1">
        <f>(Table2[[#This Row],[Close Price]]/Table2[[#This Row],[Day Low]])-1</f>
        <v>2.4556872696150922E-2</v>
      </c>
      <c r="AD170" s="1">
        <f>(Table2[[#This Row],[Day High]]/Table2[[#This Row],[Close Price]])-1</f>
        <v>2.3653203587548965E-2</v>
      </c>
      <c r="AE170" s="1">
        <f>(Table2[[#This Row],[Close Price]]/Table2[[#This Row],[Current Week Low]])-1</f>
        <v>5.9565217391304381E-2</v>
      </c>
      <c r="AF170" s="1">
        <f>(Table2[[#This Row],[Current Week High]]/Table2[[#This Row],[Close Price]])-1</f>
        <v>2.3653203587548965E-2</v>
      </c>
      <c r="AG170" s="1">
        <f>(Table2[[#This Row],[Close Price]]/Table2[[#This Row],[Current Month Low]])-1</f>
        <v>6.3130998379658632E-2</v>
      </c>
      <c r="AH170" s="1">
        <f>(Table2[[#This Row],[Current Month High]]/Table2[[#This Row],[Close Price]])-1</f>
        <v>2.3653203587548965E-2</v>
      </c>
      <c r="AI170">
        <v>2.3653203587548899</v>
      </c>
      <c r="AJ170">
        <v>224.933333333333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0.34</v>
      </c>
      <c r="AM170" t="s">
        <v>3208</v>
      </c>
      <c r="AN170">
        <v>8.14</v>
      </c>
      <c r="AO170" t="s">
        <v>3208</v>
      </c>
      <c r="AQ170">
        <f>(Table2[[#This Row],[Sharpe Ratio]]-AVERAGE(Table2[Sharpe Ratio]))/_xlfn.STDEV.P(Table2[Sharpe Ratio])</f>
        <v>-0.75604684988846582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3.0012787312080316</v>
      </c>
      <c r="AS170">
        <f>_xlfn.RANK.AVG(Table2[[#This Row],[1Y Return vs Nifty Z-Score]],Table2[1Y Return vs Nifty Z-Score])</f>
        <v>39</v>
      </c>
      <c r="AT170">
        <f>_xlfn.RANK.AVG(Table2[[#This Row],[6M Return vs Nifty Z-Score]],Table2[6M Return vs Nifty Z-Score])</f>
        <v>58</v>
      </c>
      <c r="AU170">
        <f>_xlfn.RANK.AVG(Table2[[#This Row],[Sharpe Ratio Z-Score]],Table2[Sharpe Ratio Z-Score])</f>
        <v>559.5</v>
      </c>
      <c r="AV170">
        <f>(Table2[[#This Row],[Rank 1Y]]+Table2[[#This Row],[Rank 6M]]+Table2[[#This Row],[Rank Sharpe]])/3</f>
        <v>218.83333333333334</v>
      </c>
    </row>
    <row r="171" spans="1:48" x14ac:dyDescent="0.3">
      <c r="A171" t="s">
        <v>1145</v>
      </c>
      <c r="B171" t="s">
        <v>1146</v>
      </c>
      <c r="C171" t="s">
        <v>3167</v>
      </c>
      <c r="D171" t="s">
        <v>104</v>
      </c>
      <c r="E171">
        <v>11037.030986255</v>
      </c>
      <c r="F171">
        <v>815.25</v>
      </c>
      <c r="G171">
        <v>162.832854035292</v>
      </c>
      <c r="H171">
        <f>(Table2[[#This Row],[1Y Return vs Nifty]]-AVERAGE(Table2[1Y Return vs Nifty]))/_xlfn.STDEV.P(Table2[1Y Return vs Nifty])</f>
        <v>2.4682204466763382</v>
      </c>
      <c r="I171">
        <v>-21.858440754178801</v>
      </c>
      <c r="J171">
        <f>(Table2[[#This Row],[1M Return vs Nifty]]-AVERAGE(Table2[1M Return vs Nifty]))/_xlfn.STDEV.P(Table2[1M Return vs Nifty])</f>
        <v>-2.3709761563833087</v>
      </c>
      <c r="K171">
        <v>-16.710348876641898</v>
      </c>
      <c r="L171">
        <f>(Table2[[#This Row],[6M Return vs Nifty]]-AVERAGE(Table2[6M Return vs Nifty]))/_xlfn.STDEV.P(Table2[6M Return vs Nifty])</f>
        <v>-0.95985417502820858</v>
      </c>
      <c r="M171">
        <v>-3.8765400170069699</v>
      </c>
      <c r="N171">
        <f>(Table2[[#This Row],[1W Return vs Nifty]]-AVERAGE(Table2[1W Return vs Nifty]))/_xlfn.STDEV.P(Table2[1W Return vs Nifty])</f>
        <v>-1.1429144578561723</v>
      </c>
      <c r="O171">
        <v>896.85</v>
      </c>
      <c r="P171">
        <v>921.302201913408</v>
      </c>
      <c r="Q171">
        <v>780.066319606913</v>
      </c>
      <c r="R171">
        <v>30.525800920780799</v>
      </c>
      <c r="S171" s="1">
        <f>(Table2[[#This Row],[Close Price]]-Table2[[#This Row],[20D EMA]])/Table2[[#This Row],[20D EMA]]</f>
        <v>-9.0985114567653472E-2</v>
      </c>
      <c r="T171" s="1">
        <f>(Table2[[#This Row],[Close Price]]-Table2[[#This Row],[50D EMA]])/Table2[[#This Row],[50D EMA]]</f>
        <v>-0.1151111998789901</v>
      </c>
      <c r="U171" s="1">
        <f>(Table2[[#This Row],[Close Price]]-Table2[[#This Row],[200D EMA]])/Table2[[#This Row],[200D EMA]]</f>
        <v>4.5103447628422902E-2</v>
      </c>
      <c r="V171">
        <v>0.83592406916689199</v>
      </c>
      <c r="W171">
        <v>814</v>
      </c>
      <c r="X171">
        <v>840.8</v>
      </c>
      <c r="Y171">
        <v>807.7</v>
      </c>
      <c r="Z171">
        <v>872.55</v>
      </c>
      <c r="AA171">
        <v>807.7</v>
      </c>
      <c r="AB171">
        <v>919.1</v>
      </c>
      <c r="AC171" s="1">
        <f>(Table2[[#This Row],[Close Price]]/Table2[[#This Row],[Day Low]])-1</f>
        <v>1.5356265356265553E-3</v>
      </c>
      <c r="AD171" s="1">
        <f>(Table2[[#This Row],[Day High]]/Table2[[#This Row],[Close Price]])-1</f>
        <v>3.1340079730143966E-2</v>
      </c>
      <c r="AE171" s="1">
        <f>(Table2[[#This Row],[Close Price]]/Table2[[#This Row],[Current Week Low]])-1</f>
        <v>9.3475300235235093E-3</v>
      </c>
      <c r="AF171" s="1">
        <f>(Table2[[#This Row],[Current Week High]]/Table2[[#This Row],[Close Price]])-1</f>
        <v>7.0285188592456249E-2</v>
      </c>
      <c r="AG171" s="1">
        <f>(Table2[[#This Row],[Close Price]]/Table2[[#This Row],[Current Month Low]])-1</f>
        <v>9.3475300235235093E-3</v>
      </c>
      <c r="AH171" s="1">
        <f>(Table2[[#This Row],[Current Month High]]/Table2[[#This Row],[Close Price]])-1</f>
        <v>0.12738423796381482</v>
      </c>
      <c r="AI171">
        <v>37.1358478994173</v>
      </c>
      <c r="AJ171">
        <v>219.28851174934701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-0.09</v>
      </c>
      <c r="AM171" t="s">
        <v>3206</v>
      </c>
      <c r="AN171">
        <v>-10.28</v>
      </c>
      <c r="AO171" t="s">
        <v>3206</v>
      </c>
      <c r="AP171">
        <v>0.29244807191519001</v>
      </c>
      <c r="AQ171">
        <f>(Table2[[#This Row],[Sharpe Ratio]]-AVERAGE(Table2[Sharpe Ratio]))/_xlfn.STDEV.P(Table2[Sharpe Ratio])</f>
        <v>2.6630634676941511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24</v>
      </c>
      <c r="AT171">
        <f>_xlfn.RANK.AVG(Table2[[#This Row],[6M Return vs Nifty Z-Score]],Table2[6M Return vs Nifty Z-Score])</f>
        <v>633</v>
      </c>
      <c r="AU171">
        <f>_xlfn.RANK.AVG(Table2[[#This Row],[Sharpe Ratio Z-Score]],Table2[Sharpe Ratio Z-Score])</f>
        <v>2</v>
      </c>
      <c r="AV171">
        <f>(Table2[[#This Row],[Rank 1Y]]+Table2[[#This Row],[Rank 6M]]+Table2[[#This Row],[Rank Sharpe]])/3</f>
        <v>219.66666666666666</v>
      </c>
    </row>
    <row r="172" spans="1:48" x14ac:dyDescent="0.3">
      <c r="A172" t="s">
        <v>228</v>
      </c>
      <c r="B172" t="s">
        <v>229</v>
      </c>
      <c r="C172" t="s">
        <v>3165</v>
      </c>
      <c r="D172" t="s">
        <v>54</v>
      </c>
      <c r="E172">
        <v>115956.48442560001</v>
      </c>
      <c r="F172">
        <v>3435.55</v>
      </c>
      <c r="G172">
        <v>59.374832372298201</v>
      </c>
      <c r="H172">
        <f>(Table2[[#This Row],[1Y Return vs Nifty]]-AVERAGE(Table2[1Y Return vs Nifty]))/_xlfn.STDEV.P(Table2[1Y Return vs Nifty])</f>
        <v>0.63389997302646017</v>
      </c>
      <c r="I172">
        <v>0.258483740122739</v>
      </c>
      <c r="J172">
        <f>(Table2[[#This Row],[1M Return vs Nifty]]-AVERAGE(Table2[1M Return vs Nifty]))/_xlfn.STDEV.P(Table2[1M Return vs Nifty])</f>
        <v>-0.21113398788005297</v>
      </c>
      <c r="K172">
        <v>15.767793065614899</v>
      </c>
      <c r="L172">
        <f>(Table2[[#This Row],[6M Return vs Nifty]]-AVERAGE(Table2[6M Return vs Nifty]))/_xlfn.STDEV.P(Table2[6M Return vs Nifty])</f>
        <v>7.8403865517446936E-2</v>
      </c>
      <c r="M172">
        <v>1.6668600857151601</v>
      </c>
      <c r="N172">
        <f>(Table2[[#This Row],[1W Return vs Nifty]]-AVERAGE(Table2[1W Return vs Nifty]))/_xlfn.STDEV.P(Table2[1W Return vs Nifty])</f>
        <v>-9.3753053731963659E-2</v>
      </c>
      <c r="O172">
        <v>3386.34</v>
      </c>
      <c r="P172">
        <v>3232.4719970440201</v>
      </c>
      <c r="Q172">
        <v>2751.06616166606</v>
      </c>
      <c r="R172">
        <v>56.140381539340197</v>
      </c>
      <c r="S172" s="1">
        <f>(Table2[[#This Row],[Close Price]]-Table2[[#This Row],[20D EMA]])/Table2[[#This Row],[20D EMA]]</f>
        <v>1.4531913511342639E-2</v>
      </c>
      <c r="T172" s="1">
        <f>(Table2[[#This Row],[Close Price]]-Table2[[#This Row],[50D EMA]])/Table2[[#This Row],[50D EMA]]</f>
        <v>6.2824365730526868E-2</v>
      </c>
      <c r="U172" s="1">
        <f>(Table2[[#This Row],[Close Price]]-Table2[[#This Row],[200D EMA]])/Table2[[#This Row],[200D EMA]]</f>
        <v>0.24880675276795713</v>
      </c>
      <c r="V172">
        <v>1.06807012280476</v>
      </c>
      <c r="W172">
        <v>3420.1</v>
      </c>
      <c r="X172">
        <v>3470</v>
      </c>
      <c r="Y172">
        <v>3364.15</v>
      </c>
      <c r="Z172">
        <v>3492.8</v>
      </c>
      <c r="AA172">
        <v>3364.15</v>
      </c>
      <c r="AB172">
        <v>3523</v>
      </c>
      <c r="AC172" s="1">
        <f>(Table2[[#This Row],[Close Price]]/Table2[[#This Row],[Day Low]])-1</f>
        <v>4.5174117715855999E-3</v>
      </c>
      <c r="AD172" s="1">
        <f>(Table2[[#This Row],[Day High]]/Table2[[#This Row],[Close Price]])-1</f>
        <v>1.0027506512785278E-2</v>
      </c>
      <c r="AE172" s="1">
        <f>(Table2[[#This Row],[Close Price]]/Table2[[#This Row],[Current Week Low]])-1</f>
        <v>2.1223786097528397E-2</v>
      </c>
      <c r="AF172" s="1">
        <f>(Table2[[#This Row],[Current Week High]]/Table2[[#This Row],[Close Price]])-1</f>
        <v>1.6663998486414089E-2</v>
      </c>
      <c r="AG172" s="1">
        <f>(Table2[[#This Row],[Close Price]]/Table2[[#This Row],[Current Month Low]])-1</f>
        <v>2.1223786097528397E-2</v>
      </c>
      <c r="AH172" s="1">
        <f>(Table2[[#This Row],[Current Month High]]/Table2[[#This Row],[Close Price]])-1</f>
        <v>2.5454439609378321E-2</v>
      </c>
      <c r="AI172">
        <v>4.0299224287231903</v>
      </c>
      <c r="AJ172">
        <v>88.616212358285907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0.02</v>
      </c>
      <c r="AM172" t="s">
        <v>3208</v>
      </c>
      <c r="AN172">
        <v>2.77</v>
      </c>
      <c r="AO172" t="s">
        <v>3208</v>
      </c>
      <c r="AP172">
        <v>0.10530105241200299</v>
      </c>
      <c r="AQ172">
        <f>(Table2[[#This Row],[Sharpe Ratio]]-AVERAGE(Table2[Sharpe Ratio]))/_xlfn.STDEV.P(Table2[Sharpe Ratio])</f>
        <v>0.47506372778221828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0.88248052471410865</v>
      </c>
      <c r="AS172">
        <f>_xlfn.RANK.AVG(Table2[[#This Row],[1Y Return vs Nifty Z-Score]],Table2[1Y Return vs Nifty Z-Score])</f>
        <v>148</v>
      </c>
      <c r="AT172">
        <f>_xlfn.RANK.AVG(Table2[[#This Row],[6M Return vs Nifty Z-Score]],Table2[6M Return vs Nifty Z-Score])</f>
        <v>298</v>
      </c>
      <c r="AU172">
        <f>_xlfn.RANK.AVG(Table2[[#This Row],[Sharpe Ratio Z-Score]],Table2[Sharpe Ratio Z-Score])</f>
        <v>219</v>
      </c>
      <c r="AV172">
        <f>(Table2[[#This Row],[Rank 1Y]]+Table2[[#This Row],[Rank 6M]]+Table2[[#This Row],[Rank Sharpe]])/3</f>
        <v>221.66666666666666</v>
      </c>
    </row>
    <row r="173" spans="1:48" x14ac:dyDescent="0.3">
      <c r="A173" t="s">
        <v>202</v>
      </c>
      <c r="B173" t="s">
        <v>203</v>
      </c>
      <c r="C173" t="s">
        <v>3166</v>
      </c>
      <c r="D173" t="s">
        <v>204</v>
      </c>
      <c r="E173">
        <v>128480.94909936</v>
      </c>
      <c r="F173">
        <v>183.84</v>
      </c>
      <c r="G173">
        <v>57.224770375192797</v>
      </c>
      <c r="H173">
        <f>(Table2[[#This Row],[1Y Return vs Nifty]]-AVERAGE(Table2[1Y Return vs Nifty]))/_xlfn.STDEV.P(Table2[1Y Return vs Nifty])</f>
        <v>0.5957791712025674</v>
      </c>
      <c r="I173">
        <v>-0.71314842341622697</v>
      </c>
      <c r="J173">
        <f>(Table2[[#This Row],[1M Return vs Nifty]]-AVERAGE(Table2[1M Return vs Nifty]))/_xlfn.STDEV.P(Table2[1M Return vs Nifty])</f>
        <v>-0.30601933776792778</v>
      </c>
      <c r="K173">
        <v>46.4953834649002</v>
      </c>
      <c r="L173">
        <f>(Table2[[#This Row],[6M Return vs Nifty]]-AVERAGE(Table2[6M Return vs Nifty]))/_xlfn.STDEV.P(Table2[6M Return vs Nifty])</f>
        <v>1.0607004468727597</v>
      </c>
      <c r="M173">
        <v>0.39477038197011399</v>
      </c>
      <c r="N173">
        <f>(Table2[[#This Row],[1W Return vs Nifty]]-AVERAGE(Table2[1W Return vs Nifty]))/_xlfn.STDEV.P(Table2[1W Return vs Nifty])</f>
        <v>-0.33451276708870326</v>
      </c>
      <c r="O173">
        <v>190.78</v>
      </c>
      <c r="P173">
        <v>186.90426553072001</v>
      </c>
      <c r="Q173">
        <v>150.26601008053299</v>
      </c>
      <c r="R173">
        <v>42.335308421871602</v>
      </c>
      <c r="S173" s="1">
        <f>(Table2[[#This Row],[Close Price]]-Table2[[#This Row],[20D EMA]])/Table2[[#This Row],[20D EMA]]</f>
        <v>-3.637697871894327E-2</v>
      </c>
      <c r="T173" s="1">
        <f>(Table2[[#This Row],[Close Price]]-Table2[[#This Row],[50D EMA]])/Table2[[#This Row],[50D EMA]]</f>
        <v>-1.6394840010841582E-2</v>
      </c>
      <c r="U173" s="1">
        <f>(Table2[[#This Row],[Close Price]]-Table2[[#This Row],[200D EMA]])/Table2[[#This Row],[200D EMA]]</f>
        <v>0.22343036792867191</v>
      </c>
      <c r="V173">
        <v>0.49145372851710001</v>
      </c>
      <c r="W173">
        <v>182.11</v>
      </c>
      <c r="X173">
        <v>188.1</v>
      </c>
      <c r="Y173">
        <v>182.11</v>
      </c>
      <c r="Z173">
        <v>190.39</v>
      </c>
      <c r="AA173">
        <v>182.11</v>
      </c>
      <c r="AB173">
        <v>195.75</v>
      </c>
      <c r="AC173" s="1">
        <f>(Table2[[#This Row],[Close Price]]/Table2[[#This Row],[Day Low]])-1</f>
        <v>9.4997528966009881E-3</v>
      </c>
      <c r="AD173" s="1">
        <f>(Table2[[#This Row],[Day High]]/Table2[[#This Row],[Close Price]])-1</f>
        <v>2.3172323759791169E-2</v>
      </c>
      <c r="AE173" s="1">
        <f>(Table2[[#This Row],[Close Price]]/Table2[[#This Row],[Current Week Low]])-1</f>
        <v>9.4997528966009881E-3</v>
      </c>
      <c r="AF173" s="1">
        <f>(Table2[[#This Row],[Current Week High]]/Table2[[#This Row],[Close Price]])-1</f>
        <v>3.5628807658833583E-2</v>
      </c>
      <c r="AG173" s="1">
        <f>(Table2[[#This Row],[Close Price]]/Table2[[#This Row],[Current Month Low]])-1</f>
        <v>9.4997528966009881E-3</v>
      </c>
      <c r="AH173" s="1">
        <f>(Table2[[#This Row],[Current Month High]]/Table2[[#This Row],[Close Price]])-1</f>
        <v>6.4784595300261039E-2</v>
      </c>
      <c r="AI173">
        <v>13.620539599651799</v>
      </c>
      <c r="AJ173">
        <v>111.797235023041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-0.02</v>
      </c>
      <c r="AM173" t="s">
        <v>3206</v>
      </c>
      <c r="AN173">
        <v>-7.13</v>
      </c>
      <c r="AO173" t="s">
        <v>3206</v>
      </c>
      <c r="AP173">
        <v>3.9523827475112003E-2</v>
      </c>
      <c r="AQ173">
        <f>(Table2[[#This Row],[Sharpe Ratio]]-AVERAGE(Table2[Sharpe Ratio]))/_xlfn.STDEV.P(Table2[Sharpe Ratio])</f>
        <v>-0.2939602803804941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0.72198723283820188</v>
      </c>
      <c r="AS173">
        <f>_xlfn.RANK.AVG(Table2[[#This Row],[1Y Return vs Nifty Z-Score]],Table2[1Y Return vs Nifty Z-Score])</f>
        <v>152</v>
      </c>
      <c r="AT173">
        <f>_xlfn.RANK.AVG(Table2[[#This Row],[6M Return vs Nifty Z-Score]],Table2[6M Return vs Nifty Z-Score])</f>
        <v>99</v>
      </c>
      <c r="AU173">
        <f>_xlfn.RANK.AVG(Table2[[#This Row],[Sharpe Ratio Z-Score]],Table2[Sharpe Ratio Z-Score])</f>
        <v>420</v>
      </c>
      <c r="AV173">
        <f>(Table2[[#This Row],[Rank 1Y]]+Table2[[#This Row],[Rank 6M]]+Table2[[#This Row],[Rank Sharpe]])/3</f>
        <v>223.66666666666666</v>
      </c>
    </row>
    <row r="174" spans="1:48" x14ac:dyDescent="0.3">
      <c r="A174" t="s">
        <v>1284</v>
      </c>
      <c r="B174" t="s">
        <v>1285</v>
      </c>
      <c r="C174" t="s">
        <v>3173</v>
      </c>
      <c r="D174" t="s">
        <v>776</v>
      </c>
      <c r="E174">
        <v>9091.4763262179895</v>
      </c>
      <c r="F174">
        <v>226.91</v>
      </c>
      <c r="G174">
        <v>17.514666392166099</v>
      </c>
      <c r="H174">
        <f>(Table2[[#This Row],[1Y Return vs Nifty]]-AVERAGE(Table2[1Y Return vs Nifty]))/_xlfn.STDEV.P(Table2[1Y Return vs Nifty])</f>
        <v>-0.10828471457426805</v>
      </c>
      <c r="I174">
        <v>-8.9864132217226995</v>
      </c>
      <c r="J174">
        <f>(Table2[[#This Row],[1M Return vs Nifty]]-AVERAGE(Table2[1M Return vs Nifty]))/_xlfn.STDEV.P(Table2[1M Return vs Nifty])</f>
        <v>-1.1139502138343476</v>
      </c>
      <c r="K174">
        <v>19.092326496006802</v>
      </c>
      <c r="L174">
        <f>(Table2[[#This Row],[6M Return vs Nifty]]-AVERAGE(Table2[6M Return vs Nifty]))/_xlfn.STDEV.P(Table2[6M Return vs Nifty])</f>
        <v>0.18468222255228209</v>
      </c>
      <c r="M174">
        <v>-2.9028535804988098</v>
      </c>
      <c r="N174">
        <f>(Table2[[#This Row],[1W Return vs Nifty]]-AVERAGE(Table2[1W Return vs Nifty]))/_xlfn.STDEV.P(Table2[1W Return vs Nifty])</f>
        <v>-0.95863148892489192</v>
      </c>
      <c r="O174">
        <v>238.22</v>
      </c>
      <c r="P174">
        <v>240.866406826977</v>
      </c>
      <c r="Q174">
        <v>201.20019376911799</v>
      </c>
      <c r="R174">
        <v>33.588022963921098</v>
      </c>
      <c r="S174" s="1">
        <f>(Table2[[#This Row],[Close Price]]-Table2[[#This Row],[20D EMA]])/Table2[[#This Row],[20D EMA]]</f>
        <v>-4.7477121988078255E-2</v>
      </c>
      <c r="T174" s="1">
        <f>(Table2[[#This Row],[Close Price]]-Table2[[#This Row],[50D EMA]])/Table2[[#This Row],[50D EMA]]</f>
        <v>-5.7942520963508166E-2</v>
      </c>
      <c r="U174" s="1">
        <f>(Table2[[#This Row],[Close Price]]-Table2[[#This Row],[200D EMA]])/Table2[[#This Row],[200D EMA]]</f>
        <v>0.12778221406876289</v>
      </c>
      <c r="V174">
        <v>0.36180124285189003</v>
      </c>
      <c r="W174">
        <v>225.51</v>
      </c>
      <c r="X174">
        <v>229.59</v>
      </c>
      <c r="Y174">
        <v>221.61</v>
      </c>
      <c r="Z174">
        <v>229.59</v>
      </c>
      <c r="AA174">
        <v>220</v>
      </c>
      <c r="AB174">
        <v>243.98</v>
      </c>
      <c r="AC174" s="1">
        <f>(Table2[[#This Row],[Close Price]]/Table2[[#This Row],[Day Low]])-1</f>
        <v>6.208150414615865E-3</v>
      </c>
      <c r="AD174" s="1">
        <f>(Table2[[#This Row],[Day High]]/Table2[[#This Row],[Close Price]])-1</f>
        <v>1.1810850116786398E-2</v>
      </c>
      <c r="AE174" s="1">
        <f>(Table2[[#This Row],[Close Price]]/Table2[[#This Row],[Current Week Low]])-1</f>
        <v>2.3915888272189711E-2</v>
      </c>
      <c r="AF174" s="1">
        <f>(Table2[[#This Row],[Current Week High]]/Table2[[#This Row],[Close Price]])-1</f>
        <v>1.1810850116786398E-2</v>
      </c>
      <c r="AG174" s="1">
        <f>(Table2[[#This Row],[Close Price]]/Table2[[#This Row],[Current Month Low]])-1</f>
        <v>3.1409090909090942E-2</v>
      </c>
      <c r="AH174" s="1">
        <f>(Table2[[#This Row],[Current Month High]]/Table2[[#This Row],[Close Price]])-1</f>
        <v>7.5228063990128158E-2</v>
      </c>
      <c r="AI174">
        <v>30.6641399673879</v>
      </c>
      <c r="AJ174">
        <v>104.97741644083101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0.05</v>
      </c>
      <c r="AM174" t="s">
        <v>3208</v>
      </c>
      <c r="AN174">
        <v>-7.8</v>
      </c>
      <c r="AO174" t="s">
        <v>3206</v>
      </c>
      <c r="AP174">
        <v>0.17511134907025999</v>
      </c>
      <c r="AQ174">
        <f>(Table2[[#This Row],[Sharpe Ratio]]-AVERAGE(Table2[Sharpe Ratio]))/_xlfn.STDEV.P(Table2[Sharpe Ratio])</f>
        <v>1.2912397552547799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336</v>
      </c>
      <c r="AT174">
        <f>_xlfn.RANK.AVG(Table2[[#This Row],[6M Return vs Nifty Z-Score]],Table2[6M Return vs Nifty Z-Score])</f>
        <v>265</v>
      </c>
      <c r="AU174">
        <f>_xlfn.RANK.AVG(Table2[[#This Row],[Sharpe Ratio Z-Score]],Table2[Sharpe Ratio Z-Score])</f>
        <v>72</v>
      </c>
      <c r="AV174">
        <f>(Table2[[#This Row],[Rank 1Y]]+Table2[[#This Row],[Rank 6M]]+Table2[[#This Row],[Rank Sharpe]])/3</f>
        <v>224.33333333333334</v>
      </c>
    </row>
    <row r="175" spans="1:48" x14ac:dyDescent="0.3">
      <c r="A175" t="s">
        <v>969</v>
      </c>
      <c r="B175" t="s">
        <v>970</v>
      </c>
      <c r="C175" t="s">
        <v>3173</v>
      </c>
      <c r="D175" t="s">
        <v>258</v>
      </c>
      <c r="E175">
        <v>15386.8074402</v>
      </c>
      <c r="F175">
        <v>893.9</v>
      </c>
      <c r="G175">
        <v>36.945852890342401</v>
      </c>
      <c r="H175">
        <f>(Table2[[#This Row],[1Y Return vs Nifty]]-AVERAGE(Table2[1Y Return vs Nifty]))/_xlfn.STDEV.P(Table2[1Y Return vs Nifty])</f>
        <v>0.23623205317350654</v>
      </c>
      <c r="I175">
        <v>-5.9013303611339598</v>
      </c>
      <c r="J175">
        <f>(Table2[[#This Row],[1M Return vs Nifty]]-AVERAGE(Table2[1M Return vs Nifty]))/_xlfn.STDEV.P(Table2[1M Return vs Nifty])</f>
        <v>-0.81267450719877898</v>
      </c>
      <c r="K175">
        <v>12.1069581390413</v>
      </c>
      <c r="L175">
        <f>(Table2[[#This Row],[6M Return vs Nifty]]-AVERAGE(Table2[6M Return vs Nifty]))/_xlfn.STDEV.P(Table2[6M Return vs Nifty])</f>
        <v>-3.8625344601255232E-2</v>
      </c>
      <c r="M175">
        <v>-1.62711337942796</v>
      </c>
      <c r="N175">
        <f>(Table2[[#This Row],[1W Return vs Nifty]]-AVERAGE(Table2[1W Return vs Nifty]))/_xlfn.STDEV.P(Table2[1W Return vs Nifty])</f>
        <v>-0.7171808709195393</v>
      </c>
      <c r="O175">
        <v>908.04</v>
      </c>
      <c r="P175">
        <v>923.16978006845295</v>
      </c>
      <c r="Q175">
        <v>831.71291827193897</v>
      </c>
      <c r="R175">
        <v>40.796174343974698</v>
      </c>
      <c r="S175" s="1">
        <f>(Table2[[#This Row],[Close Price]]-Table2[[#This Row],[20D EMA]])/Table2[[#This Row],[20D EMA]]</f>
        <v>-1.5572001233425826E-2</v>
      </c>
      <c r="T175" s="1">
        <f>(Table2[[#This Row],[Close Price]]-Table2[[#This Row],[50D EMA]])/Table2[[#This Row],[50D EMA]]</f>
        <v>-3.1705738966328188E-2</v>
      </c>
      <c r="U175" s="1">
        <f>(Table2[[#This Row],[Close Price]]-Table2[[#This Row],[200D EMA]])/Table2[[#This Row],[200D EMA]]</f>
        <v>7.4769887976812874E-2</v>
      </c>
      <c r="V175">
        <v>0.74371171116452295</v>
      </c>
      <c r="W175">
        <v>875.8</v>
      </c>
      <c r="X175">
        <v>896.95</v>
      </c>
      <c r="Y175">
        <v>856.5</v>
      </c>
      <c r="Z175">
        <v>896.95</v>
      </c>
      <c r="AA175">
        <v>856.5</v>
      </c>
      <c r="AB175">
        <v>947.8</v>
      </c>
      <c r="AC175" s="1">
        <f>(Table2[[#This Row],[Close Price]]/Table2[[#This Row],[Day Low]])-1</f>
        <v>2.0666818908426698E-2</v>
      </c>
      <c r="AD175" s="1">
        <f>(Table2[[#This Row],[Day High]]/Table2[[#This Row],[Close Price]])-1</f>
        <v>3.4120147667524581E-3</v>
      </c>
      <c r="AE175" s="1">
        <f>(Table2[[#This Row],[Close Price]]/Table2[[#This Row],[Current Week Low]])-1</f>
        <v>4.3666082895504887E-2</v>
      </c>
      <c r="AF175" s="1">
        <f>(Table2[[#This Row],[Current Week High]]/Table2[[#This Row],[Close Price]])-1</f>
        <v>3.4120147667524581E-3</v>
      </c>
      <c r="AG175" s="1">
        <f>(Table2[[#This Row],[Close Price]]/Table2[[#This Row],[Current Month Low]])-1</f>
        <v>4.3666082895504887E-2</v>
      </c>
      <c r="AH175" s="1">
        <f>(Table2[[#This Row],[Current Month High]]/Table2[[#This Row],[Close Price]])-1</f>
        <v>6.0297572435395352E-2</v>
      </c>
      <c r="AI175">
        <v>18.581496811723898</v>
      </c>
      <c r="AJ175">
        <v>70.201827875095105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-0.09</v>
      </c>
      <c r="AM175" t="s">
        <v>3206</v>
      </c>
      <c r="AN175">
        <v>-2.0099999999999998</v>
      </c>
      <c r="AO175" t="s">
        <v>3206</v>
      </c>
      <c r="AP175">
        <v>0.15314067987680899</v>
      </c>
      <c r="AQ175">
        <f>(Table2[[#This Row],[Sharpe Ratio]]-AVERAGE(Table2[Sharpe Ratio]))/_xlfn.STDEV.P(Table2[Sharpe Ratio])</f>
        <v>1.0343731558904055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236</v>
      </c>
      <c r="AT175">
        <f>_xlfn.RANK.AVG(Table2[[#This Row],[6M Return vs Nifty Z-Score]],Table2[6M Return vs Nifty Z-Score])</f>
        <v>333</v>
      </c>
      <c r="AU175">
        <f>_xlfn.RANK.AVG(Table2[[#This Row],[Sharpe Ratio Z-Score]],Table2[Sharpe Ratio Z-Score])</f>
        <v>109</v>
      </c>
      <c r="AV175">
        <f>(Table2[[#This Row],[Rank 1Y]]+Table2[[#This Row],[Rank 6M]]+Table2[[#This Row],[Rank Sharpe]])/3</f>
        <v>226</v>
      </c>
    </row>
    <row r="176" spans="1:48" x14ac:dyDescent="0.3">
      <c r="A176" t="s">
        <v>1059</v>
      </c>
      <c r="B176" t="s">
        <v>1060</v>
      </c>
      <c r="C176" t="s">
        <v>3166</v>
      </c>
      <c r="D176" t="s">
        <v>204</v>
      </c>
      <c r="E176">
        <v>12779.282680965</v>
      </c>
      <c r="F176">
        <v>531.04999999999995</v>
      </c>
      <c r="G176">
        <v>27.222034211379299</v>
      </c>
      <c r="H176">
        <f>(Table2[[#This Row],[1Y Return vs Nifty]]-AVERAGE(Table2[1Y Return vs Nifty]))/_xlfn.STDEV.P(Table2[1Y Return vs Nifty])</f>
        <v>6.3827831652797207E-2</v>
      </c>
      <c r="I176">
        <v>3.95782911654292</v>
      </c>
      <c r="J176">
        <f>(Table2[[#This Row],[1M Return vs Nifty]]-AVERAGE(Table2[1M Return vs Nifty]))/_xlfn.STDEV.P(Table2[1M Return vs Nifty])</f>
        <v>0.15012791098425304</v>
      </c>
      <c r="K176">
        <v>18.024853492814898</v>
      </c>
      <c r="L176">
        <f>(Table2[[#This Row],[6M Return vs Nifty]]-AVERAGE(Table2[6M Return vs Nifty]))/_xlfn.STDEV.P(Table2[6M Return vs Nifty])</f>
        <v>0.15055735079699847</v>
      </c>
      <c r="M176">
        <v>-3.4728196891893699</v>
      </c>
      <c r="N176">
        <f>(Table2[[#This Row],[1W Return vs Nifty]]-AVERAGE(Table2[1W Return vs Nifty]))/_xlfn.STDEV.P(Table2[1W Return vs Nifty])</f>
        <v>-1.0665050740560378</v>
      </c>
      <c r="O176">
        <v>552.36</v>
      </c>
      <c r="P176">
        <v>525.18689074666804</v>
      </c>
      <c r="Q176">
        <v>444.667398753599</v>
      </c>
      <c r="R176">
        <v>39.952848773308901</v>
      </c>
      <c r="S176" s="1">
        <f>(Table2[[#This Row],[Close Price]]-Table2[[#This Row],[20D EMA]])/Table2[[#This Row],[20D EMA]]</f>
        <v>-3.8579911651821383E-2</v>
      </c>
      <c r="T176" s="1">
        <f>(Table2[[#This Row],[Close Price]]-Table2[[#This Row],[50D EMA]])/Table2[[#This Row],[50D EMA]]</f>
        <v>1.1163853014297865E-2</v>
      </c>
      <c r="U176" s="1">
        <f>(Table2[[#This Row],[Close Price]]-Table2[[#This Row],[200D EMA]])/Table2[[#This Row],[200D EMA]]</f>
        <v>0.19426340111402601</v>
      </c>
      <c r="V176">
        <v>0.885852111022846</v>
      </c>
      <c r="W176">
        <v>528.6</v>
      </c>
      <c r="X176">
        <v>545.25</v>
      </c>
      <c r="Y176">
        <v>528.6</v>
      </c>
      <c r="Z176">
        <v>569</v>
      </c>
      <c r="AA176">
        <v>528.6</v>
      </c>
      <c r="AB176">
        <v>590.4</v>
      </c>
      <c r="AC176" s="1">
        <f>(Table2[[#This Row],[Close Price]]/Table2[[#This Row],[Day Low]])-1</f>
        <v>4.6348846008321676E-3</v>
      </c>
      <c r="AD176" s="1">
        <f>(Table2[[#This Row],[Day High]]/Table2[[#This Row],[Close Price]])-1</f>
        <v>2.6739478391865301E-2</v>
      </c>
      <c r="AE176" s="1">
        <f>(Table2[[#This Row],[Close Price]]/Table2[[#This Row],[Current Week Low]])-1</f>
        <v>4.6348846008321676E-3</v>
      </c>
      <c r="AF176" s="1">
        <f>(Table2[[#This Row],[Current Week High]]/Table2[[#This Row],[Close Price]])-1</f>
        <v>7.1462197533189054E-2</v>
      </c>
      <c r="AG176" s="1">
        <f>(Table2[[#This Row],[Close Price]]/Table2[[#This Row],[Current Month Low]])-1</f>
        <v>4.6348846008321676E-3</v>
      </c>
      <c r="AH176" s="1">
        <f>(Table2[[#This Row],[Current Month High]]/Table2[[#This Row],[Close Price]])-1</f>
        <v>0.11175972130684508</v>
      </c>
      <c r="AI176">
        <v>22.775633179549899</v>
      </c>
      <c r="AJ176">
        <v>69.664536741213993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0.08</v>
      </c>
      <c r="AM176" t="s">
        <v>3208</v>
      </c>
      <c r="AN176">
        <v>-16.010000000000002</v>
      </c>
      <c r="AO176" t="s">
        <v>3206</v>
      </c>
      <c r="AP176">
        <v>0.14861598222830499</v>
      </c>
      <c r="AQ176">
        <f>(Table2[[#This Row],[Sharpe Ratio]]-AVERAGE(Table2[Sharpe Ratio]))/_xlfn.STDEV.P(Table2[Sharpe Ratio])</f>
        <v>0.98147336991257805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0.27948138929058897</v>
      </c>
      <c r="AS176">
        <f>_xlfn.RANK.AVG(Table2[[#This Row],[1Y Return vs Nifty Z-Score]],Table2[1Y Return vs Nifty Z-Score])</f>
        <v>281</v>
      </c>
      <c r="AT176">
        <f>_xlfn.RANK.AVG(Table2[[#This Row],[6M Return vs Nifty Z-Score]],Table2[6M Return vs Nifty Z-Score])</f>
        <v>278</v>
      </c>
      <c r="AU176">
        <f>_xlfn.RANK.AVG(Table2[[#This Row],[Sharpe Ratio Z-Score]],Table2[Sharpe Ratio Z-Score])</f>
        <v>120</v>
      </c>
      <c r="AV176">
        <f>(Table2[[#This Row],[Rank 1Y]]+Table2[[#This Row],[Rank 6M]]+Table2[[#This Row],[Rank Sharpe]])/3</f>
        <v>226.33333333333334</v>
      </c>
    </row>
    <row r="177" spans="1:48" x14ac:dyDescent="0.3">
      <c r="A177" t="s">
        <v>508</v>
      </c>
      <c r="B177" t="s">
        <v>509</v>
      </c>
      <c r="C177" t="s">
        <v>3165</v>
      </c>
      <c r="D177" t="s">
        <v>269</v>
      </c>
      <c r="E177">
        <v>42353.152102799999</v>
      </c>
      <c r="F177">
        <v>567.04999999999995</v>
      </c>
      <c r="G177">
        <v>41.456174845480803</v>
      </c>
      <c r="H177">
        <f>(Table2[[#This Row],[1Y Return vs Nifty]]-AVERAGE(Table2[1Y Return vs Nifty]))/_xlfn.STDEV.P(Table2[1Y Return vs Nifty])</f>
        <v>0.31620048647694599</v>
      </c>
      <c r="I177">
        <v>12.874963776990301</v>
      </c>
      <c r="J177">
        <f>(Table2[[#This Row],[1M Return vs Nifty]]-AVERAGE(Table2[1M Return vs Nifty]))/_xlfn.STDEV.P(Table2[1M Return vs Nifty])</f>
        <v>1.0209363033002135</v>
      </c>
      <c r="K177">
        <v>25.821485236656301</v>
      </c>
      <c r="L177">
        <f>(Table2[[#This Row],[6M Return vs Nifty]]-AVERAGE(Table2[6M Return vs Nifty]))/_xlfn.STDEV.P(Table2[6M Return vs Nifty])</f>
        <v>0.39979930594359708</v>
      </c>
      <c r="M177">
        <v>2.29351143623242</v>
      </c>
      <c r="N177">
        <f>(Table2[[#This Row],[1W Return vs Nifty]]-AVERAGE(Table2[1W Return vs Nifty]))/_xlfn.STDEV.P(Table2[1W Return vs Nifty])</f>
        <v>2.4848959224339086E-2</v>
      </c>
      <c r="O177">
        <v>542.72</v>
      </c>
      <c r="P177">
        <v>517.84506226011604</v>
      </c>
      <c r="Q177">
        <v>452.22610206065701</v>
      </c>
      <c r="R177">
        <v>61.130416771574801</v>
      </c>
      <c r="S177" s="1">
        <f>(Table2[[#This Row],[Close Price]]-Table2[[#This Row],[20D EMA]])/Table2[[#This Row],[20D EMA]]</f>
        <v>4.4829746462264015E-2</v>
      </c>
      <c r="T177" s="1">
        <f>(Table2[[#This Row],[Close Price]]-Table2[[#This Row],[50D EMA]])/Table2[[#This Row],[50D EMA]]</f>
        <v>9.5018648097426564E-2</v>
      </c>
      <c r="U177" s="1">
        <f>(Table2[[#This Row],[Close Price]]-Table2[[#This Row],[200D EMA]])/Table2[[#This Row],[200D EMA]]</f>
        <v>0.25390816101973174</v>
      </c>
      <c r="V177">
        <v>0.86971499263387997</v>
      </c>
      <c r="W177">
        <v>559.35</v>
      </c>
      <c r="X177">
        <v>576.95000000000005</v>
      </c>
      <c r="Y177">
        <v>542.15</v>
      </c>
      <c r="Z177">
        <v>576.95000000000005</v>
      </c>
      <c r="AA177">
        <v>537.4</v>
      </c>
      <c r="AB177">
        <v>576.95000000000005</v>
      </c>
      <c r="AC177" s="1">
        <f>(Table2[[#This Row],[Close Price]]/Table2[[#This Row],[Day Low]])-1</f>
        <v>1.3765978367748177E-2</v>
      </c>
      <c r="AD177" s="1">
        <f>(Table2[[#This Row],[Day High]]/Table2[[#This Row],[Close Price]])-1</f>
        <v>1.7458777885548171E-2</v>
      </c>
      <c r="AE177" s="1">
        <f>(Table2[[#This Row],[Close Price]]/Table2[[#This Row],[Current Week Low]])-1</f>
        <v>4.5928248639675262E-2</v>
      </c>
      <c r="AF177" s="1">
        <f>(Table2[[#This Row],[Current Week High]]/Table2[[#This Row],[Close Price]])-1</f>
        <v>1.7458777885548171E-2</v>
      </c>
      <c r="AG177" s="1">
        <f>(Table2[[#This Row],[Close Price]]/Table2[[#This Row],[Current Month Low]])-1</f>
        <v>5.5173055452177211E-2</v>
      </c>
      <c r="AH177" s="1">
        <f>(Table2[[#This Row],[Current Month High]]/Table2[[#This Row],[Close Price]])-1</f>
        <v>1.7458777885548171E-2</v>
      </c>
      <c r="AI177">
        <v>1.74587778855481</v>
      </c>
      <c r="AJ177">
        <v>80.704270235818896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-0.02</v>
      </c>
      <c r="AM177" t="s">
        <v>3206</v>
      </c>
      <c r="AN177">
        <v>4.37</v>
      </c>
      <c r="AO177" t="s">
        <v>3208</v>
      </c>
      <c r="AP177">
        <v>8.9231595279448003E-2</v>
      </c>
      <c r="AQ177">
        <f>(Table2[[#This Row],[Sharpe Ratio]]-AVERAGE(Table2[Sharpe Ratio]))/_xlfn.STDEV.P(Table2[Sharpe Ratio])</f>
        <v>0.28719021464856392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2.0489752695936594</v>
      </c>
      <c r="AS177">
        <f>_xlfn.RANK.AVG(Table2[[#This Row],[1Y Return vs Nifty Z-Score]],Table2[1Y Return vs Nifty Z-Score])</f>
        <v>208</v>
      </c>
      <c r="AT177">
        <f>_xlfn.RANK.AVG(Table2[[#This Row],[6M Return vs Nifty Z-Score]],Table2[6M Return vs Nifty Z-Score])</f>
        <v>206</v>
      </c>
      <c r="AU177">
        <f>_xlfn.RANK.AVG(Table2[[#This Row],[Sharpe Ratio Z-Score]],Table2[Sharpe Ratio Z-Score])</f>
        <v>266</v>
      </c>
      <c r="AV177">
        <f>(Table2[[#This Row],[Rank 1Y]]+Table2[[#This Row],[Rank 6M]]+Table2[[#This Row],[Rank Sharpe]])/3</f>
        <v>226.66666666666666</v>
      </c>
    </row>
    <row r="178" spans="1:48" x14ac:dyDescent="0.3">
      <c r="A178" t="s">
        <v>1227</v>
      </c>
      <c r="B178" t="s">
        <v>1228</v>
      </c>
      <c r="C178" t="s">
        <v>3164</v>
      </c>
      <c r="D178" t="s">
        <v>992</v>
      </c>
      <c r="E178">
        <v>9940.8221044500006</v>
      </c>
      <c r="F178">
        <v>1354.2</v>
      </c>
      <c r="G178">
        <v>46.143471921283997</v>
      </c>
      <c r="H178">
        <f>(Table2[[#This Row],[1Y Return vs Nifty]]-AVERAGE(Table2[1Y Return vs Nifty]))/_xlfn.STDEV.P(Table2[1Y Return vs Nifty])</f>
        <v>0.39930670534736201</v>
      </c>
      <c r="I178">
        <v>-2.4529490502689799</v>
      </c>
      <c r="J178">
        <f>(Table2[[#This Row],[1M Return vs Nifty]]-AVERAGE(Table2[1M Return vs Nifty]))/_xlfn.STDEV.P(Table2[1M Return vs Nifty])</f>
        <v>-0.47592066196122373</v>
      </c>
      <c r="K178">
        <v>42.106961373840299</v>
      </c>
      <c r="L178">
        <f>(Table2[[#This Row],[6M Return vs Nifty]]-AVERAGE(Table2[6M Return vs Nifty]))/_xlfn.STDEV.P(Table2[6M Return vs Nifty])</f>
        <v>0.92041180199117023</v>
      </c>
      <c r="M178">
        <v>0.99026338484421805</v>
      </c>
      <c r="N178">
        <f>(Table2[[#This Row],[1W Return vs Nifty]]-AVERAGE(Table2[1W Return vs Nifty]))/_xlfn.STDEV.P(Table2[1W Return vs Nifty])</f>
        <v>-0.22180788137519705</v>
      </c>
      <c r="O178">
        <v>1393.61</v>
      </c>
      <c r="P178">
        <v>1369.7153242306999</v>
      </c>
      <c r="Q178">
        <v>1131.66088404436</v>
      </c>
      <c r="R178">
        <v>35.877068381233798</v>
      </c>
      <c r="S178" s="1">
        <f>(Table2[[#This Row],[Close Price]]-Table2[[#This Row],[20D EMA]])/Table2[[#This Row],[20D EMA]]</f>
        <v>-2.8279073772432644E-2</v>
      </c>
      <c r="T178" s="1">
        <f>(Table2[[#This Row],[Close Price]]-Table2[[#This Row],[50D EMA]])/Table2[[#This Row],[50D EMA]]</f>
        <v>-1.1327407933771979E-2</v>
      </c>
      <c r="U178" s="1">
        <f>(Table2[[#This Row],[Close Price]]-Table2[[#This Row],[200D EMA]])/Table2[[#This Row],[200D EMA]]</f>
        <v>0.19664823543279478</v>
      </c>
      <c r="V178">
        <v>0.48067951581639801</v>
      </c>
      <c r="W178">
        <v>1347.9</v>
      </c>
      <c r="X178">
        <v>1375</v>
      </c>
      <c r="Y178">
        <v>1335</v>
      </c>
      <c r="Z178">
        <v>1375</v>
      </c>
      <c r="AA178">
        <v>1335</v>
      </c>
      <c r="AB178">
        <v>1402.95</v>
      </c>
      <c r="AC178" s="1">
        <f>(Table2[[#This Row],[Close Price]]/Table2[[#This Row],[Day Low]])-1</f>
        <v>4.6739372356998654E-3</v>
      </c>
      <c r="AD178" s="1">
        <f>(Table2[[#This Row],[Day High]]/Table2[[#This Row],[Close Price]])-1</f>
        <v>1.5359621916998911E-2</v>
      </c>
      <c r="AE178" s="1">
        <f>(Table2[[#This Row],[Close Price]]/Table2[[#This Row],[Current Week Low]])-1</f>
        <v>1.4382022471910227E-2</v>
      </c>
      <c r="AF178" s="1">
        <f>(Table2[[#This Row],[Current Week High]]/Table2[[#This Row],[Close Price]])-1</f>
        <v>1.5359621916998911E-2</v>
      </c>
      <c r="AG178" s="1">
        <f>(Table2[[#This Row],[Close Price]]/Table2[[#This Row],[Current Month Low]])-1</f>
        <v>1.4382022471910227E-2</v>
      </c>
      <c r="AH178" s="1">
        <f>(Table2[[#This Row],[Current Month High]]/Table2[[#This Row],[Close Price]])-1</f>
        <v>3.5999113867966281E-2</v>
      </c>
      <c r="AI178">
        <v>17.504799881848999</v>
      </c>
      <c r="AJ178">
        <v>106.432926829268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0.04</v>
      </c>
      <c r="AM178" t="s">
        <v>3208</v>
      </c>
      <c r="AN178">
        <v>-9.17</v>
      </c>
      <c r="AO178" t="s">
        <v>3206</v>
      </c>
      <c r="AP178">
        <v>5.2880220731943997E-2</v>
      </c>
      <c r="AQ178">
        <f>(Table2[[#This Row],[Sharpe Ratio]]-AVERAGE(Table2[Sharpe Ratio]))/_xlfn.STDEV.P(Table2[Sharpe Ratio])</f>
        <v>-0.13780612387995614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0.48418384012215532</v>
      </c>
      <c r="AS178">
        <f>_xlfn.RANK.AVG(Table2[[#This Row],[1Y Return vs Nifty Z-Score]],Table2[1Y Return vs Nifty Z-Score])</f>
        <v>188</v>
      </c>
      <c r="AT178">
        <f>_xlfn.RANK.AVG(Table2[[#This Row],[6M Return vs Nifty Z-Score]],Table2[6M Return vs Nifty Z-Score])</f>
        <v>111</v>
      </c>
      <c r="AU178">
        <f>_xlfn.RANK.AVG(Table2[[#This Row],[Sharpe Ratio Z-Score]],Table2[Sharpe Ratio Z-Score])</f>
        <v>381</v>
      </c>
      <c r="AV178">
        <f>(Table2[[#This Row],[Rank 1Y]]+Table2[[#This Row],[Rank 6M]]+Table2[[#This Row],[Rank Sharpe]])/3</f>
        <v>226.66666666666666</v>
      </c>
    </row>
    <row r="179" spans="1:48" x14ac:dyDescent="0.3">
      <c r="A179" t="s">
        <v>807</v>
      </c>
      <c r="B179" t="s">
        <v>808</v>
      </c>
      <c r="C179" t="s">
        <v>3169</v>
      </c>
      <c r="D179" t="s">
        <v>127</v>
      </c>
      <c r="E179">
        <v>20447.203552020001</v>
      </c>
      <c r="F179">
        <v>1078.9000000000001</v>
      </c>
      <c r="G179">
        <v>197.25254953002599</v>
      </c>
      <c r="H179">
        <f>(Table2[[#This Row],[1Y Return vs Nifty]]-AVERAGE(Table2[1Y Return vs Nifty]))/_xlfn.STDEV.P(Table2[1Y Return vs Nifty])</f>
        <v>3.0784848914039582</v>
      </c>
      <c r="I179">
        <v>16.962400869662002</v>
      </c>
      <c r="J179">
        <f>(Table2[[#This Row],[1M Return vs Nifty]]-AVERAGE(Table2[1M Return vs Nifty]))/_xlfn.STDEV.P(Table2[1M Return vs Nifty])</f>
        <v>1.4200975427452047</v>
      </c>
      <c r="K179">
        <v>-19.400341173347901</v>
      </c>
      <c r="L179">
        <f>(Table2[[#This Row],[6M Return vs Nifty]]-AVERAGE(Table2[6M Return vs Nifty]))/_xlfn.STDEV.P(Table2[6M Return vs Nifty])</f>
        <v>-1.0458475836421131</v>
      </c>
      <c r="M179">
        <v>13.1541500505891</v>
      </c>
      <c r="N179">
        <f>(Table2[[#This Row],[1W Return vs Nifty]]-AVERAGE(Table2[1W Return vs Nifty]))/_xlfn.STDEV.P(Table2[1W Return vs Nifty])</f>
        <v>2.0803677107444871</v>
      </c>
      <c r="O179">
        <v>1002.98</v>
      </c>
      <c r="P179">
        <v>953.85562644450204</v>
      </c>
      <c r="Q179">
        <v>851.15721086062001</v>
      </c>
      <c r="R179">
        <v>90.084233395319302</v>
      </c>
      <c r="S179" s="1">
        <f>(Table2[[#This Row],[Close Price]]-Table2[[#This Row],[20D EMA]])/Table2[[#This Row],[20D EMA]]</f>
        <v>7.5694430596821544E-2</v>
      </c>
      <c r="T179" s="1">
        <f>(Table2[[#This Row],[Close Price]]-Table2[[#This Row],[50D EMA]])/Table2[[#This Row],[50D EMA]]</f>
        <v>0.13109360587576666</v>
      </c>
      <c r="U179" s="1">
        <f>(Table2[[#This Row],[Close Price]]-Table2[[#This Row],[200D EMA]])/Table2[[#This Row],[200D EMA]]</f>
        <v>0.26756841889303312</v>
      </c>
      <c r="V179">
        <v>1.89903964111094</v>
      </c>
      <c r="W179">
        <v>1065</v>
      </c>
      <c r="X179">
        <v>1129</v>
      </c>
      <c r="Y179">
        <v>1060.0999999999999</v>
      </c>
      <c r="Z179">
        <v>1149</v>
      </c>
      <c r="AA179">
        <v>895.3</v>
      </c>
      <c r="AB179">
        <v>1149</v>
      </c>
      <c r="AC179" s="1">
        <f>(Table2[[#This Row],[Close Price]]/Table2[[#This Row],[Day Low]])-1</f>
        <v>1.3051643192488305E-2</v>
      </c>
      <c r="AD179" s="1">
        <f>(Table2[[#This Row],[Day High]]/Table2[[#This Row],[Close Price]])-1</f>
        <v>4.6436185003243979E-2</v>
      </c>
      <c r="AE179" s="1">
        <f>(Table2[[#This Row],[Close Price]]/Table2[[#This Row],[Current Week Low]])-1</f>
        <v>1.7734176021130255E-2</v>
      </c>
      <c r="AF179" s="1">
        <f>(Table2[[#This Row],[Current Week High]]/Table2[[#This Row],[Close Price]])-1</f>
        <v>6.4973584206135859E-2</v>
      </c>
      <c r="AG179" s="1">
        <f>(Table2[[#This Row],[Close Price]]/Table2[[#This Row],[Current Month Low]])-1</f>
        <v>0.20507092594661014</v>
      </c>
      <c r="AH179" s="1">
        <f>(Table2[[#This Row],[Current Month High]]/Table2[[#This Row],[Close Price]])-1</f>
        <v>6.4973584206135859E-2</v>
      </c>
      <c r="AI179">
        <v>21.790712762999298</v>
      </c>
      <c r="AJ179">
        <v>241.42405063291099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0.33</v>
      </c>
      <c r="AM179" t="s">
        <v>3208</v>
      </c>
      <c r="AN179">
        <v>18.02</v>
      </c>
      <c r="AO179" t="s">
        <v>3208</v>
      </c>
      <c r="AP179">
        <v>0.24770561156854901</v>
      </c>
      <c r="AQ179">
        <f>(Table2[[#This Row],[Sharpe Ratio]]-AVERAGE(Table2[Sharpe Ratio]))/_xlfn.STDEV.P(Table2[Sharpe Ratio])</f>
        <v>2.139964078447381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7.6730666396989173</v>
      </c>
      <c r="AS179">
        <f>_xlfn.RANK.AVG(Table2[[#This Row],[1Y Return vs Nifty Z-Score]],Table2[1Y Return vs Nifty Z-Score])</f>
        <v>12</v>
      </c>
      <c r="AT179">
        <f>_xlfn.RANK.AVG(Table2[[#This Row],[6M Return vs Nifty Z-Score]],Table2[6M Return vs Nifty Z-Score])</f>
        <v>663</v>
      </c>
      <c r="AU179">
        <f>_xlfn.RANK.AVG(Table2[[#This Row],[Sharpe Ratio Z-Score]],Table2[Sharpe Ratio Z-Score])</f>
        <v>9</v>
      </c>
      <c r="AV179">
        <f>(Table2[[#This Row],[Rank 1Y]]+Table2[[#This Row],[Rank 6M]]+Table2[[#This Row],[Rank Sharpe]])/3</f>
        <v>228</v>
      </c>
    </row>
    <row r="180" spans="1:48" x14ac:dyDescent="0.3">
      <c r="A180" t="s">
        <v>464</v>
      </c>
      <c r="B180" t="s">
        <v>465</v>
      </c>
      <c r="C180" t="s">
        <v>3160</v>
      </c>
      <c r="D180" t="s">
        <v>21</v>
      </c>
      <c r="E180">
        <v>47659.233269115</v>
      </c>
      <c r="F180">
        <v>1789.35</v>
      </c>
      <c r="G180">
        <v>28.733767244569901</v>
      </c>
      <c r="H180">
        <f>(Table2[[#This Row],[1Y Return vs Nifty]]-AVERAGE(Table2[1Y Return vs Nifty]))/_xlfn.STDEV.P(Table2[1Y Return vs Nifty])</f>
        <v>9.0631000792326916E-2</v>
      </c>
      <c r="I180">
        <v>-2.20118455126984</v>
      </c>
      <c r="J180">
        <f>(Table2[[#This Row],[1M Return vs Nifty]]-AVERAGE(Table2[1M Return vs Nifty]))/_xlfn.STDEV.P(Table2[1M Return vs Nifty])</f>
        <v>-0.45133444150319657</v>
      </c>
      <c r="K180">
        <v>9.6921924513463296</v>
      </c>
      <c r="L180">
        <f>(Table2[[#This Row],[6M Return vs Nifty]]-AVERAGE(Table2[6M Return vs Nifty]))/_xlfn.STDEV.P(Table2[6M Return vs Nifty])</f>
        <v>-0.11582033610478853</v>
      </c>
      <c r="M180">
        <v>0.97853912304863699</v>
      </c>
      <c r="N180">
        <f>(Table2[[#This Row],[1W Return vs Nifty]]-AVERAGE(Table2[1W Return vs Nifty]))/_xlfn.STDEV.P(Table2[1W Return vs Nifty])</f>
        <v>-0.22402685217648038</v>
      </c>
      <c r="O180">
        <v>1781.44</v>
      </c>
      <c r="P180">
        <v>1751.1133472162001</v>
      </c>
      <c r="Q180">
        <v>1555.7325342460599</v>
      </c>
      <c r="R180">
        <v>41.873406196347901</v>
      </c>
      <c r="S180" s="1">
        <f>(Table2[[#This Row],[Close Price]]-Table2[[#This Row],[20D EMA]])/Table2[[#This Row],[20D EMA]]</f>
        <v>4.4402281300520109E-3</v>
      </c>
      <c r="T180" s="1">
        <f>(Table2[[#This Row],[Close Price]]-Table2[[#This Row],[50D EMA]])/Table2[[#This Row],[50D EMA]]</f>
        <v>2.1835624087147679E-2</v>
      </c>
      <c r="U180" s="1">
        <f>(Table2[[#This Row],[Close Price]]-Table2[[#This Row],[200D EMA]])/Table2[[#This Row],[200D EMA]]</f>
        <v>0.15016557191635505</v>
      </c>
      <c r="V180">
        <v>0.62989544170608902</v>
      </c>
      <c r="W180">
        <v>1740.65</v>
      </c>
      <c r="X180">
        <v>1798</v>
      </c>
      <c r="Y180">
        <v>1707.15</v>
      </c>
      <c r="Z180">
        <v>1798</v>
      </c>
      <c r="AA180">
        <v>1707.15</v>
      </c>
      <c r="AB180">
        <v>1824.3</v>
      </c>
      <c r="AC180" s="1">
        <f>(Table2[[#This Row],[Close Price]]/Table2[[#This Row],[Day Low]])-1</f>
        <v>2.7978054175164413E-2</v>
      </c>
      <c r="AD180" s="1">
        <f>(Table2[[#This Row],[Day High]]/Table2[[#This Row],[Close Price]])-1</f>
        <v>4.8341576550143817E-3</v>
      </c>
      <c r="AE180" s="1">
        <f>(Table2[[#This Row],[Close Price]]/Table2[[#This Row],[Current Week Low]])-1</f>
        <v>4.815042614884435E-2</v>
      </c>
      <c r="AF180" s="1">
        <f>(Table2[[#This Row],[Current Week High]]/Table2[[#This Row],[Close Price]])-1</f>
        <v>4.8341576550143817E-3</v>
      </c>
      <c r="AG180" s="1">
        <f>(Table2[[#This Row],[Close Price]]/Table2[[#This Row],[Current Month Low]])-1</f>
        <v>4.815042614884435E-2</v>
      </c>
      <c r="AH180" s="1">
        <f>(Table2[[#This Row],[Current Month High]]/Table2[[#This Row],[Close Price]])-1</f>
        <v>1.9532232374884773E-2</v>
      </c>
      <c r="AI180">
        <v>7.78774415290468</v>
      </c>
      <c r="AJ180">
        <v>72.384393063583801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-0.08</v>
      </c>
      <c r="AM180" t="s">
        <v>3206</v>
      </c>
      <c r="AN180">
        <v>-3.1</v>
      </c>
      <c r="AO180" t="s">
        <v>3206</v>
      </c>
      <c r="AP180">
        <v>0.192269865452837</v>
      </c>
      <c r="AQ180">
        <f>(Table2[[#This Row],[Sharpe Ratio]]-AVERAGE(Table2[Sharpe Ratio]))/_xlfn.STDEV.P(Table2[Sharpe Ratio])</f>
        <v>1.4918458321349612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0.79129520314282287</v>
      </c>
      <c r="AS180">
        <f>_xlfn.RANK.AVG(Table2[[#This Row],[1Y Return vs Nifty Z-Score]],Table2[1Y Return vs Nifty Z-Score])</f>
        <v>269</v>
      </c>
      <c r="AT180">
        <f>_xlfn.RANK.AVG(Table2[[#This Row],[6M Return vs Nifty Z-Score]],Table2[6M Return vs Nifty Z-Score])</f>
        <v>367</v>
      </c>
      <c r="AU180">
        <f>_xlfn.RANK.AVG(Table2[[#This Row],[Sharpe Ratio Z-Score]],Table2[Sharpe Ratio Z-Score])</f>
        <v>52</v>
      </c>
      <c r="AV180">
        <f>(Table2[[#This Row],[Rank 1Y]]+Table2[[#This Row],[Rank 6M]]+Table2[[#This Row],[Rank Sharpe]])/3</f>
        <v>229.33333333333334</v>
      </c>
    </row>
    <row r="181" spans="1:48" x14ac:dyDescent="0.3">
      <c r="A181" t="s">
        <v>1239</v>
      </c>
      <c r="B181" t="s">
        <v>1240</v>
      </c>
      <c r="C181" t="s">
        <v>3171</v>
      </c>
      <c r="D181" t="s">
        <v>81</v>
      </c>
      <c r="E181">
        <v>9658.18000072</v>
      </c>
      <c r="F181">
        <v>1217.45</v>
      </c>
      <c r="G181">
        <v>181.31540102940201</v>
      </c>
      <c r="H181">
        <f>(Table2[[#This Row],[1Y Return vs Nifty]]-AVERAGE(Table2[1Y Return vs Nifty]))/_xlfn.STDEV.P(Table2[1Y Return vs Nifty])</f>
        <v>2.7959177466201552</v>
      </c>
      <c r="I181">
        <v>17.9237250828374</v>
      </c>
      <c r="J181">
        <f>(Table2[[#This Row],[1M Return vs Nifty]]-AVERAGE(Table2[1M Return vs Nifty]))/_xlfn.STDEV.P(Table2[1M Return vs Nifty])</f>
        <v>1.5139762632587375</v>
      </c>
      <c r="K181">
        <v>41.2714053879848</v>
      </c>
      <c r="L181">
        <f>(Table2[[#This Row],[6M Return vs Nifty]]-AVERAGE(Table2[6M Return vs Nifty]))/_xlfn.STDEV.P(Table2[6M Return vs Nifty])</f>
        <v>0.8937008305882217</v>
      </c>
      <c r="M181">
        <v>5.9594437069252901</v>
      </c>
      <c r="N181">
        <f>(Table2[[#This Row],[1W Return vs Nifty]]-AVERAGE(Table2[1W Return vs Nifty]))/_xlfn.STDEV.P(Table2[1W Return vs Nifty])</f>
        <v>0.71867487423554233</v>
      </c>
      <c r="O181">
        <v>1142.93</v>
      </c>
      <c r="P181">
        <v>1074.6757341904699</v>
      </c>
      <c r="Q181">
        <v>880.59483617257797</v>
      </c>
      <c r="R181">
        <v>82.6054381104789</v>
      </c>
      <c r="S181" s="1">
        <f>(Table2[[#This Row],[Close Price]]-Table2[[#This Row],[20D EMA]])/Table2[[#This Row],[20D EMA]]</f>
        <v>6.5200843446230283E-2</v>
      </c>
      <c r="T181" s="1">
        <f>(Table2[[#This Row],[Close Price]]-Table2[[#This Row],[50D EMA]])/Table2[[#This Row],[50D EMA]]</f>
        <v>0.13285334475061808</v>
      </c>
      <c r="U181" s="1">
        <f>(Table2[[#This Row],[Close Price]]-Table2[[#This Row],[200D EMA]])/Table2[[#This Row],[200D EMA]]</f>
        <v>0.38253138672891968</v>
      </c>
      <c r="V181">
        <v>1.10370913717543</v>
      </c>
      <c r="W181">
        <v>1194.5999999999999</v>
      </c>
      <c r="X181">
        <v>1255.5</v>
      </c>
      <c r="Y181">
        <v>1168.3499999999999</v>
      </c>
      <c r="Z181">
        <v>1265</v>
      </c>
      <c r="AA181">
        <v>1088.0999999999999</v>
      </c>
      <c r="AB181">
        <v>1265</v>
      </c>
      <c r="AC181" s="1">
        <f>(Table2[[#This Row],[Close Price]]/Table2[[#This Row],[Day Low]])-1</f>
        <v>1.9127741503432327E-2</v>
      </c>
      <c r="AD181" s="1">
        <f>(Table2[[#This Row],[Day High]]/Table2[[#This Row],[Close Price]])-1</f>
        <v>3.1253850260790861E-2</v>
      </c>
      <c r="AE181" s="1">
        <f>(Table2[[#This Row],[Close Price]]/Table2[[#This Row],[Current Week Low]])-1</f>
        <v>4.202507810159628E-2</v>
      </c>
      <c r="AF181" s="1">
        <f>(Table2[[#This Row],[Current Week High]]/Table2[[#This Row],[Close Price]])-1</f>
        <v>3.9057045463879447E-2</v>
      </c>
      <c r="AG181" s="1">
        <f>(Table2[[#This Row],[Close Price]]/Table2[[#This Row],[Current Month Low]])-1</f>
        <v>0.11887694145758676</v>
      </c>
      <c r="AH181" s="1">
        <f>(Table2[[#This Row],[Current Month High]]/Table2[[#This Row],[Close Price]])-1</f>
        <v>3.9057045463879447E-2</v>
      </c>
      <c r="AI181">
        <v>3.9057045463879398</v>
      </c>
      <c r="AJ181">
        <v>220.38157894736801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0.05</v>
      </c>
      <c r="AM181" t="s">
        <v>3208</v>
      </c>
      <c r="AN181">
        <v>10.77</v>
      </c>
      <c r="AO181" t="s">
        <v>3208</v>
      </c>
      <c r="AQ181">
        <f>(Table2[[#This Row],[Sharpe Ratio]]-AVERAGE(Table2[Sharpe Ratio]))/_xlfn.STDEV.P(Table2[Sharpe Ratio])</f>
        <v>-0.75604684988846582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5.1662228648141912</v>
      </c>
      <c r="AS181">
        <f>_xlfn.RANK.AVG(Table2[[#This Row],[1Y Return vs Nifty Z-Score]],Table2[1Y Return vs Nifty Z-Score])</f>
        <v>18</v>
      </c>
      <c r="AT181">
        <f>_xlfn.RANK.AVG(Table2[[#This Row],[6M Return vs Nifty Z-Score]],Table2[6M Return vs Nifty Z-Score])</f>
        <v>115</v>
      </c>
      <c r="AU181">
        <f>_xlfn.RANK.AVG(Table2[[#This Row],[Sharpe Ratio Z-Score]],Table2[Sharpe Ratio Z-Score])</f>
        <v>559.5</v>
      </c>
      <c r="AV181">
        <f>(Table2[[#This Row],[Rank 1Y]]+Table2[[#This Row],[Rank 6M]]+Table2[[#This Row],[Rank Sharpe]])/3</f>
        <v>230.83333333333334</v>
      </c>
    </row>
    <row r="182" spans="1:48" x14ac:dyDescent="0.3">
      <c r="A182" t="s">
        <v>904</v>
      </c>
      <c r="B182" t="s">
        <v>905</v>
      </c>
      <c r="C182" t="s">
        <v>3166</v>
      </c>
      <c r="D182" t="s">
        <v>776</v>
      </c>
      <c r="E182">
        <v>17499.7101227399</v>
      </c>
      <c r="F182">
        <v>971.25</v>
      </c>
      <c r="G182">
        <v>8.6520220339498408</v>
      </c>
      <c r="H182">
        <f>(Table2[[#This Row],[1Y Return vs Nifty]]-AVERAGE(Table2[1Y Return vs Nifty]))/_xlfn.STDEV.P(Table2[1Y Return vs Nifty])</f>
        <v>-0.26542023423372285</v>
      </c>
      <c r="I182">
        <v>1.88282118706135</v>
      </c>
      <c r="J182">
        <f>(Table2[[#This Row],[1M Return vs Nifty]]-AVERAGE(Table2[1M Return vs Nifty]))/_xlfn.STDEV.P(Table2[1M Return vs Nifty])</f>
        <v>-5.2508293123946483E-2</v>
      </c>
      <c r="K182">
        <v>21.514961955160398</v>
      </c>
      <c r="L182">
        <f>(Table2[[#This Row],[6M Return vs Nifty]]-AVERAGE(Table2[6M Return vs Nifty]))/_xlfn.STDEV.P(Table2[6M Return vs Nifty])</f>
        <v>0.26212879413415557</v>
      </c>
      <c r="M182">
        <v>1.28793472983936</v>
      </c>
      <c r="N182">
        <f>(Table2[[#This Row],[1W Return vs Nifty]]-AVERAGE(Table2[1W Return vs Nifty]))/_xlfn.STDEV.P(Table2[1W Return vs Nifty])</f>
        <v>-0.16546966286391102</v>
      </c>
      <c r="O182">
        <v>956.53</v>
      </c>
      <c r="P182">
        <v>915.71606641195694</v>
      </c>
      <c r="Q182">
        <v>783.68096931859998</v>
      </c>
      <c r="R182">
        <v>53.704940074569002</v>
      </c>
      <c r="S182" s="1">
        <f>(Table2[[#This Row],[Close Price]]-Table2[[#This Row],[20D EMA]])/Table2[[#This Row],[20D EMA]]</f>
        <v>1.5388958004453626E-2</v>
      </c>
      <c r="T182" s="1">
        <f>(Table2[[#This Row],[Close Price]]-Table2[[#This Row],[50D EMA]])/Table2[[#This Row],[50D EMA]]</f>
        <v>6.0645363366443085E-2</v>
      </c>
      <c r="U182" s="1">
        <f>(Table2[[#This Row],[Close Price]]-Table2[[#This Row],[200D EMA]])/Table2[[#This Row],[200D EMA]]</f>
        <v>0.23934360795374265</v>
      </c>
      <c r="V182">
        <v>0.69312520069339301</v>
      </c>
      <c r="W182">
        <v>960</v>
      </c>
      <c r="X182">
        <v>984</v>
      </c>
      <c r="Y182">
        <v>944.95</v>
      </c>
      <c r="Z182">
        <v>991.45</v>
      </c>
      <c r="AA182">
        <v>944.4</v>
      </c>
      <c r="AB182">
        <v>1012.2</v>
      </c>
      <c r="AC182" s="1">
        <f>(Table2[[#This Row],[Close Price]]/Table2[[#This Row],[Day Low]])-1</f>
        <v>1.171875E-2</v>
      </c>
      <c r="AD182" s="1">
        <f>(Table2[[#This Row],[Day High]]/Table2[[#This Row],[Close Price]])-1</f>
        <v>1.3127413127413057E-2</v>
      </c>
      <c r="AE182" s="1">
        <f>(Table2[[#This Row],[Close Price]]/Table2[[#This Row],[Current Week Low]])-1</f>
        <v>2.7832160431768838E-2</v>
      </c>
      <c r="AF182" s="1">
        <f>(Table2[[#This Row],[Current Week High]]/Table2[[#This Row],[Close Price]])-1</f>
        <v>2.0797940797940839E-2</v>
      </c>
      <c r="AG182" s="1">
        <f>(Table2[[#This Row],[Close Price]]/Table2[[#This Row],[Current Month Low]])-1</f>
        <v>2.8430749682337941E-2</v>
      </c>
      <c r="AH182" s="1">
        <f>(Table2[[#This Row],[Current Month High]]/Table2[[#This Row],[Close Price]])-1</f>
        <v>4.2162162162162176E-2</v>
      </c>
      <c r="AI182">
        <v>4.2162162162162096</v>
      </c>
      <c r="AJ182">
        <v>66.452442159382997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0.09</v>
      </c>
      <c r="AM182" t="s">
        <v>3208</v>
      </c>
      <c r="AN182">
        <v>2.16</v>
      </c>
      <c r="AO182" t="s">
        <v>3208</v>
      </c>
      <c r="AP182">
        <v>0.17795868695792699</v>
      </c>
      <c r="AQ182">
        <f>(Table2[[#This Row],[Sharpe Ratio]]-AVERAGE(Table2[Sharpe Ratio]))/_xlfn.STDEV.P(Table2[Sharpe Ratio])</f>
        <v>1.3245289552334667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1.1032595591460421</v>
      </c>
      <c r="AS182">
        <f>_xlfn.RANK.AVG(Table2[[#This Row],[1Y Return vs Nifty Z-Score]],Table2[1Y Return vs Nifty Z-Score])</f>
        <v>385</v>
      </c>
      <c r="AT182">
        <f>_xlfn.RANK.AVG(Table2[[#This Row],[6M Return vs Nifty Z-Score]],Table2[6M Return vs Nifty Z-Score])</f>
        <v>239</v>
      </c>
      <c r="AU182">
        <f>_xlfn.RANK.AVG(Table2[[#This Row],[Sharpe Ratio Z-Score]],Table2[Sharpe Ratio Z-Score])</f>
        <v>69</v>
      </c>
      <c r="AV182">
        <f>(Table2[[#This Row],[Rank 1Y]]+Table2[[#This Row],[Rank 6M]]+Table2[[#This Row],[Rank Sharpe]])/3</f>
        <v>231</v>
      </c>
    </row>
    <row r="183" spans="1:48" x14ac:dyDescent="0.3">
      <c r="A183" t="s">
        <v>156</v>
      </c>
      <c r="B183" t="s">
        <v>157</v>
      </c>
      <c r="C183" t="s">
        <v>3169</v>
      </c>
      <c r="D183" t="s">
        <v>158</v>
      </c>
      <c r="E183">
        <v>171767.374064</v>
      </c>
      <c r="F183">
        <v>425.8</v>
      </c>
      <c r="G183">
        <v>60.026216324554703</v>
      </c>
      <c r="H183">
        <f>(Table2[[#This Row],[1Y Return vs Nifty]]-AVERAGE(Table2[1Y Return vs Nifty]))/_xlfn.STDEV.P(Table2[1Y Return vs Nifty])</f>
        <v>0.64544907188438339</v>
      </c>
      <c r="I183">
        <v>0.78349310146230899</v>
      </c>
      <c r="J183">
        <f>(Table2[[#This Row],[1M Return vs Nifty]]-AVERAGE(Table2[1M Return vs Nifty]))/_xlfn.STDEV.P(Table2[1M Return vs Nifty])</f>
        <v>-0.15986386857515927</v>
      </c>
      <c r="K183">
        <v>43.0609864393682</v>
      </c>
      <c r="L183">
        <f>(Table2[[#This Row],[6M Return vs Nifty]]-AVERAGE(Table2[6M Return vs Nifty]))/_xlfn.STDEV.P(Table2[6M Return vs Nifty])</f>
        <v>0.95090998125670523</v>
      </c>
      <c r="M183">
        <v>-3.2356655389917401</v>
      </c>
      <c r="N183">
        <f>(Table2[[#This Row],[1W Return vs Nifty]]-AVERAGE(Table2[1W Return vs Nifty]))/_xlfn.STDEV.P(Table2[1W Return vs Nifty])</f>
        <v>-1.0216205308867568</v>
      </c>
      <c r="O183">
        <v>451.42</v>
      </c>
      <c r="P183">
        <v>445.409496515174</v>
      </c>
      <c r="Q183">
        <v>379.05051988146602</v>
      </c>
      <c r="R183">
        <v>32.708379998027702</v>
      </c>
      <c r="S183" s="1">
        <f>(Table2[[#This Row],[Close Price]]-Table2[[#This Row],[20D EMA]])/Table2[[#This Row],[20D EMA]]</f>
        <v>-5.6754242169155117E-2</v>
      </c>
      <c r="T183" s="1">
        <f>(Table2[[#This Row],[Close Price]]-Table2[[#This Row],[50D EMA]])/Table2[[#This Row],[50D EMA]]</f>
        <v>-4.4025771045736878E-2</v>
      </c>
      <c r="U183" s="1">
        <f>(Table2[[#This Row],[Close Price]]-Table2[[#This Row],[200D EMA]])/Table2[[#This Row],[200D EMA]]</f>
        <v>0.12333311172651382</v>
      </c>
      <c r="V183">
        <v>0.83979331726404105</v>
      </c>
      <c r="W183">
        <v>424.55</v>
      </c>
      <c r="X183">
        <v>440.45</v>
      </c>
      <c r="Y183">
        <v>424.55</v>
      </c>
      <c r="Z183">
        <v>461.4</v>
      </c>
      <c r="AA183">
        <v>424.55</v>
      </c>
      <c r="AB183">
        <v>473.65</v>
      </c>
      <c r="AC183" s="1">
        <f>(Table2[[#This Row],[Close Price]]/Table2[[#This Row],[Day Low]])-1</f>
        <v>2.9442939583088634E-3</v>
      </c>
      <c r="AD183" s="1">
        <f>(Table2[[#This Row],[Day High]]/Table2[[#This Row],[Close Price]])-1</f>
        <v>3.4405824330671519E-2</v>
      </c>
      <c r="AE183" s="1">
        <f>(Table2[[#This Row],[Close Price]]/Table2[[#This Row],[Current Week Low]])-1</f>
        <v>2.9442939583088634E-3</v>
      </c>
      <c r="AF183" s="1">
        <f>(Table2[[#This Row],[Current Week High]]/Table2[[#This Row],[Close Price]])-1</f>
        <v>8.3607327383748098E-2</v>
      </c>
      <c r="AG183" s="1">
        <f>(Table2[[#This Row],[Close Price]]/Table2[[#This Row],[Current Month Low]])-1</f>
        <v>2.9442939583088634E-3</v>
      </c>
      <c r="AH183" s="1">
        <f>(Table2[[#This Row],[Current Month High]]/Table2[[#This Row],[Close Price]])-1</f>
        <v>0.11237670267731326</v>
      </c>
      <c r="AI183">
        <v>19.0112728980742</v>
      </c>
      <c r="AJ183">
        <v>104.711538461538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0.01</v>
      </c>
      <c r="AM183" t="s">
        <v>3208</v>
      </c>
      <c r="AN183">
        <v>-8.0500000000000007</v>
      </c>
      <c r="AO183" t="s">
        <v>3206</v>
      </c>
      <c r="AP183">
        <v>3.1384827281294998E-2</v>
      </c>
      <c r="AQ183">
        <f>(Table2[[#This Row],[Sharpe Ratio]]-AVERAGE(Table2[Sharpe Ratio]))/_xlfn.STDEV.P(Table2[Sharpe Ratio])</f>
        <v>-0.38911611216712599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2.5758541512046484E-2</v>
      </c>
      <c r="AS183">
        <f>_xlfn.RANK.AVG(Table2[[#This Row],[1Y Return vs Nifty Z-Score]],Table2[1Y Return vs Nifty Z-Score])</f>
        <v>144</v>
      </c>
      <c r="AT183">
        <f>_xlfn.RANK.AVG(Table2[[#This Row],[6M Return vs Nifty Z-Score]],Table2[6M Return vs Nifty Z-Score])</f>
        <v>106</v>
      </c>
      <c r="AU183">
        <f>_xlfn.RANK.AVG(Table2[[#This Row],[Sharpe Ratio Z-Score]],Table2[Sharpe Ratio Z-Score])</f>
        <v>445</v>
      </c>
      <c r="AV183">
        <f>(Table2[[#This Row],[Rank 1Y]]+Table2[[#This Row],[Rank 6M]]+Table2[[#This Row],[Rank Sharpe]])/3</f>
        <v>231.66666666666666</v>
      </c>
    </row>
    <row r="184" spans="1:48" x14ac:dyDescent="0.3">
      <c r="A184" t="s">
        <v>1858</v>
      </c>
      <c r="B184" t="s">
        <v>1859</v>
      </c>
      <c r="C184" t="s">
        <v>3175</v>
      </c>
      <c r="D184" t="s">
        <v>281</v>
      </c>
      <c r="E184">
        <v>4030.5116181599901</v>
      </c>
      <c r="F184">
        <v>156.93</v>
      </c>
      <c r="G184">
        <v>41.272957023959101</v>
      </c>
      <c r="H184">
        <f>(Table2[[#This Row],[1Y Return vs Nifty]]-AVERAGE(Table2[1Y Return vs Nifty]))/_xlfn.STDEV.P(Table2[1Y Return vs Nifty])</f>
        <v>0.3129520172354836</v>
      </c>
      <c r="I184">
        <v>10.5323666261821</v>
      </c>
      <c r="J184">
        <f>(Table2[[#This Row],[1M Return vs Nifty]]-AVERAGE(Table2[1M Return vs Nifty]))/_xlfn.STDEV.P(Table2[1M Return vs Nifty])</f>
        <v>0.79216850552458895</v>
      </c>
      <c r="K184">
        <v>62.691286858591397</v>
      </c>
      <c r="L184">
        <f>(Table2[[#This Row],[6M Return vs Nifty]]-AVERAGE(Table2[6M Return vs Nifty]))/_xlfn.STDEV.P(Table2[6M Return vs Nifty])</f>
        <v>1.5784494902846964</v>
      </c>
      <c r="M184">
        <v>-0.12571981059367299</v>
      </c>
      <c r="N184">
        <f>(Table2[[#This Row],[1W Return vs Nifty]]-AVERAGE(Table2[1W Return vs Nifty]))/_xlfn.STDEV.P(Table2[1W Return vs Nifty])</f>
        <v>-0.43302238413672162</v>
      </c>
      <c r="O184">
        <v>160.41</v>
      </c>
      <c r="P184">
        <v>149.35412970827201</v>
      </c>
      <c r="Q184">
        <v>119.87072231656499</v>
      </c>
      <c r="R184">
        <v>47.564027104820397</v>
      </c>
      <c r="S184" s="1">
        <f>(Table2[[#This Row],[Close Price]]-Table2[[#This Row],[20D EMA]])/Table2[[#This Row],[20D EMA]]</f>
        <v>-2.1694408079296738E-2</v>
      </c>
      <c r="T184" s="1">
        <f>(Table2[[#This Row],[Close Price]]-Table2[[#This Row],[50D EMA]])/Table2[[#This Row],[50D EMA]]</f>
        <v>5.0724210348422685E-2</v>
      </c>
      <c r="U184" s="1">
        <f>(Table2[[#This Row],[Close Price]]-Table2[[#This Row],[200D EMA]])/Table2[[#This Row],[200D EMA]]</f>
        <v>0.3091603768396895</v>
      </c>
      <c r="V184">
        <v>1.0084232369502599</v>
      </c>
      <c r="W184">
        <v>156</v>
      </c>
      <c r="X184">
        <v>164.8</v>
      </c>
      <c r="Y184">
        <v>156</v>
      </c>
      <c r="Z184">
        <v>165.85</v>
      </c>
      <c r="AA184">
        <v>156</v>
      </c>
      <c r="AB184">
        <v>177</v>
      </c>
      <c r="AC184" s="1">
        <f>(Table2[[#This Row],[Close Price]]/Table2[[#This Row],[Day Low]])-1</f>
        <v>5.9615384615385736E-3</v>
      </c>
      <c r="AD184" s="1">
        <f>(Table2[[#This Row],[Day High]]/Table2[[#This Row],[Close Price]])-1</f>
        <v>5.0149748295418295E-2</v>
      </c>
      <c r="AE184" s="1">
        <f>(Table2[[#This Row],[Close Price]]/Table2[[#This Row],[Current Week Low]])-1</f>
        <v>5.9615384615385736E-3</v>
      </c>
      <c r="AF184" s="1">
        <f>(Table2[[#This Row],[Current Week High]]/Table2[[#This Row],[Close Price]])-1</f>
        <v>5.6840629580067414E-2</v>
      </c>
      <c r="AG184" s="1">
        <f>(Table2[[#This Row],[Close Price]]/Table2[[#This Row],[Current Month Low]])-1</f>
        <v>5.9615384615385736E-3</v>
      </c>
      <c r="AH184" s="1">
        <f>(Table2[[#This Row],[Current Month High]]/Table2[[#This Row],[Close Price]])-1</f>
        <v>0.1278914165551519</v>
      </c>
      <c r="AI184">
        <v>12.789141655515101</v>
      </c>
      <c r="AJ184">
        <v>92.316176470588204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0.18</v>
      </c>
      <c r="AM184" t="s">
        <v>3208</v>
      </c>
      <c r="AN184">
        <v>-6.64</v>
      </c>
      <c r="AO184" t="s">
        <v>3206</v>
      </c>
      <c r="AP184">
        <v>3.4488395091538997E-2</v>
      </c>
      <c r="AQ184">
        <f>(Table2[[#This Row],[Sharpe Ratio]]-AVERAGE(Table2[Sharpe Ratio]))/_xlfn.STDEV.P(Table2[Sharpe Ratio])</f>
        <v>-0.35283124062794941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1.897716388280098</v>
      </c>
      <c r="AS184">
        <f>_xlfn.RANK.AVG(Table2[[#This Row],[1Y Return vs Nifty Z-Score]],Table2[1Y Return vs Nifty Z-Score])</f>
        <v>211</v>
      </c>
      <c r="AT184">
        <f>_xlfn.RANK.AVG(Table2[[#This Row],[6M Return vs Nifty Z-Score]],Table2[6M Return vs Nifty Z-Score])</f>
        <v>54</v>
      </c>
      <c r="AU184">
        <f>_xlfn.RANK.AVG(Table2[[#This Row],[Sharpe Ratio Z-Score]],Table2[Sharpe Ratio Z-Score])</f>
        <v>430</v>
      </c>
      <c r="AV184">
        <f>(Table2[[#This Row],[Rank 1Y]]+Table2[[#This Row],[Rank 6M]]+Table2[[#This Row],[Rank Sharpe]])/3</f>
        <v>231.66666666666666</v>
      </c>
    </row>
    <row r="185" spans="1:48" x14ac:dyDescent="0.3">
      <c r="A185" t="s">
        <v>831</v>
      </c>
      <c r="B185" t="s">
        <v>832</v>
      </c>
      <c r="C185" t="s">
        <v>3168</v>
      </c>
      <c r="D185" t="s">
        <v>274</v>
      </c>
      <c r="E185">
        <v>19630.7053326799</v>
      </c>
      <c r="F185">
        <v>882.2</v>
      </c>
      <c r="G185">
        <v>28.8644788843066</v>
      </c>
      <c r="H185">
        <f>(Table2[[#This Row],[1Y Return vs Nifty]]-AVERAGE(Table2[1Y Return vs Nifty]))/_xlfn.STDEV.P(Table2[1Y Return vs Nifty])</f>
        <v>9.2948530482720518E-2</v>
      </c>
      <c r="I185">
        <v>12.1846425656182</v>
      </c>
      <c r="J185">
        <f>(Table2[[#This Row],[1M Return vs Nifty]]-AVERAGE(Table2[1M Return vs Nifty]))/_xlfn.STDEV.P(Table2[1M Return vs Nifty])</f>
        <v>0.95352255133312303</v>
      </c>
      <c r="K185">
        <v>7.0924079886484197</v>
      </c>
      <c r="L185">
        <f>(Table2[[#This Row],[6M Return vs Nifty]]-AVERAGE(Table2[6M Return vs Nifty]))/_xlfn.STDEV.P(Table2[6M Return vs Nifty])</f>
        <v>-0.1989299895720586</v>
      </c>
      <c r="M185">
        <v>4.8722528201677697</v>
      </c>
      <c r="N185">
        <f>(Table2[[#This Row],[1W Return vs Nifty]]-AVERAGE(Table2[1W Return vs Nifty]))/_xlfn.STDEV.P(Table2[1W Return vs Nifty])</f>
        <v>0.51290969471306036</v>
      </c>
      <c r="O185">
        <v>847.63</v>
      </c>
      <c r="P185">
        <v>828.13773709352495</v>
      </c>
      <c r="Q185">
        <v>764.00206634532003</v>
      </c>
      <c r="R185">
        <v>74.487088601257796</v>
      </c>
      <c r="S185" s="1">
        <f>(Table2[[#This Row],[Close Price]]-Table2[[#This Row],[20D EMA]])/Table2[[#This Row],[20D EMA]]</f>
        <v>4.0784304472470362E-2</v>
      </c>
      <c r="T185" s="1">
        <f>(Table2[[#This Row],[Close Price]]-Table2[[#This Row],[50D EMA]])/Table2[[#This Row],[50D EMA]]</f>
        <v>6.5281728491464255E-2</v>
      </c>
      <c r="U185" s="1">
        <f>(Table2[[#This Row],[Close Price]]-Table2[[#This Row],[200D EMA]])/Table2[[#This Row],[200D EMA]]</f>
        <v>0.15470891881234247</v>
      </c>
      <c r="V185">
        <v>1.8734869459504799</v>
      </c>
      <c r="W185">
        <v>878</v>
      </c>
      <c r="X185">
        <v>912</v>
      </c>
      <c r="Y185">
        <v>874.85</v>
      </c>
      <c r="Z185">
        <v>917.7</v>
      </c>
      <c r="AA185">
        <v>830</v>
      </c>
      <c r="AB185">
        <v>924</v>
      </c>
      <c r="AC185" s="1">
        <f>(Table2[[#This Row],[Close Price]]/Table2[[#This Row],[Day Low]])-1</f>
        <v>4.7835990888382973E-3</v>
      </c>
      <c r="AD185" s="1">
        <f>(Table2[[#This Row],[Day High]]/Table2[[#This Row],[Close Price]])-1</f>
        <v>3.3779188392654591E-2</v>
      </c>
      <c r="AE185" s="1">
        <f>(Table2[[#This Row],[Close Price]]/Table2[[#This Row],[Current Week Low]])-1</f>
        <v>8.4014402468994831E-3</v>
      </c>
      <c r="AF185" s="1">
        <f>(Table2[[#This Row],[Current Week High]]/Table2[[#This Row],[Close Price]])-1</f>
        <v>4.0240308320108831E-2</v>
      </c>
      <c r="AG185" s="1">
        <f>(Table2[[#This Row],[Close Price]]/Table2[[#This Row],[Current Month Low]])-1</f>
        <v>6.2891566265060206E-2</v>
      </c>
      <c r="AH185" s="1">
        <f>(Table2[[#This Row],[Current Month High]]/Table2[[#This Row],[Close Price]])-1</f>
        <v>4.7381546134663388E-2</v>
      </c>
      <c r="AI185">
        <v>8.5921559737021092</v>
      </c>
      <c r="AJ185">
        <v>64.866380115866093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-0.02</v>
      </c>
      <c r="AM185" t="s">
        <v>3206</v>
      </c>
      <c r="AN185">
        <v>7.02</v>
      </c>
      <c r="AO185" t="s">
        <v>3208</v>
      </c>
      <c r="AP185">
        <v>0.20412946596850001</v>
      </c>
      <c r="AQ185">
        <f>(Table2[[#This Row],[Sharpe Ratio]]-AVERAGE(Table2[Sharpe Ratio]))/_xlfn.STDEV.P(Table2[Sharpe Ratio])</f>
        <v>1.630500473350277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2.9909512603071224</v>
      </c>
      <c r="AS185">
        <f>_xlfn.RANK.AVG(Table2[[#This Row],[1Y Return vs Nifty Z-Score]],Table2[1Y Return vs Nifty Z-Score])</f>
        <v>267</v>
      </c>
      <c r="AT185">
        <f>_xlfn.RANK.AVG(Table2[[#This Row],[6M Return vs Nifty Z-Score]],Table2[6M Return vs Nifty Z-Score])</f>
        <v>393</v>
      </c>
      <c r="AU185">
        <f>_xlfn.RANK.AVG(Table2[[#This Row],[Sharpe Ratio Z-Score]],Table2[Sharpe Ratio Z-Score])</f>
        <v>36</v>
      </c>
      <c r="AV185">
        <f>(Table2[[#This Row],[Rank 1Y]]+Table2[[#This Row],[Rank 6M]]+Table2[[#This Row],[Rank Sharpe]])/3</f>
        <v>232</v>
      </c>
    </row>
    <row r="186" spans="1:48" x14ac:dyDescent="0.3">
      <c r="A186" t="s">
        <v>1890</v>
      </c>
      <c r="B186" t="s">
        <v>1891</v>
      </c>
      <c r="C186" t="s">
        <v>3175</v>
      </c>
      <c r="D186" t="s">
        <v>281</v>
      </c>
      <c r="E186">
        <v>3903.7807275</v>
      </c>
      <c r="F186">
        <v>1235.45</v>
      </c>
      <c r="G186">
        <v>39.618972536266497</v>
      </c>
      <c r="H186">
        <f>(Table2[[#This Row],[1Y Return vs Nifty]]-AVERAGE(Table2[1Y Return vs Nifty]))/_xlfn.STDEV.P(Table2[1Y Return vs Nifty])</f>
        <v>0.28362671640229492</v>
      </c>
      <c r="I186">
        <v>2.8098299476761901</v>
      </c>
      <c r="J186">
        <f>(Table2[[#This Row],[1M Return vs Nifty]]-AVERAGE(Table2[1M Return vs Nifty]))/_xlfn.STDEV.P(Table2[1M Return vs Nifty])</f>
        <v>3.8019330292398741E-2</v>
      </c>
      <c r="K186">
        <v>41.779182554847502</v>
      </c>
      <c r="L186">
        <f>(Table2[[#This Row],[6M Return vs Nifty]]-AVERAGE(Table2[6M Return vs Nifty]))/_xlfn.STDEV.P(Table2[6M Return vs Nifty])</f>
        <v>0.90993340101167808</v>
      </c>
      <c r="M186">
        <v>-4.7418622259758596</v>
      </c>
      <c r="N186">
        <f>(Table2[[#This Row],[1W Return vs Nifty]]-AVERAGE(Table2[1W Return vs Nifty]))/_xlfn.STDEV.P(Table2[1W Return vs Nifty])</f>
        <v>-1.3066880709742021</v>
      </c>
      <c r="O186">
        <v>1276.06</v>
      </c>
      <c r="P186">
        <v>1180.16262053437</v>
      </c>
      <c r="Q186">
        <v>950.64568076235003</v>
      </c>
      <c r="R186">
        <v>39.473866406486501</v>
      </c>
      <c r="S186" s="1">
        <f>(Table2[[#This Row],[Close Price]]-Table2[[#This Row],[20D EMA]])/Table2[[#This Row],[20D EMA]]</f>
        <v>-3.182452235788278E-2</v>
      </c>
      <c r="T186" s="1">
        <f>(Table2[[#This Row],[Close Price]]-Table2[[#This Row],[50D EMA]])/Table2[[#This Row],[50D EMA]]</f>
        <v>4.6847255203351756E-2</v>
      </c>
      <c r="U186" s="1">
        <f>(Table2[[#This Row],[Close Price]]-Table2[[#This Row],[200D EMA]])/Table2[[#This Row],[200D EMA]]</f>
        <v>0.29959039945277749</v>
      </c>
      <c r="V186">
        <v>0.66279715674602901</v>
      </c>
      <c r="W186">
        <v>1228.0999999999999</v>
      </c>
      <c r="X186">
        <v>1274.75</v>
      </c>
      <c r="Y186">
        <v>1228.0999999999999</v>
      </c>
      <c r="Z186">
        <v>1295</v>
      </c>
      <c r="AA186">
        <v>1228.0999999999999</v>
      </c>
      <c r="AB186">
        <v>1399.9</v>
      </c>
      <c r="AC186" s="1">
        <f>(Table2[[#This Row],[Close Price]]/Table2[[#This Row],[Day Low]])-1</f>
        <v>5.9848546535299363E-3</v>
      </c>
      <c r="AD186" s="1">
        <f>(Table2[[#This Row],[Day High]]/Table2[[#This Row],[Close Price]])-1</f>
        <v>3.1810271560969605E-2</v>
      </c>
      <c r="AE186" s="1">
        <f>(Table2[[#This Row],[Close Price]]/Table2[[#This Row],[Current Week Low]])-1</f>
        <v>5.9848546535299363E-3</v>
      </c>
      <c r="AF186" s="1">
        <f>(Table2[[#This Row],[Current Week High]]/Table2[[#This Row],[Close Price]])-1</f>
        <v>4.8201060342385249E-2</v>
      </c>
      <c r="AG186" s="1">
        <f>(Table2[[#This Row],[Close Price]]/Table2[[#This Row],[Current Month Low]])-1</f>
        <v>5.9848546535299363E-3</v>
      </c>
      <c r="AH186" s="1">
        <f>(Table2[[#This Row],[Current Month High]]/Table2[[#This Row],[Close Price]])-1</f>
        <v>0.13310939333845972</v>
      </c>
      <c r="AI186">
        <v>13.3109393338459</v>
      </c>
      <c r="AJ186">
        <v>98.801190763536795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0.36</v>
      </c>
      <c r="AM186" t="s">
        <v>3208</v>
      </c>
      <c r="AN186">
        <v>-4.51</v>
      </c>
      <c r="AO186" t="s">
        <v>3206</v>
      </c>
      <c r="AP186">
        <v>6.1457625024077998E-2</v>
      </c>
      <c r="AQ186">
        <f>(Table2[[#This Row],[Sharpe Ratio]]-AVERAGE(Table2[Sharpe Ratio]))/_xlfn.STDEV.P(Table2[Sharpe Ratio])</f>
        <v>-3.7524760008226993E-2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-0.11263338327605732</v>
      </c>
      <c r="AS186">
        <f>_xlfn.RANK.AVG(Table2[[#This Row],[1Y Return vs Nifty Z-Score]],Table2[1Y Return vs Nifty Z-Score])</f>
        <v>221</v>
      </c>
      <c r="AT186">
        <f>_xlfn.RANK.AVG(Table2[[#This Row],[6M Return vs Nifty Z-Score]],Table2[6M Return vs Nifty Z-Score])</f>
        <v>114</v>
      </c>
      <c r="AU186">
        <f>_xlfn.RANK.AVG(Table2[[#This Row],[Sharpe Ratio Z-Score]],Table2[Sharpe Ratio Z-Score])</f>
        <v>363</v>
      </c>
      <c r="AV186">
        <f>(Table2[[#This Row],[Rank 1Y]]+Table2[[#This Row],[Rank 6M]]+Table2[[#This Row],[Rank Sharpe]])/3</f>
        <v>232.66666666666666</v>
      </c>
    </row>
    <row r="187" spans="1:48" x14ac:dyDescent="0.3">
      <c r="A187" t="s">
        <v>142</v>
      </c>
      <c r="B187" t="s">
        <v>143</v>
      </c>
      <c r="C187" t="s">
        <v>3163</v>
      </c>
      <c r="D187" t="s">
        <v>144</v>
      </c>
      <c r="E187">
        <v>197516.158624</v>
      </c>
      <c r="F187">
        <v>627.66</v>
      </c>
      <c r="G187">
        <v>46.0189790557829</v>
      </c>
      <c r="H187">
        <f>(Table2[[#This Row],[1Y Return vs Nifty]]-AVERAGE(Table2[1Y Return vs Nifty]))/_xlfn.STDEV.P(Table2[1Y Return vs Nifty])</f>
        <v>0.39709943511020374</v>
      </c>
      <c r="I187">
        <v>3.0510771512556198</v>
      </c>
      <c r="J187">
        <f>(Table2[[#This Row],[1M Return vs Nifty]]-AVERAGE(Table2[1M Return vs Nifty]))/_xlfn.STDEV.P(Table2[1M Return vs Nifty])</f>
        <v>6.1578477652990973E-2</v>
      </c>
      <c r="K187">
        <v>-1.27312580597575</v>
      </c>
      <c r="L187">
        <f>(Table2[[#This Row],[6M Return vs Nifty]]-AVERAGE(Table2[6M Return vs Nifty]))/_xlfn.STDEV.P(Table2[6M Return vs Nifty])</f>
        <v>-0.46635854940676635</v>
      </c>
      <c r="M187">
        <v>4.6488304037927</v>
      </c>
      <c r="N187">
        <f>(Table2[[#This Row],[1W Return vs Nifty]]-AVERAGE(Table2[1W Return vs Nifty]))/_xlfn.STDEV.P(Table2[1W Return vs Nifty])</f>
        <v>0.47062406283853908</v>
      </c>
      <c r="O187">
        <v>1527.66</v>
      </c>
      <c r="P187">
        <v>613.85866873815405</v>
      </c>
      <c r="Q187">
        <v>556.00648292642302</v>
      </c>
      <c r="R187">
        <v>50.197961533146703</v>
      </c>
      <c r="S187" s="1">
        <f>(Table2[[#This Row],[Close Price]]-Table2[[#This Row],[20D EMA]])/Table2[[#This Row],[20D EMA]]</f>
        <v>-0.58913632614587019</v>
      </c>
      <c r="T187" s="1">
        <f>(Table2[[#This Row],[Close Price]]-Table2[[#This Row],[50D EMA]])/Table2[[#This Row],[50D EMA]]</f>
        <v>2.2482913355635899E-2</v>
      </c>
      <c r="U187" s="1">
        <f>(Table2[[#This Row],[Close Price]]-Table2[[#This Row],[200D EMA]])/Table2[[#This Row],[200D EMA]]</f>
        <v>0.12887172951013764</v>
      </c>
      <c r="V187">
        <v>1.00515667390939</v>
      </c>
      <c r="W187">
        <v>1501.1</v>
      </c>
      <c r="X187">
        <v>1589.3</v>
      </c>
      <c r="Y187">
        <v>1373.05</v>
      </c>
      <c r="Z187">
        <v>1589.3</v>
      </c>
      <c r="AA187">
        <v>1373.05</v>
      </c>
      <c r="AB187">
        <v>1589.3</v>
      </c>
      <c r="AC187" s="1">
        <f>(Table2[[#This Row],[Close Price]]/Table2[[#This Row],[Day Low]])-1</f>
        <v>-0.58186663113716608</v>
      </c>
      <c r="AD187" s="1">
        <f>(Table2[[#This Row],[Day High]]/Table2[[#This Row],[Close Price]])-1</f>
        <v>1.5321033680655134</v>
      </c>
      <c r="AE187" s="1">
        <f>(Table2[[#This Row],[Close Price]]/Table2[[#This Row],[Current Week Low]])-1</f>
        <v>-0.54287170896908343</v>
      </c>
      <c r="AF187" s="1">
        <f>(Table2[[#This Row],[Current Week High]]/Table2[[#This Row],[Close Price]])-1</f>
        <v>1.5321033680655134</v>
      </c>
      <c r="AG187" s="1">
        <f>(Table2[[#This Row],[Close Price]]/Table2[[#This Row],[Current Month Low]])-1</f>
        <v>-0.54287170896908343</v>
      </c>
      <c r="AH187" s="1">
        <f>(Table2[[#This Row],[Current Month High]]/Table2[[#This Row],[Close Price]])-1</f>
        <v>1.5321033680655134</v>
      </c>
      <c r="AI187">
        <v>8.5173501577286892</v>
      </c>
      <c r="AJ187">
        <v>89.476544104328894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-0.13</v>
      </c>
      <c r="AM187" t="s">
        <v>3206</v>
      </c>
      <c r="AN187">
        <v>-0.43</v>
      </c>
      <c r="AO187" t="s">
        <v>3206</v>
      </c>
      <c r="AP187">
        <v>0.209929889382688</v>
      </c>
      <c r="AQ187">
        <f>(Table2[[#This Row],[Sharpe Ratio]]-AVERAGE(Table2[Sharpe Ratio]))/_xlfn.STDEV.P(Table2[Sharpe Ratio])</f>
        <v>1.6983152050799815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2.1612586312749489</v>
      </c>
      <c r="AS187">
        <f>_xlfn.RANK.AVG(Table2[[#This Row],[1Y Return vs Nifty Z-Score]],Table2[1Y Return vs Nifty Z-Score])</f>
        <v>189</v>
      </c>
      <c r="AT187">
        <f>_xlfn.RANK.AVG(Table2[[#This Row],[6M Return vs Nifty Z-Score]],Table2[6M Return vs Nifty Z-Score])</f>
        <v>480</v>
      </c>
      <c r="AU187">
        <f>_xlfn.RANK.AVG(Table2[[#This Row],[Sharpe Ratio Z-Score]],Table2[Sharpe Ratio Z-Score])</f>
        <v>30</v>
      </c>
      <c r="AV187">
        <f>(Table2[[#This Row],[Rank 1Y]]+Table2[[#This Row],[Rank 6M]]+Table2[[#This Row],[Rank Sharpe]])/3</f>
        <v>233</v>
      </c>
    </row>
    <row r="188" spans="1:48" x14ac:dyDescent="0.3">
      <c r="A188" t="s">
        <v>1830</v>
      </c>
      <c r="B188" t="s">
        <v>1831</v>
      </c>
      <c r="C188" t="s">
        <v>3159</v>
      </c>
      <c r="D188" t="s">
        <v>281</v>
      </c>
      <c r="E188">
        <v>4197.3055485000004</v>
      </c>
      <c r="F188">
        <v>2424.3000000000002</v>
      </c>
      <c r="G188">
        <v>79.691429473001705</v>
      </c>
      <c r="H188">
        <f>(Table2[[#This Row],[1Y Return vs Nifty]]-AVERAGE(Table2[1Y Return vs Nifty]))/_xlfn.STDEV.P(Table2[1Y Return vs Nifty])</f>
        <v>0.99411515419540741</v>
      </c>
      <c r="I188">
        <v>1.3771913647677301</v>
      </c>
      <c r="J188">
        <f>(Table2[[#This Row],[1M Return vs Nifty]]-AVERAGE(Table2[1M Return vs Nifty]))/_xlfn.STDEV.P(Table2[1M Return vs Nifty])</f>
        <v>-0.10188589135755008</v>
      </c>
      <c r="K188">
        <v>44.6414322645591</v>
      </c>
      <c r="L188">
        <f>(Table2[[#This Row],[6M Return vs Nifty]]-AVERAGE(Table2[6M Return vs Nifty]))/_xlfn.STDEV.P(Table2[6M Return vs Nifty])</f>
        <v>1.0014335176267555</v>
      </c>
      <c r="M188">
        <v>-0.55215033575245698</v>
      </c>
      <c r="N188">
        <f>(Table2[[#This Row],[1W Return vs Nifty]]-AVERAGE(Table2[1W Return vs Nifty]))/_xlfn.STDEV.P(Table2[1W Return vs Nifty])</f>
        <v>-0.51372997158243328</v>
      </c>
      <c r="O188">
        <v>2500.16</v>
      </c>
      <c r="P188">
        <v>2410.5191616453599</v>
      </c>
      <c r="Q188">
        <v>1923.7718816899301</v>
      </c>
      <c r="R188">
        <v>40.515742715914101</v>
      </c>
      <c r="S188" s="1">
        <f>(Table2[[#This Row],[Close Price]]-Table2[[#This Row],[20D EMA]])/Table2[[#This Row],[20D EMA]]</f>
        <v>-3.0342058108280941E-2</v>
      </c>
      <c r="T188" s="1">
        <f>(Table2[[#This Row],[Close Price]]-Table2[[#This Row],[50D EMA]])/Table2[[#This Row],[50D EMA]]</f>
        <v>5.7169586427323208E-3</v>
      </c>
      <c r="U188" s="1">
        <f>(Table2[[#This Row],[Close Price]]-Table2[[#This Row],[200D EMA]])/Table2[[#This Row],[200D EMA]]</f>
        <v>0.26018059785258069</v>
      </c>
      <c r="V188">
        <v>0.445250138642377</v>
      </c>
      <c r="W188">
        <v>2417</v>
      </c>
      <c r="X188">
        <v>2479.5</v>
      </c>
      <c r="Y188">
        <v>2417</v>
      </c>
      <c r="Z188">
        <v>2513.0500000000002</v>
      </c>
      <c r="AA188">
        <v>2417</v>
      </c>
      <c r="AB188">
        <v>2637.2</v>
      </c>
      <c r="AC188" s="1">
        <f>(Table2[[#This Row],[Close Price]]/Table2[[#This Row],[Day Low]])-1</f>
        <v>3.0202730657840071E-3</v>
      </c>
      <c r="AD188" s="1">
        <f>(Table2[[#This Row],[Day High]]/Table2[[#This Row],[Close Price]])-1</f>
        <v>2.2769459225343347E-2</v>
      </c>
      <c r="AE188" s="1">
        <f>(Table2[[#This Row],[Close Price]]/Table2[[#This Row],[Current Week Low]])-1</f>
        <v>3.0202730657840071E-3</v>
      </c>
      <c r="AF188" s="1">
        <f>(Table2[[#This Row],[Current Week High]]/Table2[[#This Row],[Close Price]])-1</f>
        <v>3.660850554799322E-2</v>
      </c>
      <c r="AG188" s="1">
        <f>(Table2[[#This Row],[Close Price]]/Table2[[#This Row],[Current Month Low]])-1</f>
        <v>3.0202730657840071E-3</v>
      </c>
      <c r="AH188" s="1">
        <f>(Table2[[#This Row],[Current Month High]]/Table2[[#This Row],[Close Price]])-1</f>
        <v>8.7819164294847818E-2</v>
      </c>
      <c r="AI188">
        <v>15.497256940147601</v>
      </c>
      <c r="AJ188">
        <v>118.750281976088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0.19</v>
      </c>
      <c r="AM188" t="s">
        <v>3208</v>
      </c>
      <c r="AN188">
        <v>-7.79</v>
      </c>
      <c r="AO188" t="s">
        <v>3206</v>
      </c>
      <c r="AP188">
        <v>1.3097026191047001E-2</v>
      </c>
      <c r="AQ188">
        <f>(Table2[[#This Row],[Sharpe Ratio]]-AVERAGE(Table2[Sharpe Ratio]))/_xlfn.STDEV.P(Table2[Sharpe Ratio])</f>
        <v>-0.60292504236140232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0.7770077665207773</v>
      </c>
      <c r="AS188">
        <f>_xlfn.RANK.AVG(Table2[[#This Row],[1Y Return vs Nifty Z-Score]],Table2[1Y Return vs Nifty Z-Score])</f>
        <v>97</v>
      </c>
      <c r="AT188">
        <f>_xlfn.RANK.AVG(Table2[[#This Row],[6M Return vs Nifty Z-Score]],Table2[6M Return vs Nifty Z-Score])</f>
        <v>105</v>
      </c>
      <c r="AU188">
        <f>_xlfn.RANK.AVG(Table2[[#This Row],[Sharpe Ratio Z-Score]],Table2[Sharpe Ratio Z-Score])</f>
        <v>498</v>
      </c>
      <c r="AV188">
        <f>(Table2[[#This Row],[Rank 1Y]]+Table2[[#This Row],[Rank 6M]]+Table2[[#This Row],[Rank Sharpe]])/3</f>
        <v>233.33333333333334</v>
      </c>
    </row>
    <row r="189" spans="1:48" x14ac:dyDescent="0.3">
      <c r="A189" t="s">
        <v>1304</v>
      </c>
      <c r="B189" t="s">
        <v>1305</v>
      </c>
      <c r="C189" t="s">
        <v>3172</v>
      </c>
      <c r="D189" t="s">
        <v>286</v>
      </c>
      <c r="E189">
        <v>8882.8740081600008</v>
      </c>
      <c r="F189">
        <v>548.6</v>
      </c>
      <c r="G189">
        <v>22.5416601244319</v>
      </c>
      <c r="H189">
        <f>(Table2[[#This Row],[1Y Return vs Nifty]]-AVERAGE(Table2[1Y Return vs Nifty]))/_xlfn.STDEV.P(Table2[1Y Return vs Nifty])</f>
        <v>-1.9155641972804428E-2</v>
      </c>
      <c r="I189">
        <v>-0.93002795751119005</v>
      </c>
      <c r="J189">
        <f>(Table2[[#This Row],[1M Return vs Nifty]]-AVERAGE(Table2[1M Return vs Nifty]))/_xlfn.STDEV.P(Table2[1M Return vs Nifty])</f>
        <v>-0.32719884504274493</v>
      </c>
      <c r="K189">
        <v>25.588582668540901</v>
      </c>
      <c r="L189">
        <f>(Table2[[#This Row],[6M Return vs Nifty]]-AVERAGE(Table2[6M Return vs Nifty]))/_xlfn.STDEV.P(Table2[6M Return vs Nifty])</f>
        <v>0.39235389960109546</v>
      </c>
      <c r="M189">
        <v>2.3300854271020102</v>
      </c>
      <c r="N189">
        <f>(Table2[[#This Row],[1W Return vs Nifty]]-AVERAGE(Table2[1W Return vs Nifty]))/_xlfn.STDEV.P(Table2[1W Return vs Nifty])</f>
        <v>3.1771068201521209E-2</v>
      </c>
      <c r="O189">
        <v>545.15</v>
      </c>
      <c r="P189">
        <v>533.16834201068605</v>
      </c>
      <c r="Q189">
        <v>456.148559542643</v>
      </c>
      <c r="R189">
        <v>51.5142328175043</v>
      </c>
      <c r="S189" s="1">
        <f>(Table2[[#This Row],[Close Price]]-Table2[[#This Row],[20D EMA]])/Table2[[#This Row],[20D EMA]]</f>
        <v>6.3285334311658182E-3</v>
      </c>
      <c r="T189" s="1">
        <f>(Table2[[#This Row],[Close Price]]-Table2[[#This Row],[50D EMA]])/Table2[[#This Row],[50D EMA]]</f>
        <v>2.8943312596389464E-2</v>
      </c>
      <c r="U189" s="1">
        <f>(Table2[[#This Row],[Close Price]]-Table2[[#This Row],[200D EMA]])/Table2[[#This Row],[200D EMA]]</f>
        <v>0.20267835669601453</v>
      </c>
      <c r="V189">
        <v>0.87660204636225303</v>
      </c>
      <c r="W189">
        <v>542.75</v>
      </c>
      <c r="X189">
        <v>550.79999999999995</v>
      </c>
      <c r="Y189">
        <v>520.65</v>
      </c>
      <c r="Z189">
        <v>553.79999999999995</v>
      </c>
      <c r="AA189">
        <v>520.65</v>
      </c>
      <c r="AB189">
        <v>561</v>
      </c>
      <c r="AC189" s="1">
        <f>(Table2[[#This Row],[Close Price]]/Table2[[#This Row],[Day Low]])-1</f>
        <v>1.0778443113772518E-2</v>
      </c>
      <c r="AD189" s="1">
        <f>(Table2[[#This Row],[Day High]]/Table2[[#This Row],[Close Price]])-1</f>
        <v>4.0102078016768239E-3</v>
      </c>
      <c r="AE189" s="1">
        <f>(Table2[[#This Row],[Close Price]]/Table2[[#This Row],[Current Week Low]])-1</f>
        <v>5.3682896379525724E-2</v>
      </c>
      <c r="AF189" s="1">
        <f>(Table2[[#This Row],[Current Week High]]/Table2[[#This Row],[Close Price]])-1</f>
        <v>9.4786729857818663E-3</v>
      </c>
      <c r="AG189" s="1">
        <f>(Table2[[#This Row],[Close Price]]/Table2[[#This Row],[Current Month Low]])-1</f>
        <v>5.3682896379525724E-2</v>
      </c>
      <c r="AH189" s="1">
        <f>(Table2[[#This Row],[Current Month High]]/Table2[[#This Row],[Close Price]])-1</f>
        <v>2.2602989427633835E-2</v>
      </c>
      <c r="AI189">
        <v>9.7156398104265307</v>
      </c>
      <c r="AJ189">
        <v>60.7383533548198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-0.03</v>
      </c>
      <c r="AM189" t="s">
        <v>3206</v>
      </c>
      <c r="AN189">
        <v>-2.69</v>
      </c>
      <c r="AO189" t="s">
        <v>3206</v>
      </c>
      <c r="AP189">
        <v>0.11733850603382399</v>
      </c>
      <c r="AQ189">
        <f>(Table2[[#This Row],[Sharpe Ratio]]-AVERAGE(Table2[Sharpe Ratio]))/_xlfn.STDEV.P(Table2[Sharpe Ratio])</f>
        <v>0.61579771042145437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0.69356819120852176</v>
      </c>
      <c r="AS189">
        <f>_xlfn.RANK.AVG(Table2[[#This Row],[1Y Return vs Nifty Z-Score]],Table2[1Y Return vs Nifty Z-Score])</f>
        <v>308</v>
      </c>
      <c r="AT189">
        <f>_xlfn.RANK.AVG(Table2[[#This Row],[6M Return vs Nifty Z-Score]],Table2[6M Return vs Nifty Z-Score])</f>
        <v>207</v>
      </c>
      <c r="AU189">
        <f>_xlfn.RANK.AVG(Table2[[#This Row],[Sharpe Ratio Z-Score]],Table2[Sharpe Ratio Z-Score])</f>
        <v>187</v>
      </c>
      <c r="AV189">
        <f>(Table2[[#This Row],[Rank 1Y]]+Table2[[#This Row],[Rank 6M]]+Table2[[#This Row],[Rank Sharpe]])/3</f>
        <v>234</v>
      </c>
    </row>
    <row r="190" spans="1:48" x14ac:dyDescent="0.3">
      <c r="A190" t="s">
        <v>1433</v>
      </c>
      <c r="B190" t="s">
        <v>1434</v>
      </c>
      <c r="C190" t="s">
        <v>3168</v>
      </c>
      <c r="D190" t="s">
        <v>624</v>
      </c>
      <c r="E190">
        <v>7724.73313778999</v>
      </c>
      <c r="F190">
        <v>583.95000000000005</v>
      </c>
      <c r="G190">
        <v>49.7504899974194</v>
      </c>
      <c r="H190">
        <f>(Table2[[#This Row],[1Y Return vs Nifty]]-AVERAGE(Table2[1Y Return vs Nifty]))/_xlfn.STDEV.P(Table2[1Y Return vs Nifty])</f>
        <v>0.46325947575150567</v>
      </c>
      <c r="I190">
        <v>18.287796115434201</v>
      </c>
      <c r="J190">
        <f>(Table2[[#This Row],[1M Return vs Nifty]]-AVERAGE(Table2[1M Return vs Nifty]))/_xlfn.STDEV.P(Table2[1M Return vs Nifty])</f>
        <v>1.5495298488730345</v>
      </c>
      <c r="K190">
        <v>17.685410211939601</v>
      </c>
      <c r="L190">
        <f>(Table2[[#This Row],[6M Return vs Nifty]]-AVERAGE(Table2[6M Return vs Nifty]))/_xlfn.STDEV.P(Table2[6M Return vs Nifty])</f>
        <v>0.13970606144970257</v>
      </c>
      <c r="M190">
        <v>6.0619388485710601</v>
      </c>
      <c r="N190">
        <f>(Table2[[#This Row],[1W Return vs Nifty]]-AVERAGE(Table2[1W Return vs Nifty]))/_xlfn.STDEV.P(Table2[1W Return vs Nifty])</f>
        <v>0.7380734283237057</v>
      </c>
      <c r="O190">
        <v>540.87</v>
      </c>
      <c r="P190">
        <v>516.36487612185795</v>
      </c>
      <c r="Q190">
        <v>464.92452148008402</v>
      </c>
      <c r="R190">
        <v>71.646758508688606</v>
      </c>
      <c r="S190" s="1">
        <f>(Table2[[#This Row],[Close Price]]-Table2[[#This Row],[20D EMA]])/Table2[[#This Row],[20D EMA]]</f>
        <v>7.9649453657995528E-2</v>
      </c>
      <c r="T190" s="1">
        <f>(Table2[[#This Row],[Close Price]]-Table2[[#This Row],[50D EMA]])/Table2[[#This Row],[50D EMA]]</f>
        <v>0.13088636931647643</v>
      </c>
      <c r="U190" s="1">
        <f>(Table2[[#This Row],[Close Price]]-Table2[[#This Row],[200D EMA]])/Table2[[#This Row],[200D EMA]]</f>
        <v>0.25601032645255883</v>
      </c>
      <c r="V190">
        <v>1.6346322439996099</v>
      </c>
      <c r="W190">
        <v>566.79999999999995</v>
      </c>
      <c r="X190">
        <v>589</v>
      </c>
      <c r="Y190">
        <v>550.85</v>
      </c>
      <c r="Z190">
        <v>589</v>
      </c>
      <c r="AA190">
        <v>531.5</v>
      </c>
      <c r="AB190">
        <v>589</v>
      </c>
      <c r="AC190" s="1">
        <f>(Table2[[#This Row],[Close Price]]/Table2[[#This Row],[Day Low]])-1</f>
        <v>3.0257586450247231E-2</v>
      </c>
      <c r="AD190" s="1">
        <f>(Table2[[#This Row],[Day High]]/Table2[[#This Row],[Close Price]])-1</f>
        <v>8.6480006849900537E-3</v>
      </c>
      <c r="AE190" s="1">
        <f>(Table2[[#This Row],[Close Price]]/Table2[[#This Row],[Current Week Low]])-1</f>
        <v>6.0088953435599501E-2</v>
      </c>
      <c r="AF190" s="1">
        <f>(Table2[[#This Row],[Current Week High]]/Table2[[#This Row],[Close Price]])-1</f>
        <v>8.6480006849900537E-3</v>
      </c>
      <c r="AG190" s="1">
        <f>(Table2[[#This Row],[Close Price]]/Table2[[#This Row],[Current Month Low]])-1</f>
        <v>9.8682972718720618E-2</v>
      </c>
      <c r="AH190" s="1">
        <f>(Table2[[#This Row],[Current Month High]]/Table2[[#This Row],[Close Price]])-1</f>
        <v>8.6480006849900537E-3</v>
      </c>
      <c r="AI190">
        <v>0.86480006849900504</v>
      </c>
      <c r="AJ190">
        <v>95.399029613518493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0.03</v>
      </c>
      <c r="AM190" t="s">
        <v>3208</v>
      </c>
      <c r="AN190">
        <v>12.48</v>
      </c>
      <c r="AO190" t="s">
        <v>3208</v>
      </c>
      <c r="AP190">
        <v>9.2127757457948004E-2</v>
      </c>
      <c r="AQ190">
        <f>(Table2[[#This Row],[Sharpe Ratio]]-AVERAGE(Table2[Sharpe Ratio]))/_xlfn.STDEV.P(Table2[Sharpe Ratio])</f>
        <v>0.32105023609118633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3.2116190504891349</v>
      </c>
      <c r="AS190">
        <f>_xlfn.RANK.AVG(Table2[[#This Row],[1Y Return vs Nifty Z-Score]],Table2[1Y Return vs Nifty Z-Score])</f>
        <v>171</v>
      </c>
      <c r="AT190">
        <f>_xlfn.RANK.AVG(Table2[[#This Row],[6M Return vs Nifty Z-Score]],Table2[6M Return vs Nifty Z-Score])</f>
        <v>283</v>
      </c>
      <c r="AU190">
        <f>_xlfn.RANK.AVG(Table2[[#This Row],[Sharpe Ratio Z-Score]],Table2[Sharpe Ratio Z-Score])</f>
        <v>252</v>
      </c>
      <c r="AV190">
        <f>(Table2[[#This Row],[Rank 1Y]]+Table2[[#This Row],[Rank 6M]]+Table2[[#This Row],[Rank Sharpe]])/3</f>
        <v>235.33333333333334</v>
      </c>
    </row>
    <row r="191" spans="1:48" x14ac:dyDescent="0.3">
      <c r="A191" t="s">
        <v>308</v>
      </c>
      <c r="B191" t="s">
        <v>309</v>
      </c>
      <c r="C191" t="s">
        <v>3159</v>
      </c>
      <c r="D191" t="s">
        <v>18</v>
      </c>
      <c r="E191">
        <v>89655.801753794905</v>
      </c>
      <c r="F191">
        <v>409.45</v>
      </c>
      <c r="G191">
        <v>106.451599186038</v>
      </c>
      <c r="H191">
        <f>(Table2[[#This Row],[1Y Return vs Nifty]]-AVERAGE(Table2[1Y Return vs Nifty]))/_xlfn.STDEV.P(Table2[1Y Return vs Nifty])</f>
        <v>1.4685754850034323</v>
      </c>
      <c r="I191">
        <v>9.9792736521691996</v>
      </c>
      <c r="J191">
        <f>(Table2[[#This Row],[1M Return vs Nifty]]-AVERAGE(Table2[1M Return vs Nifty]))/_xlfn.STDEV.P(Table2[1M Return vs Nifty])</f>
        <v>0.73815586336524508</v>
      </c>
      <c r="K191">
        <v>8.4126451371290596</v>
      </c>
      <c r="L191">
        <f>(Table2[[#This Row],[6M Return vs Nifty]]-AVERAGE(Table2[6M Return vs Nifty]))/_xlfn.STDEV.P(Table2[6M Return vs Nifty])</f>
        <v>-0.15672477853276465</v>
      </c>
      <c r="M191">
        <v>-1.3531172298129901</v>
      </c>
      <c r="N191">
        <f>(Table2[[#This Row],[1W Return vs Nifty]]-AVERAGE(Table2[1W Return vs Nifty]))/_xlfn.STDEV.P(Table2[1W Return vs Nifty])</f>
        <v>-0.6653234946292178</v>
      </c>
      <c r="O191">
        <v>413.14</v>
      </c>
      <c r="P191">
        <v>390.52384228382402</v>
      </c>
      <c r="Q191">
        <v>329.77024305858498</v>
      </c>
      <c r="R191">
        <v>51.488781335356798</v>
      </c>
      <c r="S191" s="1">
        <f>(Table2[[#This Row],[Close Price]]-Table2[[#This Row],[20D EMA]])/Table2[[#This Row],[20D EMA]]</f>
        <v>-8.9315970373239038E-3</v>
      </c>
      <c r="T191" s="1">
        <f>(Table2[[#This Row],[Close Price]]-Table2[[#This Row],[50D EMA]])/Table2[[#This Row],[50D EMA]]</f>
        <v>4.8463514046911522E-2</v>
      </c>
      <c r="U191" s="1">
        <f>(Table2[[#This Row],[Close Price]]-Table2[[#This Row],[200D EMA]])/Table2[[#This Row],[200D EMA]]</f>
        <v>0.24162203418475081</v>
      </c>
      <c r="V191">
        <v>1.1312368104788699</v>
      </c>
      <c r="W191">
        <v>407.55</v>
      </c>
      <c r="X191">
        <v>435.95</v>
      </c>
      <c r="Y191">
        <v>407.55</v>
      </c>
      <c r="Z191">
        <v>435.95</v>
      </c>
      <c r="AA191">
        <v>407.55</v>
      </c>
      <c r="AB191">
        <v>457.15</v>
      </c>
      <c r="AC191" s="1">
        <f>(Table2[[#This Row],[Close Price]]/Table2[[#This Row],[Day Low]])-1</f>
        <v>4.6620046620045041E-3</v>
      </c>
      <c r="AD191" s="1">
        <f>(Table2[[#This Row],[Day High]]/Table2[[#This Row],[Close Price]])-1</f>
        <v>6.4720967151056241E-2</v>
      </c>
      <c r="AE191" s="1">
        <f>(Table2[[#This Row],[Close Price]]/Table2[[#This Row],[Current Week Low]])-1</f>
        <v>4.6620046620045041E-3</v>
      </c>
      <c r="AF191" s="1">
        <f>(Table2[[#This Row],[Current Week High]]/Table2[[#This Row],[Close Price]])-1</f>
        <v>6.4720967151056241E-2</v>
      </c>
      <c r="AG191" s="1">
        <f>(Table2[[#This Row],[Close Price]]/Table2[[#This Row],[Current Month Low]])-1</f>
        <v>4.6620046620045041E-3</v>
      </c>
      <c r="AH191" s="1">
        <f>(Table2[[#This Row],[Current Month High]]/Table2[[#This Row],[Close Price]])-1</f>
        <v>0.11649774087190123</v>
      </c>
      <c r="AI191">
        <v>11.649774087190099</v>
      </c>
      <c r="AJ191">
        <v>156.762123745819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0.18</v>
      </c>
      <c r="AM191" t="s">
        <v>3208</v>
      </c>
      <c r="AN191">
        <v>1.0900000000000001</v>
      </c>
      <c r="AO191" t="s">
        <v>3208</v>
      </c>
      <c r="AP191">
        <v>8.7678610373971996E-2</v>
      </c>
      <c r="AQ191">
        <f>(Table2[[#This Row],[Sharpe Ratio]]-AVERAGE(Table2[Sharpe Ratio]))/_xlfn.STDEV.P(Table2[Sharpe Ratio])</f>
        <v>0.26903373757354004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1.6537168127802349</v>
      </c>
      <c r="AS191">
        <f>_xlfn.RANK.AVG(Table2[[#This Row],[1Y Return vs Nifty Z-Score]],Table2[1Y Return vs Nifty Z-Score])</f>
        <v>59</v>
      </c>
      <c r="AT191">
        <f>_xlfn.RANK.AVG(Table2[[#This Row],[6M Return vs Nifty Z-Score]],Table2[6M Return vs Nifty Z-Score])</f>
        <v>378</v>
      </c>
      <c r="AU191">
        <f>_xlfn.RANK.AVG(Table2[[#This Row],[Sharpe Ratio Z-Score]],Table2[Sharpe Ratio Z-Score])</f>
        <v>272</v>
      </c>
      <c r="AV191">
        <f>(Table2[[#This Row],[Rank 1Y]]+Table2[[#This Row],[Rank 6M]]+Table2[[#This Row],[Rank Sharpe]])/3</f>
        <v>236.33333333333334</v>
      </c>
    </row>
    <row r="192" spans="1:48" x14ac:dyDescent="0.3">
      <c r="A192" t="s">
        <v>1398</v>
      </c>
      <c r="B192" t="s">
        <v>1399</v>
      </c>
      <c r="C192" t="s">
        <v>3169</v>
      </c>
      <c r="D192" t="s">
        <v>1400</v>
      </c>
      <c r="E192">
        <v>8226.9070807299995</v>
      </c>
      <c r="F192">
        <v>393.75</v>
      </c>
      <c r="G192">
        <v>41.384164593596502</v>
      </c>
      <c r="H192">
        <f>(Table2[[#This Row],[1Y Return vs Nifty]]-AVERAGE(Table2[1Y Return vs Nifty]))/_xlfn.STDEV.P(Table2[1Y Return vs Nifty])</f>
        <v>0.31492373792501321</v>
      </c>
      <c r="I192">
        <v>-10.207269323726299</v>
      </c>
      <c r="J192">
        <f>(Table2[[#This Row],[1M Return vs Nifty]]-AVERAGE(Table2[1M Return vs Nifty]))/_xlfn.STDEV.P(Table2[1M Return vs Nifty])</f>
        <v>-1.2331736841437604</v>
      </c>
      <c r="K192">
        <v>19.802818156685699</v>
      </c>
      <c r="L192">
        <f>(Table2[[#This Row],[6M Return vs Nifty]]-AVERAGE(Table2[6M Return vs Nifty]))/_xlfn.STDEV.P(Table2[6M Return vs Nifty])</f>
        <v>0.20739514993439706</v>
      </c>
      <c r="M192">
        <v>2.86124825401737</v>
      </c>
      <c r="N192">
        <f>(Table2[[#This Row],[1W Return vs Nifty]]-AVERAGE(Table2[1W Return vs Nifty]))/_xlfn.STDEV.P(Table2[1W Return vs Nifty])</f>
        <v>0.13230062172075002</v>
      </c>
      <c r="O192">
        <v>406.98</v>
      </c>
      <c r="P192">
        <v>434.04289753232399</v>
      </c>
      <c r="Q192">
        <v>388.98402542314301</v>
      </c>
      <c r="R192">
        <v>53.193089473934798</v>
      </c>
      <c r="S192" s="1">
        <f>(Table2[[#This Row],[Close Price]]-Table2[[#This Row],[20D EMA]])/Table2[[#This Row],[20D EMA]]</f>
        <v>-3.2507739938080538E-2</v>
      </c>
      <c r="T192" s="1">
        <f>(Table2[[#This Row],[Close Price]]-Table2[[#This Row],[50D EMA]])/Table2[[#This Row],[50D EMA]]</f>
        <v>-9.2831602040725256E-2</v>
      </c>
      <c r="U192" s="1">
        <f>(Table2[[#This Row],[Close Price]]-Table2[[#This Row],[200D EMA]])/Table2[[#This Row],[200D EMA]]</f>
        <v>1.2252365818037098E-2</v>
      </c>
      <c r="V192">
        <v>0.541979816135848</v>
      </c>
      <c r="W192">
        <v>389.95</v>
      </c>
      <c r="X192">
        <v>407.65</v>
      </c>
      <c r="Y192">
        <v>381.75</v>
      </c>
      <c r="Z192">
        <v>408.45</v>
      </c>
      <c r="AA192">
        <v>381.1</v>
      </c>
      <c r="AB192">
        <v>408.45</v>
      </c>
      <c r="AC192" s="1">
        <f>(Table2[[#This Row],[Close Price]]/Table2[[#This Row],[Day Low]])-1</f>
        <v>9.7448390819336872E-3</v>
      </c>
      <c r="AD192" s="1">
        <f>(Table2[[#This Row],[Day High]]/Table2[[#This Row],[Close Price]])-1</f>
        <v>3.5301587301587167E-2</v>
      </c>
      <c r="AE192" s="1">
        <f>(Table2[[#This Row],[Close Price]]/Table2[[#This Row],[Current Week Low]])-1</f>
        <v>3.1434184675835031E-2</v>
      </c>
      <c r="AF192" s="1">
        <f>(Table2[[#This Row],[Current Week High]]/Table2[[#This Row],[Close Price]])-1</f>
        <v>3.7333333333333218E-2</v>
      </c>
      <c r="AG192" s="1">
        <f>(Table2[[#This Row],[Close Price]]/Table2[[#This Row],[Current Month Low]])-1</f>
        <v>3.3193387562319598E-2</v>
      </c>
      <c r="AH192" s="1">
        <f>(Table2[[#This Row],[Current Month High]]/Table2[[#This Row],[Close Price]])-1</f>
        <v>3.7333333333333218E-2</v>
      </c>
      <c r="AI192">
        <v>49.3333333333333</v>
      </c>
      <c r="AJ192">
        <v>90.171456170007204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-0.2</v>
      </c>
      <c r="AM192" t="s">
        <v>3206</v>
      </c>
      <c r="AN192">
        <v>-3.08</v>
      </c>
      <c r="AO192" t="s">
        <v>3206</v>
      </c>
      <c r="AP192">
        <v>9.2281223066263005E-2</v>
      </c>
      <c r="AQ192">
        <f>(Table2[[#This Row],[Sharpe Ratio]]-AVERAGE(Table2[Sharpe Ratio]))/_xlfn.STDEV.P(Table2[Sharpe Ratio])</f>
        <v>0.32284445494634112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209</v>
      </c>
      <c r="AT192">
        <f>_xlfn.RANK.AVG(Table2[[#This Row],[6M Return vs Nifty Z-Score]],Table2[6M Return vs Nifty Z-Score])</f>
        <v>255</v>
      </c>
      <c r="AU192">
        <f>_xlfn.RANK.AVG(Table2[[#This Row],[Sharpe Ratio Z-Score]],Table2[Sharpe Ratio Z-Score])</f>
        <v>250</v>
      </c>
      <c r="AV192">
        <f>(Table2[[#This Row],[Rank 1Y]]+Table2[[#This Row],[Rank 6M]]+Table2[[#This Row],[Rank Sharpe]])/3</f>
        <v>238</v>
      </c>
    </row>
    <row r="193" spans="1:48" x14ac:dyDescent="0.3">
      <c r="A193" t="s">
        <v>1127</v>
      </c>
      <c r="B193" t="s">
        <v>1128</v>
      </c>
      <c r="C193" t="s">
        <v>3170</v>
      </c>
      <c r="D193" t="s">
        <v>78</v>
      </c>
      <c r="E193">
        <v>11306.599378485</v>
      </c>
      <c r="F193">
        <v>363.3</v>
      </c>
      <c r="G193">
        <v>20.126043620490599</v>
      </c>
      <c r="H193">
        <f>(Table2[[#This Row],[1Y Return vs Nifty]]-AVERAGE(Table2[1Y Return vs Nifty]))/_xlfn.STDEV.P(Table2[1Y Return vs Nifty])</f>
        <v>-6.198475022793562E-2</v>
      </c>
      <c r="I193">
        <v>-2.57521103593034</v>
      </c>
      <c r="J193">
        <f>(Table2[[#This Row],[1M Return vs Nifty]]-AVERAGE(Table2[1M Return vs Nifty]))/_xlfn.STDEV.P(Table2[1M Return vs Nifty])</f>
        <v>-0.48786023304871295</v>
      </c>
      <c r="K193">
        <v>53.557800411667898</v>
      </c>
      <c r="L193">
        <f>(Table2[[#This Row],[6M Return vs Nifty]]-AVERAGE(Table2[6M Return vs Nifty]))/_xlfn.STDEV.P(Table2[6M Return vs Nifty])</f>
        <v>1.2864710957511403</v>
      </c>
      <c r="M193">
        <v>1.3456770314812601</v>
      </c>
      <c r="N193">
        <f>(Table2[[#This Row],[1W Return vs Nifty]]-AVERAGE(Table2[1W Return vs Nifty]))/_xlfn.STDEV.P(Table2[1W Return vs Nifty])</f>
        <v>-0.15454117256095945</v>
      </c>
      <c r="O193">
        <v>363.31</v>
      </c>
      <c r="P193">
        <v>341.018125086179</v>
      </c>
      <c r="Q193">
        <v>275.72726523256398</v>
      </c>
      <c r="R193">
        <v>49.865579543281001</v>
      </c>
      <c r="S193" s="1">
        <f>(Table2[[#This Row],[Close Price]]-Table2[[#This Row],[20D EMA]])/Table2[[#This Row],[20D EMA]]</f>
        <v>-2.7524703421295603E-5</v>
      </c>
      <c r="T193" s="1">
        <f>(Table2[[#This Row],[Close Price]]-Table2[[#This Row],[50D EMA]])/Table2[[#This Row],[50D EMA]]</f>
        <v>6.533926872124507E-2</v>
      </c>
      <c r="U193" s="1">
        <f>(Table2[[#This Row],[Close Price]]-Table2[[#This Row],[200D EMA]])/Table2[[#This Row],[200D EMA]]</f>
        <v>0.31760636618062499</v>
      </c>
      <c r="V193">
        <v>0.22828483900572599</v>
      </c>
      <c r="W193">
        <v>363.05</v>
      </c>
      <c r="X193">
        <v>366.1</v>
      </c>
      <c r="Y193">
        <v>361.25</v>
      </c>
      <c r="Z193">
        <v>371.45</v>
      </c>
      <c r="AA193">
        <v>361.25</v>
      </c>
      <c r="AB193">
        <v>371.45</v>
      </c>
      <c r="AC193" s="1">
        <f>(Table2[[#This Row],[Close Price]]/Table2[[#This Row],[Day Low]])-1</f>
        <v>6.8861038424450349E-4</v>
      </c>
      <c r="AD193" s="1">
        <f>(Table2[[#This Row],[Day High]]/Table2[[#This Row],[Close Price]])-1</f>
        <v>7.7071290944124016E-3</v>
      </c>
      <c r="AE193" s="1">
        <f>(Table2[[#This Row],[Close Price]]/Table2[[#This Row],[Current Week Low]])-1</f>
        <v>5.6747404844290639E-3</v>
      </c>
      <c r="AF193" s="1">
        <f>(Table2[[#This Row],[Current Week High]]/Table2[[#This Row],[Close Price]])-1</f>
        <v>2.2433250756950018E-2</v>
      </c>
      <c r="AG193" s="1">
        <f>(Table2[[#This Row],[Close Price]]/Table2[[#This Row],[Current Month Low]])-1</f>
        <v>5.6747404844290639E-3</v>
      </c>
      <c r="AH193" s="1">
        <f>(Table2[[#This Row],[Current Month High]]/Table2[[#This Row],[Close Price]])-1</f>
        <v>2.2433250756950018E-2</v>
      </c>
      <c r="AI193">
        <v>5.9730250481695402</v>
      </c>
      <c r="AJ193">
        <v>110.547667342799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0.51</v>
      </c>
      <c r="AM193" t="s">
        <v>3208</v>
      </c>
      <c r="AN193">
        <v>-0.68</v>
      </c>
      <c r="AO193" t="s">
        <v>3206</v>
      </c>
      <c r="AP193">
        <v>7.2496809612060994E-2</v>
      </c>
      <c r="AQ193">
        <f>(Table2[[#This Row],[Sharpe Ratio]]-AVERAGE(Table2[Sharpe Ratio]))/_xlfn.STDEV.P(Table2[Sharpe Ratio])</f>
        <v>9.1538118318484948E-2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0.67362305823201718</v>
      </c>
      <c r="AS193">
        <f>_xlfn.RANK.AVG(Table2[[#This Row],[1Y Return vs Nifty Z-Score]],Table2[1Y Return vs Nifty Z-Score])</f>
        <v>319</v>
      </c>
      <c r="AT193">
        <f>_xlfn.RANK.AVG(Table2[[#This Row],[6M Return vs Nifty Z-Score]],Table2[6M Return vs Nifty Z-Score])</f>
        <v>72</v>
      </c>
      <c r="AU193">
        <f>_xlfn.RANK.AVG(Table2[[#This Row],[Sharpe Ratio Z-Score]],Table2[Sharpe Ratio Z-Score])</f>
        <v>330</v>
      </c>
      <c r="AV193">
        <f>(Table2[[#This Row],[Rank 1Y]]+Table2[[#This Row],[Rank 6M]]+Table2[[#This Row],[Rank Sharpe]])/3</f>
        <v>240.33333333333334</v>
      </c>
    </row>
    <row r="194" spans="1:48" x14ac:dyDescent="0.3">
      <c r="A194" t="s">
        <v>1418</v>
      </c>
      <c r="B194" t="s">
        <v>1419</v>
      </c>
      <c r="C194" t="s">
        <v>3163</v>
      </c>
      <c r="D194" t="s">
        <v>118</v>
      </c>
      <c r="E194">
        <v>7833.2643596050002</v>
      </c>
      <c r="F194">
        <v>1227.3</v>
      </c>
      <c r="G194">
        <v>40.4334208892531</v>
      </c>
      <c r="H194">
        <f>(Table2[[#This Row],[1Y Return vs Nifty]]-AVERAGE(Table2[1Y Return vs Nifty]))/_xlfn.STDEV.P(Table2[1Y Return vs Nifty])</f>
        <v>0.29806696245184916</v>
      </c>
      <c r="I194">
        <v>9.6743414419290801</v>
      </c>
      <c r="J194">
        <f>(Table2[[#This Row],[1M Return vs Nifty]]-AVERAGE(Table2[1M Return vs Nifty]))/_xlfn.STDEV.P(Table2[1M Return vs Nifty])</f>
        <v>0.70837751663438731</v>
      </c>
      <c r="K194">
        <v>26.6542463715198</v>
      </c>
      <c r="L194">
        <f>(Table2[[#This Row],[6M Return vs Nifty]]-AVERAGE(Table2[6M Return vs Nifty]))/_xlfn.STDEV.P(Table2[6M Return vs Nifty])</f>
        <v>0.42642093182549545</v>
      </c>
      <c r="M194">
        <v>6.1817510965972398</v>
      </c>
      <c r="N194">
        <f>(Table2[[#This Row],[1W Return vs Nifty]]-AVERAGE(Table2[1W Return vs Nifty]))/_xlfn.STDEV.P(Table2[1W Return vs Nifty])</f>
        <v>0.76074947263605786</v>
      </c>
      <c r="O194">
        <v>1223.6199999999999</v>
      </c>
      <c r="P194">
        <v>1176.9139207047101</v>
      </c>
      <c r="Q194">
        <v>996.35994443012703</v>
      </c>
      <c r="R194">
        <v>70.847295023304198</v>
      </c>
      <c r="S194" s="1">
        <f>(Table2[[#This Row],[Close Price]]-Table2[[#This Row],[20D EMA]])/Table2[[#This Row],[20D EMA]]</f>
        <v>3.0074696392671449E-3</v>
      </c>
      <c r="T194" s="1">
        <f>(Table2[[#This Row],[Close Price]]-Table2[[#This Row],[50D EMA]])/Table2[[#This Row],[50D EMA]]</f>
        <v>4.2812034430793185E-2</v>
      </c>
      <c r="U194" s="1">
        <f>(Table2[[#This Row],[Close Price]]-Table2[[#This Row],[200D EMA]])/Table2[[#This Row],[200D EMA]]</f>
        <v>0.23178376134134962</v>
      </c>
      <c r="V194">
        <v>0.443476089450418</v>
      </c>
      <c r="W194">
        <v>1222.1500000000001</v>
      </c>
      <c r="X194">
        <v>1306</v>
      </c>
      <c r="Y194">
        <v>1184.05</v>
      </c>
      <c r="Z194">
        <v>1310</v>
      </c>
      <c r="AA194">
        <v>1184.05</v>
      </c>
      <c r="AB194">
        <v>1310</v>
      </c>
      <c r="AC194" s="1">
        <f>(Table2[[#This Row],[Close Price]]/Table2[[#This Row],[Day Low]])-1</f>
        <v>4.2138853659532405E-3</v>
      </c>
      <c r="AD194" s="1">
        <f>(Table2[[#This Row],[Day High]]/Table2[[#This Row],[Close Price]])-1</f>
        <v>6.412450093701616E-2</v>
      </c>
      <c r="AE194" s="1">
        <f>(Table2[[#This Row],[Close Price]]/Table2[[#This Row],[Current Week Low]])-1</f>
        <v>3.6527173683543745E-2</v>
      </c>
      <c r="AF194" s="1">
        <f>(Table2[[#This Row],[Current Week High]]/Table2[[#This Row],[Close Price]])-1</f>
        <v>6.7383687769901446E-2</v>
      </c>
      <c r="AG194" s="1">
        <f>(Table2[[#This Row],[Close Price]]/Table2[[#This Row],[Current Month Low]])-1</f>
        <v>3.6527173683543745E-2</v>
      </c>
      <c r="AH194" s="1">
        <f>(Table2[[#This Row],[Current Month High]]/Table2[[#This Row],[Close Price]])-1</f>
        <v>6.7383687769901446E-2</v>
      </c>
      <c r="AI194">
        <v>9.6797848936690301</v>
      </c>
      <c r="AJ194">
        <v>88.452975047984594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0.03</v>
      </c>
      <c r="AM194" t="s">
        <v>3208</v>
      </c>
      <c r="AN194">
        <v>1.87</v>
      </c>
      <c r="AO194" t="s">
        <v>3208</v>
      </c>
      <c r="AP194">
        <v>7.8175527710043005E-2</v>
      </c>
      <c r="AQ194">
        <f>(Table2[[#This Row],[Sharpe Ratio]]-AVERAGE(Table2[Sharpe Ratio]))/_xlfn.STDEV.P(Table2[Sharpe Ratio])</f>
        <v>0.15792995161832671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2.3515448351661163</v>
      </c>
      <c r="AS194">
        <f>_xlfn.RANK.AVG(Table2[[#This Row],[1Y Return vs Nifty Z-Score]],Table2[1Y Return vs Nifty Z-Score])</f>
        <v>216</v>
      </c>
      <c r="AT194">
        <f>_xlfn.RANK.AVG(Table2[[#This Row],[6M Return vs Nifty Z-Score]],Table2[6M Return vs Nifty Z-Score])</f>
        <v>198</v>
      </c>
      <c r="AU194">
        <f>_xlfn.RANK.AVG(Table2[[#This Row],[Sharpe Ratio Z-Score]],Table2[Sharpe Ratio Z-Score])</f>
        <v>308</v>
      </c>
      <c r="AV194">
        <f>(Table2[[#This Row],[Rank 1Y]]+Table2[[#This Row],[Rank 6M]]+Table2[[#This Row],[Rank Sharpe]])/3</f>
        <v>240.66666666666666</v>
      </c>
    </row>
    <row r="195" spans="1:48" x14ac:dyDescent="0.3">
      <c r="A195" t="s">
        <v>1645</v>
      </c>
      <c r="B195" t="s">
        <v>1646</v>
      </c>
      <c r="C195" t="s">
        <v>3173</v>
      </c>
      <c r="D195" t="s">
        <v>1405</v>
      </c>
      <c r="E195">
        <v>5521.65127699</v>
      </c>
      <c r="F195">
        <v>759.65</v>
      </c>
      <c r="G195">
        <v>38.979279326315897</v>
      </c>
      <c r="H195">
        <f>(Table2[[#This Row],[1Y Return vs Nifty]]-AVERAGE(Table2[1Y Return vs Nifty]))/_xlfn.STDEV.P(Table2[1Y Return vs Nifty])</f>
        <v>0.27228489550715484</v>
      </c>
      <c r="I195">
        <v>27.0448222675093</v>
      </c>
      <c r="J195">
        <f>(Table2[[#This Row],[1M Return vs Nifty]]-AVERAGE(Table2[1M Return vs Nifty]))/_xlfn.STDEV.P(Table2[1M Return vs Nifty])</f>
        <v>2.4047027441284654</v>
      </c>
      <c r="K195">
        <v>69.787080800611605</v>
      </c>
      <c r="L195">
        <f>(Table2[[#This Row],[6M Return vs Nifty]]-AVERAGE(Table2[6M Return vs Nifty]))/_xlfn.STDEV.P(Table2[6M Return vs Nifty])</f>
        <v>1.8052871316576531</v>
      </c>
      <c r="M195">
        <v>0.48188114575554603</v>
      </c>
      <c r="N195">
        <f>(Table2[[#This Row],[1W Return vs Nifty]]-AVERAGE(Table2[1W Return vs Nifty]))/_xlfn.STDEV.P(Table2[1W Return vs Nifty])</f>
        <v>-0.3180259089233371</v>
      </c>
      <c r="O195">
        <v>739.55</v>
      </c>
      <c r="P195">
        <v>660.24389527808205</v>
      </c>
      <c r="Q195">
        <v>531.23338141444594</v>
      </c>
      <c r="R195">
        <v>53.9840504431968</v>
      </c>
      <c r="S195" s="1">
        <f>(Table2[[#This Row],[Close Price]]-Table2[[#This Row],[20D EMA]])/Table2[[#This Row],[20D EMA]]</f>
        <v>2.717868974376313E-2</v>
      </c>
      <c r="T195" s="1">
        <f>(Table2[[#This Row],[Close Price]]-Table2[[#This Row],[50D EMA]])/Table2[[#This Row],[50D EMA]]</f>
        <v>0.15055967261923714</v>
      </c>
      <c r="U195" s="1">
        <f>(Table2[[#This Row],[Close Price]]-Table2[[#This Row],[200D EMA]])/Table2[[#This Row],[200D EMA]]</f>
        <v>0.42997414427794212</v>
      </c>
      <c r="V195">
        <v>0.37726929257295</v>
      </c>
      <c r="W195">
        <v>754</v>
      </c>
      <c r="X195">
        <v>781.9</v>
      </c>
      <c r="Y195">
        <v>754</v>
      </c>
      <c r="Z195">
        <v>787.95</v>
      </c>
      <c r="AA195">
        <v>754</v>
      </c>
      <c r="AB195">
        <v>812</v>
      </c>
      <c r="AC195" s="1">
        <f>(Table2[[#This Row],[Close Price]]/Table2[[#This Row],[Day Low]])-1</f>
        <v>7.4933687002651794E-3</v>
      </c>
      <c r="AD195" s="1">
        <f>(Table2[[#This Row],[Day High]]/Table2[[#This Row],[Close Price]])-1</f>
        <v>2.9289804515237217E-2</v>
      </c>
      <c r="AE195" s="1">
        <f>(Table2[[#This Row],[Close Price]]/Table2[[#This Row],[Current Week Low]])-1</f>
        <v>7.4933687002651794E-3</v>
      </c>
      <c r="AF195" s="1">
        <f>(Table2[[#This Row],[Current Week High]]/Table2[[#This Row],[Close Price]])-1</f>
        <v>3.7253998551964873E-2</v>
      </c>
      <c r="AG195" s="1">
        <f>(Table2[[#This Row],[Close Price]]/Table2[[#This Row],[Current Month Low]])-1</f>
        <v>7.4933687002651794E-3</v>
      </c>
      <c r="AH195" s="1">
        <f>(Table2[[#This Row],[Current Month High]]/Table2[[#This Row],[Close Price]])-1</f>
        <v>6.8913315342592041E-2</v>
      </c>
      <c r="AI195">
        <v>13.1837030211281</v>
      </c>
      <c r="AJ195">
        <v>102.573333333333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0.32</v>
      </c>
      <c r="AM195" t="s">
        <v>3208</v>
      </c>
      <c r="AN195">
        <v>-5.27</v>
      </c>
      <c r="AO195" t="s">
        <v>3206</v>
      </c>
      <c r="AP195">
        <v>2.4689164052455002E-2</v>
      </c>
      <c r="AQ195">
        <f>(Table2[[#This Row],[Sharpe Ratio]]-AVERAGE(Table2[Sharpe Ratio]))/_xlfn.STDEV.P(Table2[Sharpe Ratio])</f>
        <v>-0.46739739841005401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3.6968514639598826</v>
      </c>
      <c r="AS195">
        <f>_xlfn.RANK.AVG(Table2[[#This Row],[1Y Return vs Nifty Z-Score]],Table2[1Y Return vs Nifty Z-Score])</f>
        <v>226</v>
      </c>
      <c r="AT195">
        <f>_xlfn.RANK.AVG(Table2[[#This Row],[6M Return vs Nifty Z-Score]],Table2[6M Return vs Nifty Z-Score])</f>
        <v>41</v>
      </c>
      <c r="AU195">
        <f>_xlfn.RANK.AVG(Table2[[#This Row],[Sharpe Ratio Z-Score]],Table2[Sharpe Ratio Z-Score])</f>
        <v>462</v>
      </c>
      <c r="AV195">
        <f>(Table2[[#This Row],[Rank 1Y]]+Table2[[#This Row],[Rank 6M]]+Table2[[#This Row],[Rank Sharpe]])/3</f>
        <v>243</v>
      </c>
    </row>
    <row r="196" spans="1:48" x14ac:dyDescent="0.3">
      <c r="A196" t="s">
        <v>696</v>
      </c>
      <c r="B196" t="s">
        <v>697</v>
      </c>
      <c r="C196" t="s">
        <v>3173</v>
      </c>
      <c r="D196" t="s">
        <v>436</v>
      </c>
      <c r="E196">
        <v>26770.588019999999</v>
      </c>
      <c r="F196">
        <v>3820.25</v>
      </c>
      <c r="G196">
        <v>12.444168959338899</v>
      </c>
      <c r="H196">
        <f>(Table2[[#This Row],[1Y Return vs Nifty]]-AVERAGE(Table2[1Y Return vs Nifty]))/_xlfn.STDEV.P(Table2[1Y Return vs Nifty])</f>
        <v>-0.19818511188633992</v>
      </c>
      <c r="I196">
        <v>4.1868784426594798</v>
      </c>
      <c r="J196">
        <f>(Table2[[#This Row],[1M Return vs Nifty]]-AVERAGE(Table2[1M Return vs Nifty]))/_xlfn.STDEV.P(Table2[1M Return vs Nifty])</f>
        <v>0.17249586695124397</v>
      </c>
      <c r="K196">
        <v>29.899077734474702</v>
      </c>
      <c r="L196">
        <f>(Table2[[#This Row],[6M Return vs Nifty]]-AVERAGE(Table2[6M Return vs Nifty]))/_xlfn.STDEV.P(Table2[6M Return vs Nifty])</f>
        <v>0.53015138102398629</v>
      </c>
      <c r="M196">
        <v>2.8814353850929</v>
      </c>
      <c r="N196">
        <f>(Table2[[#This Row],[1W Return vs Nifty]]-AVERAGE(Table2[1W Return vs Nifty]))/_xlfn.STDEV.P(Table2[1W Return vs Nifty])</f>
        <v>0.13612130187949267</v>
      </c>
      <c r="O196">
        <v>3689.45</v>
      </c>
      <c r="P196">
        <v>3599.7662795051601</v>
      </c>
      <c r="Q196">
        <v>3282.5970822013701</v>
      </c>
      <c r="R196">
        <v>79.469615089589595</v>
      </c>
      <c r="S196" s="1">
        <f>(Table2[[#This Row],[Close Price]]-Table2[[#This Row],[20D EMA]])/Table2[[#This Row],[20D EMA]]</f>
        <v>3.5452438710376934E-2</v>
      </c>
      <c r="T196" s="1">
        <f>(Table2[[#This Row],[Close Price]]-Table2[[#This Row],[50D EMA]])/Table2[[#This Row],[50D EMA]]</f>
        <v>6.1249454374340255E-2</v>
      </c>
      <c r="U196" s="1">
        <f>(Table2[[#This Row],[Close Price]]-Table2[[#This Row],[200D EMA]])/Table2[[#This Row],[200D EMA]]</f>
        <v>0.16378888554853341</v>
      </c>
      <c r="V196">
        <v>0.96806838346241697</v>
      </c>
      <c r="W196">
        <v>3780.15</v>
      </c>
      <c r="X196">
        <v>3891</v>
      </c>
      <c r="Y196">
        <v>3702.05</v>
      </c>
      <c r="Z196">
        <v>3891.95</v>
      </c>
      <c r="AA196">
        <v>3671</v>
      </c>
      <c r="AB196">
        <v>3891.95</v>
      </c>
      <c r="AC196" s="1">
        <f>(Table2[[#This Row],[Close Price]]/Table2[[#This Row],[Day Low]])-1</f>
        <v>1.0608044654312643E-2</v>
      </c>
      <c r="AD196" s="1">
        <f>(Table2[[#This Row],[Day High]]/Table2[[#This Row],[Close Price]])-1</f>
        <v>1.8519730384137123E-2</v>
      </c>
      <c r="AE196" s="1">
        <f>(Table2[[#This Row],[Close Price]]/Table2[[#This Row],[Current Week Low]])-1</f>
        <v>3.1928255966288788E-2</v>
      </c>
      <c r="AF196" s="1">
        <f>(Table2[[#This Row],[Current Week High]]/Table2[[#This Row],[Close Price]])-1</f>
        <v>1.8768405209083072E-2</v>
      </c>
      <c r="AG196" s="1">
        <f>(Table2[[#This Row],[Close Price]]/Table2[[#This Row],[Current Month Low]])-1</f>
        <v>4.0656496867338632E-2</v>
      </c>
      <c r="AH196" s="1">
        <f>(Table2[[#This Row],[Current Month High]]/Table2[[#This Row],[Close Price]])-1</f>
        <v>1.8768405209083072E-2</v>
      </c>
      <c r="AI196">
        <v>3.1032000523526002</v>
      </c>
      <c r="AJ196">
        <v>52.192100073700701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0.14000000000000001</v>
      </c>
      <c r="AM196" t="s">
        <v>3208</v>
      </c>
      <c r="AN196">
        <v>8.44</v>
      </c>
      <c r="AO196" t="s">
        <v>3208</v>
      </c>
      <c r="AP196">
        <v>0.11635417543615401</v>
      </c>
      <c r="AQ196">
        <f>(Table2[[#This Row],[Sharpe Ratio]]-AVERAGE(Table2[Sharpe Ratio]))/_xlfn.STDEV.P(Table2[Sharpe Ratio])</f>
        <v>0.60428956512794829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1.2448730030963313</v>
      </c>
      <c r="AS196">
        <f>_xlfn.RANK.AVG(Table2[[#This Row],[1Y Return vs Nifty Z-Score]],Table2[1Y Return vs Nifty Z-Score])</f>
        <v>370</v>
      </c>
      <c r="AT196">
        <f>_xlfn.RANK.AVG(Table2[[#This Row],[6M Return vs Nifty Z-Score]],Table2[6M Return vs Nifty Z-Score])</f>
        <v>171</v>
      </c>
      <c r="AU196">
        <f>_xlfn.RANK.AVG(Table2[[#This Row],[Sharpe Ratio Z-Score]],Table2[Sharpe Ratio Z-Score])</f>
        <v>190</v>
      </c>
      <c r="AV196">
        <f>(Table2[[#This Row],[Rank 1Y]]+Table2[[#This Row],[Rank 6M]]+Table2[[#This Row],[Rank Sharpe]])/3</f>
        <v>243.66666666666666</v>
      </c>
    </row>
    <row r="197" spans="1:48" x14ac:dyDescent="0.3">
      <c r="A197" t="s">
        <v>1757</v>
      </c>
      <c r="B197" t="s">
        <v>1758</v>
      </c>
      <c r="C197" t="s">
        <v>3173</v>
      </c>
      <c r="D197" t="s">
        <v>92</v>
      </c>
      <c r="E197">
        <v>4600.0571949499999</v>
      </c>
      <c r="F197">
        <v>1162.6500000000001</v>
      </c>
      <c r="G197">
        <v>17.6225903428256</v>
      </c>
      <c r="H197">
        <f>(Table2[[#This Row],[1Y Return vs Nifty]]-AVERAGE(Table2[1Y Return vs Nifty]))/_xlfn.STDEV.P(Table2[1Y Return vs Nifty])</f>
        <v>-0.10637121275865473</v>
      </c>
      <c r="I197">
        <v>-3.2348930674638501</v>
      </c>
      <c r="J197">
        <f>(Table2[[#This Row],[1M Return vs Nifty]]-AVERAGE(Table2[1M Return vs Nifty]))/_xlfn.STDEV.P(Table2[1M Return vs Nifty])</f>
        <v>-0.55228189664290184</v>
      </c>
      <c r="K197">
        <v>53.535403969794103</v>
      </c>
      <c r="L197">
        <f>(Table2[[#This Row],[6M Return vs Nifty]]-AVERAGE(Table2[6M Return vs Nifty]))/_xlfn.STDEV.P(Table2[6M Return vs Nifty])</f>
        <v>1.2857551285047251</v>
      </c>
      <c r="M197">
        <v>-4.4522910132842197</v>
      </c>
      <c r="N197">
        <f>(Table2[[#This Row],[1W Return vs Nifty]]-AVERAGE(Table2[1W Return vs Nifty]))/_xlfn.STDEV.P(Table2[1W Return vs Nifty])</f>
        <v>-1.2518829090750414</v>
      </c>
      <c r="O197">
        <v>1230.75</v>
      </c>
      <c r="P197">
        <v>1228.07665891338</v>
      </c>
      <c r="Q197">
        <v>992.37292603289995</v>
      </c>
      <c r="R197">
        <v>32.957629182358801</v>
      </c>
      <c r="S197" s="1">
        <f>(Table2[[#This Row],[Close Price]]-Table2[[#This Row],[20D EMA]])/Table2[[#This Row],[20D EMA]]</f>
        <v>-5.5332114564289991E-2</v>
      </c>
      <c r="T197" s="1">
        <f>(Table2[[#This Row],[Close Price]]-Table2[[#This Row],[50D EMA]])/Table2[[#This Row],[50D EMA]]</f>
        <v>-5.3275712422765513E-2</v>
      </c>
      <c r="U197" s="1">
        <f>(Table2[[#This Row],[Close Price]]-Table2[[#This Row],[200D EMA]])/Table2[[#This Row],[200D EMA]]</f>
        <v>0.17158577133678773</v>
      </c>
      <c r="V197">
        <v>7.3269858158765896E-2</v>
      </c>
      <c r="W197">
        <v>1160</v>
      </c>
      <c r="X197">
        <v>1199.9000000000001</v>
      </c>
      <c r="Y197">
        <v>1160</v>
      </c>
      <c r="Z197">
        <v>1205</v>
      </c>
      <c r="AA197">
        <v>1160</v>
      </c>
      <c r="AB197">
        <v>1277</v>
      </c>
      <c r="AC197" s="1">
        <f>(Table2[[#This Row],[Close Price]]/Table2[[#This Row],[Day Low]])-1</f>
        <v>2.2844827586208094E-3</v>
      </c>
      <c r="AD197" s="1">
        <f>(Table2[[#This Row],[Day High]]/Table2[[#This Row],[Close Price]])-1</f>
        <v>3.2038876704081121E-2</v>
      </c>
      <c r="AE197" s="1">
        <f>(Table2[[#This Row],[Close Price]]/Table2[[#This Row],[Current Week Low]])-1</f>
        <v>2.2844827586208094E-3</v>
      </c>
      <c r="AF197" s="1">
        <f>(Table2[[#This Row],[Current Week High]]/Table2[[#This Row],[Close Price]])-1</f>
        <v>3.6425407474304228E-2</v>
      </c>
      <c r="AG197" s="1">
        <f>(Table2[[#This Row],[Close Price]]/Table2[[#This Row],[Current Month Low]])-1</f>
        <v>2.2844827586208094E-3</v>
      </c>
      <c r="AH197" s="1">
        <f>(Table2[[#This Row],[Current Month High]]/Table2[[#This Row],[Close Price]])-1</f>
        <v>9.835290070098468E-2</v>
      </c>
      <c r="AI197">
        <v>36.988775641852598</v>
      </c>
      <c r="AJ197">
        <v>90.598360655737693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</v>
      </c>
      <c r="AM197">
        <v>0</v>
      </c>
      <c r="AN197">
        <v>-8.6</v>
      </c>
      <c r="AO197" t="s">
        <v>3206</v>
      </c>
      <c r="AP197">
        <v>7.3620158568540997E-2</v>
      </c>
      <c r="AQ197">
        <f>(Table2[[#This Row],[Sharpe Ratio]]-AVERAGE(Table2[Sharpe Ratio]))/_xlfn.STDEV.P(Table2[Sharpe Ratio])</f>
        <v>0.10467157473757972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-0.52010931523429316</v>
      </c>
      <c r="AS197">
        <f>_xlfn.RANK.AVG(Table2[[#This Row],[1Y Return vs Nifty Z-Score]],Table2[1Y Return vs Nifty Z-Score])</f>
        <v>335</v>
      </c>
      <c r="AT197">
        <f>_xlfn.RANK.AVG(Table2[[#This Row],[6M Return vs Nifty Z-Score]],Table2[6M Return vs Nifty Z-Score])</f>
        <v>73</v>
      </c>
      <c r="AU197">
        <f>_xlfn.RANK.AVG(Table2[[#This Row],[Sharpe Ratio Z-Score]],Table2[Sharpe Ratio Z-Score])</f>
        <v>323</v>
      </c>
      <c r="AV197">
        <f>(Table2[[#This Row],[Rank 1Y]]+Table2[[#This Row],[Rank 6M]]+Table2[[#This Row],[Rank Sharpe]])/3</f>
        <v>243.66666666666666</v>
      </c>
    </row>
    <row r="198" spans="1:48" x14ac:dyDescent="0.3">
      <c r="A198" t="s">
        <v>432</v>
      </c>
      <c r="B198" t="s">
        <v>433</v>
      </c>
      <c r="C198" t="s">
        <v>3167</v>
      </c>
      <c r="D198" t="s">
        <v>104</v>
      </c>
      <c r="E198">
        <v>52505.993333175</v>
      </c>
      <c r="F198">
        <v>131.83000000000001</v>
      </c>
      <c r="G198">
        <v>47.038653597250203</v>
      </c>
      <c r="H198">
        <f>(Table2[[#This Row],[1Y Return vs Nifty]]-AVERAGE(Table2[1Y Return vs Nifty]))/_xlfn.STDEV.P(Table2[1Y Return vs Nifty])</f>
        <v>0.41517836082140414</v>
      </c>
      <c r="I198">
        <v>-5.3086777198853996</v>
      </c>
      <c r="J198">
        <f>(Table2[[#This Row],[1M Return vs Nifty]]-AVERAGE(Table2[1M Return vs Nifty]))/_xlfn.STDEV.P(Table2[1M Return vs Nifty])</f>
        <v>-0.75479864086061454</v>
      </c>
      <c r="K198">
        <v>-1.62860492611352</v>
      </c>
      <c r="L198">
        <f>(Table2[[#This Row],[6M Return vs Nifty]]-AVERAGE(Table2[6M Return vs Nifty]))/_xlfn.STDEV.P(Table2[6M Return vs Nifty])</f>
        <v>-0.47772247088310332</v>
      </c>
      <c r="M198">
        <v>0.68735804386580901</v>
      </c>
      <c r="N198">
        <f>(Table2[[#This Row],[1W Return vs Nifty]]-AVERAGE(Table2[1W Return vs Nifty]))/_xlfn.STDEV.P(Table2[1W Return vs Nifty])</f>
        <v>-0.27913670249016104</v>
      </c>
      <c r="O198">
        <v>134.44</v>
      </c>
      <c r="P198">
        <v>136.69484690026201</v>
      </c>
      <c r="Q198">
        <v>120.904579054018</v>
      </c>
      <c r="R198">
        <v>50.183582037913503</v>
      </c>
      <c r="S198" s="1">
        <f>(Table2[[#This Row],[Close Price]]-Table2[[#This Row],[20D EMA]])/Table2[[#This Row],[20D EMA]]</f>
        <v>-1.9413864921154309E-2</v>
      </c>
      <c r="T198" s="1">
        <f>(Table2[[#This Row],[Close Price]]-Table2[[#This Row],[50D EMA]])/Table2[[#This Row],[50D EMA]]</f>
        <v>-3.5589102373490202E-2</v>
      </c>
      <c r="U198" s="1">
        <f>(Table2[[#This Row],[Close Price]]-Table2[[#This Row],[200D EMA]])/Table2[[#This Row],[200D EMA]]</f>
        <v>9.0363996396701646E-2</v>
      </c>
      <c r="V198">
        <v>0.57109974968878896</v>
      </c>
      <c r="W198">
        <v>131</v>
      </c>
      <c r="X198">
        <v>134.35</v>
      </c>
      <c r="Y198">
        <v>124.76</v>
      </c>
      <c r="Z198">
        <v>134.44</v>
      </c>
      <c r="AA198">
        <v>124.76</v>
      </c>
      <c r="AB198">
        <v>140</v>
      </c>
      <c r="AC198" s="1">
        <f>(Table2[[#This Row],[Close Price]]/Table2[[#This Row],[Day Low]])-1</f>
        <v>6.3358778625954848E-3</v>
      </c>
      <c r="AD198" s="1">
        <f>(Table2[[#This Row],[Day High]]/Table2[[#This Row],[Close Price]])-1</f>
        <v>1.9115527573389857E-2</v>
      </c>
      <c r="AE198" s="1">
        <f>(Table2[[#This Row],[Close Price]]/Table2[[#This Row],[Current Week Low]])-1</f>
        <v>5.6668804103879422E-2</v>
      </c>
      <c r="AF198" s="1">
        <f>(Table2[[#This Row],[Current Week High]]/Table2[[#This Row],[Close Price]])-1</f>
        <v>1.9798224986725232E-2</v>
      </c>
      <c r="AG198" s="1">
        <f>(Table2[[#This Row],[Close Price]]/Table2[[#This Row],[Current Month Low]])-1</f>
        <v>5.6668804103879422E-2</v>
      </c>
      <c r="AH198" s="1">
        <f>(Table2[[#This Row],[Current Month High]]/Table2[[#This Row],[Close Price]])-1</f>
        <v>6.19737540772205E-2</v>
      </c>
      <c r="AI198">
        <v>29.3332321929757</v>
      </c>
      <c r="AJ198">
        <v>107.933753943217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-0.02</v>
      </c>
      <c r="AM198" t="s">
        <v>3206</v>
      </c>
      <c r="AN198">
        <v>-1.34</v>
      </c>
      <c r="AO198" t="s">
        <v>3206</v>
      </c>
      <c r="AP198">
        <v>0.18375471302136401</v>
      </c>
      <c r="AQ198">
        <f>(Table2[[#This Row],[Sharpe Ratio]]-AVERAGE(Table2[Sharpe Ratio]))/_xlfn.STDEV.P(Table2[Sharpe Ratio])</f>
        <v>1.3922922760332779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185</v>
      </c>
      <c r="AT198">
        <f>_xlfn.RANK.AVG(Table2[[#This Row],[6M Return vs Nifty Z-Score]],Table2[6M Return vs Nifty Z-Score])</f>
        <v>485</v>
      </c>
      <c r="AU198">
        <f>_xlfn.RANK.AVG(Table2[[#This Row],[Sharpe Ratio Z-Score]],Table2[Sharpe Ratio Z-Score])</f>
        <v>63</v>
      </c>
      <c r="AV198">
        <f>(Table2[[#This Row],[Rank 1Y]]+Table2[[#This Row],[Rank 6M]]+Table2[[#This Row],[Rank Sharpe]])/3</f>
        <v>244.33333333333334</v>
      </c>
    </row>
    <row r="199" spans="1:48" x14ac:dyDescent="0.3">
      <c r="A199" t="s">
        <v>1435</v>
      </c>
      <c r="B199" t="s">
        <v>1436</v>
      </c>
      <c r="C199" t="s">
        <v>3171</v>
      </c>
      <c r="D199" t="s">
        <v>204</v>
      </c>
      <c r="E199">
        <v>7684.3896613999996</v>
      </c>
      <c r="F199">
        <v>1906.4</v>
      </c>
      <c r="G199">
        <v>69.856088045463395</v>
      </c>
      <c r="H199">
        <f>(Table2[[#This Row],[1Y Return vs Nifty]]-AVERAGE(Table2[1Y Return vs Nifty]))/_xlfn.STDEV.P(Table2[1Y Return vs Nifty])</f>
        <v>0.81973362383289972</v>
      </c>
      <c r="I199">
        <v>-11.7186563981654</v>
      </c>
      <c r="J199">
        <f>(Table2[[#This Row],[1M Return vs Nifty]]-AVERAGE(Table2[1M Return vs Nifty]))/_xlfn.STDEV.P(Table2[1M Return vs Nifty])</f>
        <v>-1.3807691392507941</v>
      </c>
      <c r="K199">
        <v>26.711669265964801</v>
      </c>
      <c r="L199">
        <f>(Table2[[#This Row],[6M Return vs Nifty]]-AVERAGE(Table2[6M Return vs Nifty]))/_xlfn.STDEV.P(Table2[6M Return vs Nifty])</f>
        <v>0.42825662125547964</v>
      </c>
      <c r="M199">
        <v>0.92795002164898599</v>
      </c>
      <c r="N199">
        <f>(Table2[[#This Row],[1W Return vs Nifty]]-AVERAGE(Table2[1W Return vs Nifty]))/_xlfn.STDEV.P(Table2[1W Return vs Nifty])</f>
        <v>-0.23360150521871281</v>
      </c>
      <c r="O199">
        <v>1940.27</v>
      </c>
      <c r="P199">
        <v>1856.73728291007</v>
      </c>
      <c r="Q199">
        <v>1503.4922489609901</v>
      </c>
      <c r="R199">
        <v>33.075423948668103</v>
      </c>
      <c r="S199" s="1">
        <f>(Table2[[#This Row],[Close Price]]-Table2[[#This Row],[20D EMA]])/Table2[[#This Row],[20D EMA]]</f>
        <v>-1.7456333396898314E-2</v>
      </c>
      <c r="T199" s="1">
        <f>(Table2[[#This Row],[Close Price]]-Table2[[#This Row],[50D EMA]])/Table2[[#This Row],[50D EMA]]</f>
        <v>2.6747304288570948E-2</v>
      </c>
      <c r="U199" s="1">
        <f>(Table2[[#This Row],[Close Price]]-Table2[[#This Row],[200D EMA]])/Table2[[#This Row],[200D EMA]]</f>
        <v>0.26798126250231435</v>
      </c>
      <c r="V199">
        <v>0.51832323645118406</v>
      </c>
      <c r="W199">
        <v>1896.5</v>
      </c>
      <c r="X199">
        <v>1947.5</v>
      </c>
      <c r="Y199">
        <v>1870</v>
      </c>
      <c r="Z199">
        <v>1947.5</v>
      </c>
      <c r="AA199">
        <v>1870</v>
      </c>
      <c r="AB199">
        <v>1986.1</v>
      </c>
      <c r="AC199" s="1">
        <f>(Table2[[#This Row],[Close Price]]/Table2[[#This Row],[Day Low]])-1</f>
        <v>5.2201423675191094E-3</v>
      </c>
      <c r="AD199" s="1">
        <f>(Table2[[#This Row],[Day High]]/Table2[[#This Row],[Close Price]])-1</f>
        <v>2.1558959295006286E-2</v>
      </c>
      <c r="AE199" s="1">
        <f>(Table2[[#This Row],[Close Price]]/Table2[[#This Row],[Current Week Low]])-1</f>
        <v>1.946524064171129E-2</v>
      </c>
      <c r="AF199" s="1">
        <f>(Table2[[#This Row],[Current Week High]]/Table2[[#This Row],[Close Price]])-1</f>
        <v>2.1558959295006286E-2</v>
      </c>
      <c r="AG199" s="1">
        <f>(Table2[[#This Row],[Close Price]]/Table2[[#This Row],[Current Month Low]])-1</f>
        <v>1.946524064171129E-2</v>
      </c>
      <c r="AH199" s="1">
        <f>(Table2[[#This Row],[Current Month High]]/Table2[[#This Row],[Close Price]])-1</f>
        <v>4.18065463701216E-2</v>
      </c>
      <c r="AI199">
        <v>13.9320184641208</v>
      </c>
      <c r="AJ199">
        <v>124.282352941176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0.05</v>
      </c>
      <c r="AM199" t="s">
        <v>3208</v>
      </c>
      <c r="AN199">
        <v>-6.88</v>
      </c>
      <c r="AO199" t="s">
        <v>3206</v>
      </c>
      <c r="AP199">
        <v>3.9419916453784003E-2</v>
      </c>
      <c r="AQ199">
        <f>(Table2[[#This Row],[Sharpe Ratio]]-AVERAGE(Table2[Sharpe Ratio]))/_xlfn.STDEV.P(Table2[Sharpe Ratio])</f>
        <v>-0.2951751396298864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-0.66155553901101394</v>
      </c>
      <c r="AS199">
        <f>_xlfn.RANK.AVG(Table2[[#This Row],[1Y Return vs Nifty Z-Score]],Table2[1Y Return vs Nifty Z-Score])</f>
        <v>121</v>
      </c>
      <c r="AT199">
        <f>_xlfn.RANK.AVG(Table2[[#This Row],[6M Return vs Nifty Z-Score]],Table2[6M Return vs Nifty Z-Score])</f>
        <v>197</v>
      </c>
      <c r="AU199">
        <f>_xlfn.RANK.AVG(Table2[[#This Row],[Sharpe Ratio Z-Score]],Table2[Sharpe Ratio Z-Score])</f>
        <v>421</v>
      </c>
      <c r="AV199">
        <f>(Table2[[#This Row],[Rank 1Y]]+Table2[[#This Row],[Rank 6M]]+Table2[[#This Row],[Rank Sharpe]])/3</f>
        <v>246.33333333333334</v>
      </c>
    </row>
    <row r="200" spans="1:48" x14ac:dyDescent="0.3">
      <c r="A200" t="s">
        <v>1262</v>
      </c>
      <c r="B200" t="s">
        <v>1263</v>
      </c>
      <c r="C200" t="s">
        <v>3165</v>
      </c>
      <c r="D200" t="s">
        <v>269</v>
      </c>
      <c r="E200">
        <v>9433.0390583999997</v>
      </c>
      <c r="F200">
        <v>916.8</v>
      </c>
      <c r="G200">
        <v>65.086792925406897</v>
      </c>
      <c r="H200">
        <f>(Table2[[#This Row],[1Y Return vs Nifty]]-AVERAGE(Table2[1Y Return vs Nifty]))/_xlfn.STDEV.P(Table2[1Y Return vs Nifty])</f>
        <v>0.73517357191062971</v>
      </c>
      <c r="I200">
        <v>8.4993291845320602</v>
      </c>
      <c r="J200">
        <f>(Table2[[#This Row],[1M Return vs Nifty]]-AVERAGE(Table2[1M Return vs Nifty]))/_xlfn.STDEV.P(Table2[1M Return vs Nifty])</f>
        <v>0.59363095579641179</v>
      </c>
      <c r="K200">
        <v>31.102940160254899</v>
      </c>
      <c r="L200">
        <f>(Table2[[#This Row],[6M Return vs Nifty]]-AVERAGE(Table2[6M Return vs Nifty]))/_xlfn.STDEV.P(Table2[6M Return vs Nifty])</f>
        <v>0.56863633639795241</v>
      </c>
      <c r="M200">
        <v>4.3930594243692704</v>
      </c>
      <c r="N200">
        <f>(Table2[[#This Row],[1W Return vs Nifty]]-AVERAGE(Table2[1W Return vs Nifty]))/_xlfn.STDEV.P(Table2[1W Return vs Nifty])</f>
        <v>0.42221603979608607</v>
      </c>
      <c r="O200">
        <v>893.5</v>
      </c>
      <c r="P200">
        <v>848.73041231677496</v>
      </c>
      <c r="Q200">
        <v>726.87323916141395</v>
      </c>
      <c r="R200">
        <v>59.859747381560197</v>
      </c>
      <c r="S200" s="1">
        <f>(Table2[[#This Row],[Close Price]]-Table2[[#This Row],[20D EMA]])/Table2[[#This Row],[20D EMA]]</f>
        <v>2.6077224398433078E-2</v>
      </c>
      <c r="T200" s="1">
        <f>(Table2[[#This Row],[Close Price]]-Table2[[#This Row],[50D EMA]])/Table2[[#This Row],[50D EMA]]</f>
        <v>8.0201659673553818E-2</v>
      </c>
      <c r="U200" s="1">
        <f>(Table2[[#This Row],[Close Price]]-Table2[[#This Row],[200D EMA]])/Table2[[#This Row],[200D EMA]]</f>
        <v>0.26129282329571318</v>
      </c>
      <c r="V200">
        <v>0.70060166999156803</v>
      </c>
      <c r="W200">
        <v>908</v>
      </c>
      <c r="X200">
        <v>930</v>
      </c>
      <c r="Y200">
        <v>901.1</v>
      </c>
      <c r="Z200">
        <v>932</v>
      </c>
      <c r="AA200">
        <v>890</v>
      </c>
      <c r="AB200">
        <v>965</v>
      </c>
      <c r="AC200" s="1">
        <f>(Table2[[#This Row],[Close Price]]/Table2[[#This Row],[Day Low]])-1</f>
        <v>9.6916299559470787E-3</v>
      </c>
      <c r="AD200" s="1">
        <f>(Table2[[#This Row],[Day High]]/Table2[[#This Row],[Close Price]])-1</f>
        <v>1.4397905759162333E-2</v>
      </c>
      <c r="AE200" s="1">
        <f>(Table2[[#This Row],[Close Price]]/Table2[[#This Row],[Current Week Low]])-1</f>
        <v>1.7423149483964062E-2</v>
      </c>
      <c r="AF200" s="1">
        <f>(Table2[[#This Row],[Current Week High]]/Table2[[#This Row],[Close Price]])-1</f>
        <v>1.6579406631762605E-2</v>
      </c>
      <c r="AG200" s="1">
        <f>(Table2[[#This Row],[Close Price]]/Table2[[#This Row],[Current Month Low]])-1</f>
        <v>3.0112359550561685E-2</v>
      </c>
      <c r="AH200" s="1">
        <f>(Table2[[#This Row],[Current Month High]]/Table2[[#This Row],[Close Price]])-1</f>
        <v>5.2574171029668548E-2</v>
      </c>
      <c r="AI200">
        <v>5.2574171029668504</v>
      </c>
      <c r="AJ200">
        <v>102.38410596026399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0.01</v>
      </c>
      <c r="AM200" t="s">
        <v>3208</v>
      </c>
      <c r="AN200">
        <v>0.43</v>
      </c>
      <c r="AO200" t="s">
        <v>3208</v>
      </c>
      <c r="AP200">
        <v>2.8220302507079999E-2</v>
      </c>
      <c r="AQ200">
        <f>(Table2[[#This Row],[Sharpe Ratio]]-AVERAGE(Table2[Sharpe Ratio]))/_xlfn.STDEV.P(Table2[Sharpe Ratio])</f>
        <v>-0.42611365239677079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1.8935432515043091</v>
      </c>
      <c r="AS200">
        <f>_xlfn.RANK.AVG(Table2[[#This Row],[1Y Return vs Nifty Z-Score]],Table2[1Y Return vs Nifty Z-Score])</f>
        <v>127</v>
      </c>
      <c r="AT200">
        <f>_xlfn.RANK.AVG(Table2[[#This Row],[6M Return vs Nifty Z-Score]],Table2[6M Return vs Nifty Z-Score])</f>
        <v>159</v>
      </c>
      <c r="AU200">
        <f>_xlfn.RANK.AVG(Table2[[#This Row],[Sharpe Ratio Z-Score]],Table2[Sharpe Ratio Z-Score])</f>
        <v>454</v>
      </c>
      <c r="AV200">
        <f>(Table2[[#This Row],[Rank 1Y]]+Table2[[#This Row],[Rank 6M]]+Table2[[#This Row],[Rank Sharpe]])/3</f>
        <v>246.66666666666666</v>
      </c>
    </row>
    <row r="201" spans="1:48" x14ac:dyDescent="0.3">
      <c r="A201" t="s">
        <v>1370</v>
      </c>
      <c r="B201" t="s">
        <v>1371</v>
      </c>
      <c r="C201" t="s">
        <v>3180</v>
      </c>
      <c r="D201" t="s">
        <v>1372</v>
      </c>
      <c r="E201">
        <v>8354.3533819999993</v>
      </c>
      <c r="F201">
        <v>664.05</v>
      </c>
      <c r="G201">
        <v>-3.7247683147286401</v>
      </c>
      <c r="H201">
        <f>(Table2[[#This Row],[1Y Return vs Nifty]]-AVERAGE(Table2[1Y Return vs Nifty]))/_xlfn.STDEV.P(Table2[1Y Return vs Nifty])</f>
        <v>-0.48486189346635683</v>
      </c>
      <c r="I201">
        <v>-0.54731633933518697</v>
      </c>
      <c r="J201">
        <f>(Table2[[#This Row],[1M Return vs Nifty]]-AVERAGE(Table2[1M Return vs Nifty]))/_xlfn.STDEV.P(Table2[1M Return vs Nifty])</f>
        <v>-0.28982490132260325</v>
      </c>
      <c r="K201">
        <v>36.415642257809303</v>
      </c>
      <c r="L201">
        <f>(Table2[[#This Row],[6M Return vs Nifty]]-AVERAGE(Table2[6M Return vs Nifty]))/_xlfn.STDEV.P(Table2[6M Return vs Nifty])</f>
        <v>0.73847227342958732</v>
      </c>
      <c r="M201">
        <v>6.3133989380576496</v>
      </c>
      <c r="N201">
        <f>(Table2[[#This Row],[1W Return vs Nifty]]-AVERAGE(Table2[1W Return vs Nifty]))/_xlfn.STDEV.P(Table2[1W Return vs Nifty])</f>
        <v>0.78566555872710142</v>
      </c>
      <c r="O201">
        <v>672.94</v>
      </c>
      <c r="P201">
        <v>655.15611678754999</v>
      </c>
      <c r="Q201">
        <v>574.75068985044402</v>
      </c>
      <c r="R201">
        <v>54.969344696019498</v>
      </c>
      <c r="S201" s="1">
        <f>(Table2[[#This Row],[Close Price]]-Table2[[#This Row],[20D EMA]])/Table2[[#This Row],[20D EMA]]</f>
        <v>-1.321068743127188E-2</v>
      </c>
      <c r="T201" s="1">
        <f>(Table2[[#This Row],[Close Price]]-Table2[[#This Row],[50D EMA]])/Table2[[#This Row],[50D EMA]]</f>
        <v>1.3575212051838353E-2</v>
      </c>
      <c r="U201" s="1">
        <f>(Table2[[#This Row],[Close Price]]-Table2[[#This Row],[200D EMA]])/Table2[[#This Row],[200D EMA]]</f>
        <v>0.15537051407940464</v>
      </c>
      <c r="V201">
        <v>0.56264859624093599</v>
      </c>
      <c r="W201">
        <v>658.65</v>
      </c>
      <c r="X201">
        <v>699.75</v>
      </c>
      <c r="Y201">
        <v>658.65</v>
      </c>
      <c r="Z201">
        <v>699.75</v>
      </c>
      <c r="AA201">
        <v>645</v>
      </c>
      <c r="AB201">
        <v>699.75</v>
      </c>
      <c r="AC201" s="1">
        <f>(Table2[[#This Row],[Close Price]]/Table2[[#This Row],[Day Low]])-1</f>
        <v>8.198588020951858E-3</v>
      </c>
      <c r="AD201" s="1">
        <f>(Table2[[#This Row],[Day High]]/Table2[[#This Row],[Close Price]])-1</f>
        <v>5.3761011971990236E-2</v>
      </c>
      <c r="AE201" s="1">
        <f>(Table2[[#This Row],[Close Price]]/Table2[[#This Row],[Current Week Low]])-1</f>
        <v>8.198588020951858E-3</v>
      </c>
      <c r="AF201" s="1">
        <f>(Table2[[#This Row],[Current Week High]]/Table2[[#This Row],[Close Price]])-1</f>
        <v>5.3761011971990236E-2</v>
      </c>
      <c r="AG201" s="1">
        <f>(Table2[[#This Row],[Close Price]]/Table2[[#This Row],[Current Month Low]])-1</f>
        <v>2.9534883720930161E-2</v>
      </c>
      <c r="AH201" s="1">
        <f>(Table2[[#This Row],[Current Month High]]/Table2[[#This Row],[Close Price]])-1</f>
        <v>5.3761011971990236E-2</v>
      </c>
      <c r="AI201">
        <v>15.7141781492357</v>
      </c>
      <c r="AJ201">
        <v>63.177294507924799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0.27</v>
      </c>
      <c r="AM201" t="s">
        <v>3208</v>
      </c>
      <c r="AN201">
        <v>-7.58</v>
      </c>
      <c r="AO201" t="s">
        <v>3206</v>
      </c>
      <c r="AP201">
        <v>0.14226653056191499</v>
      </c>
      <c r="AQ201">
        <f>(Table2[[#This Row],[Sharpe Ratio]]-AVERAGE(Table2[Sharpe Ratio]))/_xlfn.STDEV.P(Table2[Sharpe Ratio])</f>
        <v>0.90723976132225725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1.6566907986899859</v>
      </c>
      <c r="AS201">
        <f>_xlfn.RANK.AVG(Table2[[#This Row],[1Y Return vs Nifty Z-Score]],Table2[1Y Return vs Nifty Z-Score])</f>
        <v>476</v>
      </c>
      <c r="AT201">
        <f>_xlfn.RANK.AVG(Table2[[#This Row],[6M Return vs Nifty Z-Score]],Table2[6M Return vs Nifty Z-Score])</f>
        <v>136</v>
      </c>
      <c r="AU201">
        <f>_xlfn.RANK.AVG(Table2[[#This Row],[Sharpe Ratio Z-Score]],Table2[Sharpe Ratio Z-Score])</f>
        <v>129</v>
      </c>
      <c r="AV201">
        <f>(Table2[[#This Row],[Rank 1Y]]+Table2[[#This Row],[Rank 6M]]+Table2[[#This Row],[Rank Sharpe]])/3</f>
        <v>247</v>
      </c>
    </row>
    <row r="202" spans="1:48" x14ac:dyDescent="0.3">
      <c r="A202" t="s">
        <v>1420</v>
      </c>
      <c r="B202" t="s">
        <v>1421</v>
      </c>
      <c r="C202" t="s">
        <v>3166</v>
      </c>
      <c r="D202" t="s">
        <v>204</v>
      </c>
      <c r="E202">
        <v>7805.1877425800003</v>
      </c>
      <c r="F202">
        <v>1465.65</v>
      </c>
      <c r="G202">
        <v>30.0873510191417</v>
      </c>
      <c r="H202">
        <f>(Table2[[#This Row],[1Y Return vs Nifty]]-AVERAGE(Table2[1Y Return vs Nifty]))/_xlfn.STDEV.P(Table2[1Y Return vs Nifty])</f>
        <v>0.11463016867304669</v>
      </c>
      <c r="I202">
        <v>2.1036175529710301</v>
      </c>
      <c r="J202">
        <f>(Table2[[#This Row],[1M Return vs Nifty]]-AVERAGE(Table2[1M Return vs Nifty]))/_xlfn.STDEV.P(Table2[1M Return vs Nifty])</f>
        <v>-3.0946285175378771E-2</v>
      </c>
      <c r="K202">
        <v>41.1410366502652</v>
      </c>
      <c r="L202">
        <f>(Table2[[#This Row],[6M Return vs Nifty]]-AVERAGE(Table2[6M Return vs Nifty]))/_xlfn.STDEV.P(Table2[6M Return vs Nifty])</f>
        <v>0.88953321563001952</v>
      </c>
      <c r="M202">
        <v>3.0515801325763601</v>
      </c>
      <c r="N202">
        <f>(Table2[[#This Row],[1W Return vs Nifty]]-AVERAGE(Table2[1W Return vs Nifty]))/_xlfn.STDEV.P(Table2[1W Return vs Nifty])</f>
        <v>0.16832343394036403</v>
      </c>
      <c r="O202">
        <v>1445.33</v>
      </c>
      <c r="P202">
        <v>1394.9071289738199</v>
      </c>
      <c r="Q202">
        <v>1171.7566294859701</v>
      </c>
      <c r="R202">
        <v>50.914355335035502</v>
      </c>
      <c r="S202" s="1">
        <f>(Table2[[#This Row],[Close Price]]-Table2[[#This Row],[20D EMA]])/Table2[[#This Row],[20D EMA]]</f>
        <v>1.4059073014467398E-2</v>
      </c>
      <c r="T202" s="1">
        <f>(Table2[[#This Row],[Close Price]]-Table2[[#This Row],[50D EMA]])/Table2[[#This Row],[50D EMA]]</f>
        <v>5.0715111821260116E-2</v>
      </c>
      <c r="U202" s="1">
        <f>(Table2[[#This Row],[Close Price]]-Table2[[#This Row],[200D EMA]])/Table2[[#This Row],[200D EMA]]</f>
        <v>0.25081434413813058</v>
      </c>
      <c r="V202">
        <v>0.71016857034050695</v>
      </c>
      <c r="W202">
        <v>1426.55</v>
      </c>
      <c r="X202">
        <v>1468</v>
      </c>
      <c r="Y202">
        <v>1373.25</v>
      </c>
      <c r="Z202">
        <v>1468</v>
      </c>
      <c r="AA202">
        <v>1370</v>
      </c>
      <c r="AB202">
        <v>1518</v>
      </c>
      <c r="AC202" s="1">
        <f>(Table2[[#This Row],[Close Price]]/Table2[[#This Row],[Day Low]])-1</f>
        <v>2.7408783428551464E-2</v>
      </c>
      <c r="AD202" s="1">
        <f>(Table2[[#This Row],[Day High]]/Table2[[#This Row],[Close Price]])-1</f>
        <v>1.6033841640228363E-3</v>
      </c>
      <c r="AE202" s="1">
        <f>(Table2[[#This Row],[Close Price]]/Table2[[#This Row],[Current Week Low]])-1</f>
        <v>6.728563626433659E-2</v>
      </c>
      <c r="AF202" s="1">
        <f>(Table2[[#This Row],[Current Week High]]/Table2[[#This Row],[Close Price]])-1</f>
        <v>1.6033841640228363E-3</v>
      </c>
      <c r="AG202" s="1">
        <f>(Table2[[#This Row],[Close Price]]/Table2[[#This Row],[Current Month Low]])-1</f>
        <v>6.9817518248175281E-2</v>
      </c>
      <c r="AH202" s="1">
        <f>(Table2[[#This Row],[Current Month High]]/Table2[[#This Row],[Close Price]])-1</f>
        <v>3.5717940845358731E-2</v>
      </c>
      <c r="AI202">
        <v>5.7551257121413597</v>
      </c>
      <c r="AJ202">
        <v>78.628884826325404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0.15</v>
      </c>
      <c r="AM202" t="s">
        <v>3208</v>
      </c>
      <c r="AN202">
        <v>-4.3099999999999996</v>
      </c>
      <c r="AO202" t="s">
        <v>3206</v>
      </c>
      <c r="AP202">
        <v>6.0486280466179002E-2</v>
      </c>
      <c r="AQ202">
        <f>(Table2[[#This Row],[Sharpe Ratio]]-AVERAGE(Table2[Sharpe Ratio]))/_xlfn.STDEV.P(Table2[Sharpe Ratio])</f>
        <v>-4.8881081074359081E-2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1.0926594519936923</v>
      </c>
      <c r="AS202">
        <f>_xlfn.RANK.AVG(Table2[[#This Row],[1Y Return vs Nifty Z-Score]],Table2[1Y Return vs Nifty Z-Score])</f>
        <v>261</v>
      </c>
      <c r="AT202">
        <f>_xlfn.RANK.AVG(Table2[[#This Row],[6M Return vs Nifty Z-Score]],Table2[6M Return vs Nifty Z-Score])</f>
        <v>116</v>
      </c>
      <c r="AU202">
        <f>_xlfn.RANK.AVG(Table2[[#This Row],[Sharpe Ratio Z-Score]],Table2[Sharpe Ratio Z-Score])</f>
        <v>365</v>
      </c>
      <c r="AV202">
        <f>(Table2[[#This Row],[Rank 1Y]]+Table2[[#This Row],[Rank 6M]]+Table2[[#This Row],[Rank Sharpe]])/3</f>
        <v>247.33333333333334</v>
      </c>
    </row>
    <row r="203" spans="1:48" x14ac:dyDescent="0.3">
      <c r="A203" t="s">
        <v>867</v>
      </c>
      <c r="B203" t="s">
        <v>868</v>
      </c>
      <c r="C203" t="s">
        <v>3159</v>
      </c>
      <c r="D203" t="s">
        <v>185</v>
      </c>
      <c r="E203">
        <v>18419.092263660001</v>
      </c>
      <c r="F203">
        <v>1808.2</v>
      </c>
      <c r="G203">
        <v>47.316166839698901</v>
      </c>
      <c r="H203">
        <f>(Table2[[#This Row],[1Y Return vs Nifty]]-AVERAGE(Table2[1Y Return vs Nifty]))/_xlfn.STDEV.P(Table2[1Y Return vs Nifty])</f>
        <v>0.42009869676201195</v>
      </c>
      <c r="I203">
        <v>0.67578932756396104</v>
      </c>
      <c r="J203">
        <f>(Table2[[#This Row],[1M Return vs Nifty]]-AVERAGE(Table2[1M Return vs Nifty]))/_xlfn.STDEV.P(Table2[1M Return vs Nifty])</f>
        <v>-0.17038174833880038</v>
      </c>
      <c r="K203">
        <v>30.135453782240301</v>
      </c>
      <c r="L203">
        <f>(Table2[[#This Row],[6M Return vs Nifty]]-AVERAGE(Table2[6M Return vs Nifty]))/_xlfn.STDEV.P(Table2[6M Return vs Nifty])</f>
        <v>0.53770782722159738</v>
      </c>
      <c r="M203">
        <v>3.0668339944778</v>
      </c>
      <c r="N203">
        <f>(Table2[[#This Row],[1W Return vs Nifty]]-AVERAGE(Table2[1W Return vs Nifty]))/_xlfn.STDEV.P(Table2[1W Return vs Nifty])</f>
        <v>0.17121042800073732</v>
      </c>
      <c r="O203">
        <v>1817.3</v>
      </c>
      <c r="P203">
        <v>1751.0921906963199</v>
      </c>
      <c r="Q203">
        <v>1488.2855617151399</v>
      </c>
      <c r="R203">
        <v>63.237352094576899</v>
      </c>
      <c r="S203" s="1">
        <f>(Table2[[#This Row],[Close Price]]-Table2[[#This Row],[20D EMA]])/Table2[[#This Row],[20D EMA]]</f>
        <v>-5.0074286028723436E-3</v>
      </c>
      <c r="T203" s="1">
        <f>(Table2[[#This Row],[Close Price]]-Table2[[#This Row],[50D EMA]])/Table2[[#This Row],[50D EMA]]</f>
        <v>3.261268002170193E-2</v>
      </c>
      <c r="U203" s="1">
        <f>(Table2[[#This Row],[Close Price]]-Table2[[#This Row],[200D EMA]])/Table2[[#This Row],[200D EMA]]</f>
        <v>0.21495501032488834</v>
      </c>
      <c r="V203">
        <v>0.72908690669702003</v>
      </c>
      <c r="W203">
        <v>1793</v>
      </c>
      <c r="X203">
        <v>1888.95</v>
      </c>
      <c r="Y203">
        <v>1793</v>
      </c>
      <c r="Z203">
        <v>1906</v>
      </c>
      <c r="AA203">
        <v>1793</v>
      </c>
      <c r="AB203">
        <v>1912</v>
      </c>
      <c r="AC203" s="1">
        <f>(Table2[[#This Row],[Close Price]]/Table2[[#This Row],[Day Low]])-1</f>
        <v>8.4774121583937045E-3</v>
      </c>
      <c r="AD203" s="1">
        <f>(Table2[[#This Row],[Day High]]/Table2[[#This Row],[Close Price]])-1</f>
        <v>4.4657670611657929E-2</v>
      </c>
      <c r="AE203" s="1">
        <f>(Table2[[#This Row],[Close Price]]/Table2[[#This Row],[Current Week Low]])-1</f>
        <v>8.4774121583937045E-3</v>
      </c>
      <c r="AF203" s="1">
        <f>(Table2[[#This Row],[Current Week High]]/Table2[[#This Row],[Close Price]])-1</f>
        <v>5.4086937285698466E-2</v>
      </c>
      <c r="AG203" s="1">
        <f>(Table2[[#This Row],[Close Price]]/Table2[[#This Row],[Current Month Low]])-1</f>
        <v>8.4774121583937045E-3</v>
      </c>
      <c r="AH203" s="1">
        <f>(Table2[[#This Row],[Current Month High]]/Table2[[#This Row],[Close Price]])-1</f>
        <v>5.7405154297091032E-2</v>
      </c>
      <c r="AI203">
        <v>5.74881097223758</v>
      </c>
      <c r="AJ203">
        <v>84.7458492975734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0.18</v>
      </c>
      <c r="AM203" t="s">
        <v>3208</v>
      </c>
      <c r="AN203">
        <v>2.0299999999999998</v>
      </c>
      <c r="AO203" t="s">
        <v>3208</v>
      </c>
      <c r="AP203">
        <v>4.8745882670197999E-2</v>
      </c>
      <c r="AQ203">
        <f>(Table2[[#This Row],[Sharpe Ratio]]-AVERAGE(Table2[Sharpe Ratio]))/_xlfn.STDEV.P(Table2[Sharpe Ratio])</f>
        <v>-0.18614208257073403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0.77249312107481227</v>
      </c>
      <c r="AS203">
        <f>_xlfn.RANK.AVG(Table2[[#This Row],[1Y Return vs Nifty Z-Score]],Table2[1Y Return vs Nifty Z-Score])</f>
        <v>182</v>
      </c>
      <c r="AT203">
        <f>_xlfn.RANK.AVG(Table2[[#This Row],[6M Return vs Nifty Z-Score]],Table2[6M Return vs Nifty Z-Score])</f>
        <v>169</v>
      </c>
      <c r="AU203">
        <f>_xlfn.RANK.AVG(Table2[[#This Row],[Sharpe Ratio Z-Score]],Table2[Sharpe Ratio Z-Score])</f>
        <v>392</v>
      </c>
      <c r="AV203">
        <f>(Table2[[#This Row],[Rank 1Y]]+Table2[[#This Row],[Rank 6M]]+Table2[[#This Row],[Rank Sharpe]])/3</f>
        <v>247.66666666666666</v>
      </c>
    </row>
    <row r="204" spans="1:48" x14ac:dyDescent="0.3">
      <c r="A204" t="s">
        <v>1018</v>
      </c>
      <c r="B204" t="s">
        <v>1019</v>
      </c>
      <c r="C204" t="s">
        <v>3166</v>
      </c>
      <c r="D204" t="s">
        <v>258</v>
      </c>
      <c r="E204">
        <v>14152.324614749999</v>
      </c>
      <c r="F204">
        <v>5954.4</v>
      </c>
      <c r="G204">
        <v>-3.8446615293381501</v>
      </c>
      <c r="H204">
        <f>(Table2[[#This Row],[1Y Return vs Nifty]]-AVERAGE(Table2[1Y Return vs Nifty]))/_xlfn.STDEV.P(Table2[1Y Return vs Nifty])</f>
        <v>-0.48698761145975039</v>
      </c>
      <c r="I204">
        <v>10.9319636724705</v>
      </c>
      <c r="J204">
        <f>(Table2[[#This Row],[1M Return vs Nifty]]-AVERAGE(Table2[1M Return vs Nifty]))/_xlfn.STDEV.P(Table2[1M Return vs Nifty])</f>
        <v>0.83119140634452005</v>
      </c>
      <c r="K204">
        <v>36.193465215910301</v>
      </c>
      <c r="L204">
        <f>(Table2[[#This Row],[6M Return vs Nifty]]-AVERAGE(Table2[6M Return vs Nifty]))/_xlfn.STDEV.P(Table2[6M Return vs Nifty])</f>
        <v>0.73136973965205754</v>
      </c>
      <c r="M204">
        <v>2.75436969190865</v>
      </c>
      <c r="N204">
        <f>(Table2[[#This Row],[1W Return vs Nifty]]-AVERAGE(Table2[1W Return vs Nifty]))/_xlfn.STDEV.P(Table2[1W Return vs Nifty])</f>
        <v>0.11207244763717676</v>
      </c>
      <c r="O204">
        <v>5892.17</v>
      </c>
      <c r="P204">
        <v>5574.7151204907204</v>
      </c>
      <c r="Q204">
        <v>4911.01478165558</v>
      </c>
      <c r="R204">
        <v>48.054682515403996</v>
      </c>
      <c r="S204" s="1">
        <f>(Table2[[#This Row],[Close Price]]-Table2[[#This Row],[20D EMA]])/Table2[[#This Row],[20D EMA]]</f>
        <v>1.0561473956114566E-2</v>
      </c>
      <c r="T204" s="1">
        <f>(Table2[[#This Row],[Close Price]]-Table2[[#This Row],[50D EMA]])/Table2[[#This Row],[50D EMA]]</f>
        <v>6.8108391425005591E-2</v>
      </c>
      <c r="U204" s="1">
        <f>(Table2[[#This Row],[Close Price]]-Table2[[#This Row],[200D EMA]])/Table2[[#This Row],[200D EMA]]</f>
        <v>0.21245817101627174</v>
      </c>
      <c r="V204">
        <v>0.72313362164814599</v>
      </c>
      <c r="W204">
        <v>5924.05</v>
      </c>
      <c r="X204">
        <v>6031.95</v>
      </c>
      <c r="Y204">
        <v>5901.5</v>
      </c>
      <c r="Z204">
        <v>6299.7</v>
      </c>
      <c r="AA204">
        <v>5785</v>
      </c>
      <c r="AB204">
        <v>6567.55</v>
      </c>
      <c r="AC204" s="1">
        <f>(Table2[[#This Row],[Close Price]]/Table2[[#This Row],[Day Low]])-1</f>
        <v>5.1231843080323802E-3</v>
      </c>
      <c r="AD204" s="1">
        <f>(Table2[[#This Row],[Day High]]/Table2[[#This Row],[Close Price]])-1</f>
        <v>1.3023982265215617E-2</v>
      </c>
      <c r="AE204" s="1">
        <f>(Table2[[#This Row],[Close Price]]/Table2[[#This Row],[Current Week Low]])-1</f>
        <v>8.9638227569261986E-3</v>
      </c>
      <c r="AF204" s="1">
        <f>(Table2[[#This Row],[Current Week High]]/Table2[[#This Row],[Close Price]])-1</f>
        <v>5.7990729544538544E-2</v>
      </c>
      <c r="AG204" s="1">
        <f>(Table2[[#This Row],[Close Price]]/Table2[[#This Row],[Current Month Low]])-1</f>
        <v>2.9282627484874535E-2</v>
      </c>
      <c r="AH204" s="1">
        <f>(Table2[[#This Row],[Current Month High]]/Table2[[#This Row],[Close Price]])-1</f>
        <v>0.10297427112723367</v>
      </c>
      <c r="AI204">
        <v>12.1800685207577</v>
      </c>
      <c r="AJ204">
        <v>57.438426250313903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0.24</v>
      </c>
      <c r="AM204" t="s">
        <v>3208</v>
      </c>
      <c r="AN204">
        <v>-4.9400000000000004</v>
      </c>
      <c r="AO204" t="s">
        <v>3206</v>
      </c>
      <c r="AP204">
        <v>0.141586216007097</v>
      </c>
      <c r="AQ204">
        <f>(Table2[[#This Row],[Sharpe Ratio]]-AVERAGE(Table2[Sharpe Ratio]))/_xlfn.STDEV.P(Table2[Sharpe Ratio])</f>
        <v>0.89928597144651357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2.0869319536205175</v>
      </c>
      <c r="AS204">
        <f>_xlfn.RANK.AVG(Table2[[#This Row],[1Y Return vs Nifty Z-Score]],Table2[1Y Return vs Nifty Z-Score])</f>
        <v>477</v>
      </c>
      <c r="AT204">
        <f>_xlfn.RANK.AVG(Table2[[#This Row],[6M Return vs Nifty Z-Score]],Table2[6M Return vs Nifty Z-Score])</f>
        <v>137</v>
      </c>
      <c r="AU204">
        <f>_xlfn.RANK.AVG(Table2[[#This Row],[Sharpe Ratio Z-Score]],Table2[Sharpe Ratio Z-Score])</f>
        <v>132</v>
      </c>
      <c r="AV204">
        <f>(Table2[[#This Row],[Rank 1Y]]+Table2[[#This Row],[Rank 6M]]+Table2[[#This Row],[Rank Sharpe]])/3</f>
        <v>248.66666666666666</v>
      </c>
    </row>
    <row r="205" spans="1:48" x14ac:dyDescent="0.3">
      <c r="A205" t="s">
        <v>694</v>
      </c>
      <c r="B205" t="s">
        <v>695</v>
      </c>
      <c r="C205" t="s">
        <v>3163</v>
      </c>
      <c r="D205" t="s">
        <v>248</v>
      </c>
      <c r="E205">
        <v>27007.399535929999</v>
      </c>
      <c r="F205">
        <v>2019.45</v>
      </c>
      <c r="G205">
        <v>39.148540180897797</v>
      </c>
      <c r="H205">
        <f>(Table2[[#This Row],[1Y Return vs Nifty]]-AVERAGE(Table2[1Y Return vs Nifty]))/_xlfn.STDEV.P(Table2[1Y Return vs Nifty])</f>
        <v>0.275285906409513</v>
      </c>
      <c r="I205">
        <v>17.350963438987399</v>
      </c>
      <c r="J205">
        <f>(Table2[[#This Row],[1M Return vs Nifty]]-AVERAGE(Table2[1M Return vs Nifty]))/_xlfn.STDEV.P(Table2[1M Return vs Nifty])</f>
        <v>1.4580428647788894</v>
      </c>
      <c r="K205">
        <v>18.106127245378801</v>
      </c>
      <c r="L205">
        <f>(Table2[[#This Row],[6M Return vs Nifty]]-AVERAGE(Table2[6M Return vs Nifty]))/_xlfn.STDEV.P(Table2[6M Return vs Nifty])</f>
        <v>0.15315550210857334</v>
      </c>
      <c r="M205">
        <v>3.0895331425402501</v>
      </c>
      <c r="N205">
        <f>(Table2[[#This Row],[1W Return vs Nifty]]-AVERAGE(Table2[1W Return vs Nifty]))/_xlfn.STDEV.P(Table2[1W Return vs Nifty])</f>
        <v>0.17550654042493866</v>
      </c>
      <c r="O205">
        <v>1898.13</v>
      </c>
      <c r="P205">
        <v>1807.2288627456101</v>
      </c>
      <c r="Q205">
        <v>1656.54610870185</v>
      </c>
      <c r="R205">
        <v>76.837442476249905</v>
      </c>
      <c r="S205" s="1">
        <f>(Table2[[#This Row],[Close Price]]-Table2[[#This Row],[20D EMA]])/Table2[[#This Row],[20D EMA]]</f>
        <v>6.3915537924167432E-2</v>
      </c>
      <c r="T205" s="1">
        <f>(Table2[[#This Row],[Close Price]]-Table2[[#This Row],[50D EMA]])/Table2[[#This Row],[50D EMA]]</f>
        <v>0.11742903271917407</v>
      </c>
      <c r="U205" s="1">
        <f>(Table2[[#This Row],[Close Price]]-Table2[[#This Row],[200D EMA]])/Table2[[#This Row],[200D EMA]]</f>
        <v>0.21907261705050826</v>
      </c>
      <c r="V205">
        <v>2.2445975323823699</v>
      </c>
      <c r="W205">
        <v>2001.05</v>
      </c>
      <c r="X205">
        <v>2039.9</v>
      </c>
      <c r="Y205">
        <v>1940.2</v>
      </c>
      <c r="Z205">
        <v>2051.9</v>
      </c>
      <c r="AA205">
        <v>1940.2</v>
      </c>
      <c r="AB205">
        <v>2069</v>
      </c>
      <c r="AC205" s="1">
        <f>(Table2[[#This Row],[Close Price]]/Table2[[#This Row],[Day Low]])-1</f>
        <v>9.1951725344194823E-3</v>
      </c>
      <c r="AD205" s="1">
        <f>(Table2[[#This Row],[Day High]]/Table2[[#This Row],[Close Price]])-1</f>
        <v>1.0126519596920014E-2</v>
      </c>
      <c r="AE205" s="1">
        <f>(Table2[[#This Row],[Close Price]]/Table2[[#This Row],[Current Week Low]])-1</f>
        <v>4.084630450469029E-2</v>
      </c>
      <c r="AF205" s="1">
        <f>(Table2[[#This Row],[Current Week High]]/Table2[[#This Row],[Close Price]])-1</f>
        <v>1.6068731585332729E-2</v>
      </c>
      <c r="AG205" s="1">
        <f>(Table2[[#This Row],[Close Price]]/Table2[[#This Row],[Current Month Low]])-1</f>
        <v>4.084630450469029E-2</v>
      </c>
      <c r="AH205" s="1">
        <f>(Table2[[#This Row],[Current Month High]]/Table2[[#This Row],[Close Price]])-1</f>
        <v>2.4536383668820605E-2</v>
      </c>
      <c r="AI205">
        <v>2.4536383668820601</v>
      </c>
      <c r="AJ205">
        <v>76.950711938663702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</v>
      </c>
      <c r="AM205" t="s">
        <v>3207</v>
      </c>
      <c r="AN205">
        <v>10.19</v>
      </c>
      <c r="AO205" t="s">
        <v>3208</v>
      </c>
      <c r="AP205">
        <v>9.3046306039828997E-2</v>
      </c>
      <c r="AQ205">
        <f>(Table2[[#This Row],[Sharpe Ratio]]-AVERAGE(Table2[Sharpe Ratio]))/_xlfn.STDEV.P(Table2[Sharpe Ratio])</f>
        <v>0.33178930136504103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2.3937801150869551</v>
      </c>
      <c r="AS205">
        <f>_xlfn.RANK.AVG(Table2[[#This Row],[1Y Return vs Nifty Z-Score]],Table2[1Y Return vs Nifty Z-Score])</f>
        <v>225</v>
      </c>
      <c r="AT205">
        <f>_xlfn.RANK.AVG(Table2[[#This Row],[6M Return vs Nifty Z-Score]],Table2[6M Return vs Nifty Z-Score])</f>
        <v>277</v>
      </c>
      <c r="AU205">
        <f>_xlfn.RANK.AVG(Table2[[#This Row],[Sharpe Ratio Z-Score]],Table2[Sharpe Ratio Z-Score])</f>
        <v>248</v>
      </c>
      <c r="AV205">
        <f>(Table2[[#This Row],[Rank 1Y]]+Table2[[#This Row],[Rank 6M]]+Table2[[#This Row],[Rank Sharpe]])/3</f>
        <v>250</v>
      </c>
    </row>
    <row r="206" spans="1:48" x14ac:dyDescent="0.3">
      <c r="A206" t="s">
        <v>1177</v>
      </c>
      <c r="B206" t="s">
        <v>1178</v>
      </c>
      <c r="C206" t="s">
        <v>3175</v>
      </c>
      <c r="D206" t="s">
        <v>376</v>
      </c>
      <c r="E206">
        <v>10471.591826100001</v>
      </c>
      <c r="F206">
        <v>191.07</v>
      </c>
      <c r="G206">
        <v>19.263019812109601</v>
      </c>
      <c r="H206">
        <f>(Table2[[#This Row],[1Y Return vs Nifty]]-AVERAGE(Table2[1Y Return vs Nifty]))/_xlfn.STDEV.P(Table2[1Y Return vs Nifty])</f>
        <v>-7.7286243679233688E-2</v>
      </c>
      <c r="I206">
        <v>-7.7199863014314003</v>
      </c>
      <c r="J206">
        <f>(Table2[[#This Row],[1M Return vs Nifty]]-AVERAGE(Table2[1M Return vs Nifty]))/_xlfn.STDEV.P(Table2[1M Return vs Nifty])</f>
        <v>-0.99027649661034511</v>
      </c>
      <c r="K206">
        <v>27.583854837940802</v>
      </c>
      <c r="L206">
        <f>(Table2[[#This Row],[6M Return vs Nifty]]-AVERAGE(Table2[6M Return vs Nifty]))/_xlfn.STDEV.P(Table2[6M Return vs Nifty])</f>
        <v>0.45613856365729522</v>
      </c>
      <c r="M206">
        <v>-2.7863762349829102</v>
      </c>
      <c r="N206">
        <f>(Table2[[#This Row],[1W Return vs Nifty]]-AVERAGE(Table2[1W Return vs Nifty]))/_xlfn.STDEV.P(Table2[1W Return vs Nifty])</f>
        <v>-0.93658661879002414</v>
      </c>
      <c r="O206">
        <v>197</v>
      </c>
      <c r="P206">
        <v>196.65069444280999</v>
      </c>
      <c r="Q206">
        <v>169.808058650269</v>
      </c>
      <c r="R206">
        <v>34.263735735497598</v>
      </c>
      <c r="S206" s="1">
        <f>(Table2[[#This Row],[Close Price]]-Table2[[#This Row],[20D EMA]])/Table2[[#This Row],[20D EMA]]</f>
        <v>-3.0101522842639627E-2</v>
      </c>
      <c r="T206" s="1">
        <f>(Table2[[#This Row],[Close Price]]-Table2[[#This Row],[50D EMA]])/Table2[[#This Row],[50D EMA]]</f>
        <v>-2.8378717190001984E-2</v>
      </c>
      <c r="U206" s="1">
        <f>(Table2[[#This Row],[Close Price]]-Table2[[#This Row],[200D EMA]])/Table2[[#This Row],[200D EMA]]</f>
        <v>0.1252116155071378</v>
      </c>
      <c r="V206">
        <v>0.20407745685454501</v>
      </c>
      <c r="W206">
        <v>188.37</v>
      </c>
      <c r="X206">
        <v>193.99</v>
      </c>
      <c r="Y206">
        <v>184</v>
      </c>
      <c r="Z206">
        <v>193.99</v>
      </c>
      <c r="AA206">
        <v>184</v>
      </c>
      <c r="AB206">
        <v>205.5</v>
      </c>
      <c r="AC206" s="1">
        <f>(Table2[[#This Row],[Close Price]]/Table2[[#This Row],[Day Low]])-1</f>
        <v>1.4333492594362118E-2</v>
      </c>
      <c r="AD206" s="1">
        <f>(Table2[[#This Row],[Day High]]/Table2[[#This Row],[Close Price]])-1</f>
        <v>1.5282357251269252E-2</v>
      </c>
      <c r="AE206" s="1">
        <f>(Table2[[#This Row],[Close Price]]/Table2[[#This Row],[Current Week Low]])-1</f>
        <v>3.8423913043478253E-2</v>
      </c>
      <c r="AF206" s="1">
        <f>(Table2[[#This Row],[Current Week High]]/Table2[[#This Row],[Close Price]])-1</f>
        <v>1.5282357251269252E-2</v>
      </c>
      <c r="AG206" s="1">
        <f>(Table2[[#This Row],[Close Price]]/Table2[[#This Row],[Current Month Low]])-1</f>
        <v>3.8423913043478253E-2</v>
      </c>
      <c r="AH206" s="1">
        <f>(Table2[[#This Row],[Current Month High]]/Table2[[#This Row],[Close Price]])-1</f>
        <v>7.5522059978018641E-2</v>
      </c>
      <c r="AI206">
        <v>28.2252577589365</v>
      </c>
      <c r="AJ206">
        <v>62.474489795918302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-0.02</v>
      </c>
      <c r="AM206" t="s">
        <v>3206</v>
      </c>
      <c r="AN206">
        <v>-4.08</v>
      </c>
      <c r="AO206" t="s">
        <v>3206</v>
      </c>
      <c r="AP206">
        <v>9.7118089052819004E-2</v>
      </c>
      <c r="AQ206">
        <f>(Table2[[#This Row],[Sharpe Ratio]]-AVERAGE(Table2[Sharpe Ratio]))/_xlfn.STDEV.P(Table2[Sharpe Ratio])</f>
        <v>0.37939390761017677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-1.168616887812131</v>
      </c>
      <c r="AS206">
        <f>_xlfn.RANK.AVG(Table2[[#This Row],[1Y Return vs Nifty Z-Score]],Table2[1Y Return vs Nifty Z-Score])</f>
        <v>325</v>
      </c>
      <c r="AT206">
        <f>_xlfn.RANK.AVG(Table2[[#This Row],[6M Return vs Nifty Z-Score]],Table2[6M Return vs Nifty Z-Score])</f>
        <v>186</v>
      </c>
      <c r="AU206">
        <f>_xlfn.RANK.AVG(Table2[[#This Row],[Sharpe Ratio Z-Score]],Table2[Sharpe Ratio Z-Score])</f>
        <v>241</v>
      </c>
      <c r="AV206">
        <f>(Table2[[#This Row],[Rank 1Y]]+Table2[[#This Row],[Rank 6M]]+Table2[[#This Row],[Rank Sharpe]])/3</f>
        <v>250.66666666666666</v>
      </c>
    </row>
    <row r="207" spans="1:48" x14ac:dyDescent="0.3">
      <c r="A207" t="s">
        <v>648</v>
      </c>
      <c r="B207" t="s">
        <v>649</v>
      </c>
      <c r="C207" t="s">
        <v>3173</v>
      </c>
      <c r="D207" t="s">
        <v>218</v>
      </c>
      <c r="E207">
        <v>29683.074264399998</v>
      </c>
      <c r="F207">
        <v>4663</v>
      </c>
      <c r="G207">
        <v>87.118195794612006</v>
      </c>
      <c r="H207">
        <f>(Table2[[#This Row],[1Y Return vs Nifty]]-AVERAGE(Table2[1Y Return vs Nifty]))/_xlfn.STDEV.P(Table2[1Y Return vs Nifty])</f>
        <v>1.1257924209531194</v>
      </c>
      <c r="I207">
        <v>6.9755281448132802</v>
      </c>
      <c r="J207">
        <f>(Table2[[#This Row],[1M Return vs Nifty]]-AVERAGE(Table2[1M Return vs Nifty]))/_xlfn.STDEV.P(Table2[1M Return vs Nifty])</f>
        <v>0.44482320710415119</v>
      </c>
      <c r="K207">
        <v>42.211776644369699</v>
      </c>
      <c r="L207">
        <f>(Table2[[#This Row],[6M Return vs Nifty]]-AVERAGE(Table2[6M Return vs Nifty]))/_xlfn.STDEV.P(Table2[6M Return vs Nifty])</f>
        <v>0.92376252622880062</v>
      </c>
      <c r="M207">
        <v>-2.7332356553674102</v>
      </c>
      <c r="N207">
        <f>(Table2[[#This Row],[1W Return vs Nifty]]-AVERAGE(Table2[1W Return vs Nifty]))/_xlfn.STDEV.P(Table2[1W Return vs Nifty])</f>
        <v>-0.92652906492556575</v>
      </c>
      <c r="O207">
        <v>4730.6000000000004</v>
      </c>
      <c r="P207">
        <v>4458.7865754346203</v>
      </c>
      <c r="Q207">
        <v>3411.3164438045801</v>
      </c>
      <c r="R207">
        <v>37.950481938352098</v>
      </c>
      <c r="S207" s="1">
        <f>(Table2[[#This Row],[Close Price]]-Table2[[#This Row],[20D EMA]])/Table2[[#This Row],[20D EMA]]</f>
        <v>-1.4289942079228925E-2</v>
      </c>
      <c r="T207" s="1">
        <f>(Table2[[#This Row],[Close Price]]-Table2[[#This Row],[50D EMA]])/Table2[[#This Row],[50D EMA]]</f>
        <v>4.580022414404842E-2</v>
      </c>
      <c r="U207" s="1">
        <f>(Table2[[#This Row],[Close Price]]-Table2[[#This Row],[200D EMA]])/Table2[[#This Row],[200D EMA]]</f>
        <v>0.36692097517621075</v>
      </c>
      <c r="V207">
        <v>1.4655432369313499</v>
      </c>
      <c r="W207">
        <v>4635</v>
      </c>
      <c r="X207">
        <v>4738</v>
      </c>
      <c r="Y207">
        <v>4602</v>
      </c>
      <c r="Z207">
        <v>4760</v>
      </c>
      <c r="AA207">
        <v>4566</v>
      </c>
      <c r="AB207">
        <v>5050</v>
      </c>
      <c r="AC207" s="1">
        <f>(Table2[[#This Row],[Close Price]]/Table2[[#This Row],[Day Low]])-1</f>
        <v>6.0409924487594413E-3</v>
      </c>
      <c r="AD207" s="1">
        <f>(Table2[[#This Row],[Day High]]/Table2[[#This Row],[Close Price]])-1</f>
        <v>1.6084066051897938E-2</v>
      </c>
      <c r="AE207" s="1">
        <f>(Table2[[#This Row],[Close Price]]/Table2[[#This Row],[Current Week Low]])-1</f>
        <v>1.3255106475445366E-2</v>
      </c>
      <c r="AF207" s="1">
        <f>(Table2[[#This Row],[Current Week High]]/Table2[[#This Row],[Close Price]])-1</f>
        <v>2.0802058760454711E-2</v>
      </c>
      <c r="AG207" s="1">
        <f>(Table2[[#This Row],[Close Price]]/Table2[[#This Row],[Current Month Low]])-1</f>
        <v>2.1243977222952237E-2</v>
      </c>
      <c r="AH207" s="1">
        <f>(Table2[[#This Row],[Current Month High]]/Table2[[#This Row],[Close Price]])-1</f>
        <v>8.2993780827793184E-2</v>
      </c>
      <c r="AI207">
        <v>15.376367145614401</v>
      </c>
      <c r="AJ207">
        <v>134.78173304466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0.09</v>
      </c>
      <c r="AM207" t="s">
        <v>3208</v>
      </c>
      <c r="AN207">
        <v>-6.73</v>
      </c>
      <c r="AO207" t="s">
        <v>3206</v>
      </c>
      <c r="AQ207">
        <f>(Table2[[#This Row],[Sharpe Ratio]]-AVERAGE(Table2[Sharpe Ratio]))/_xlfn.STDEV.P(Table2[Sharpe Ratio])</f>
        <v>-0.75604684988846582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0.81180223947203967</v>
      </c>
      <c r="AS207">
        <f>_xlfn.RANK.AVG(Table2[[#This Row],[1Y Return vs Nifty Z-Score]],Table2[1Y Return vs Nifty Z-Score])</f>
        <v>84</v>
      </c>
      <c r="AT207">
        <f>_xlfn.RANK.AVG(Table2[[#This Row],[6M Return vs Nifty Z-Score]],Table2[6M Return vs Nifty Z-Score])</f>
        <v>109</v>
      </c>
      <c r="AU207">
        <f>_xlfn.RANK.AVG(Table2[[#This Row],[Sharpe Ratio Z-Score]],Table2[Sharpe Ratio Z-Score])</f>
        <v>559.5</v>
      </c>
      <c r="AV207">
        <f>(Table2[[#This Row],[Rank 1Y]]+Table2[[#This Row],[Rank 6M]]+Table2[[#This Row],[Rank Sharpe]])/3</f>
        <v>250.83333333333334</v>
      </c>
    </row>
    <row r="208" spans="1:48" x14ac:dyDescent="0.3">
      <c r="A208" t="s">
        <v>916</v>
      </c>
      <c r="B208" t="s">
        <v>917</v>
      </c>
      <c r="C208" t="s">
        <v>3161</v>
      </c>
      <c r="D208" t="s">
        <v>514</v>
      </c>
      <c r="E208">
        <v>17031.2539597</v>
      </c>
      <c r="F208">
        <v>986</v>
      </c>
      <c r="G208">
        <v>82.158626302241302</v>
      </c>
      <c r="H208">
        <f>(Table2[[#This Row],[1Y Return vs Nifty]]-AVERAGE(Table2[1Y Return vs Nifty]))/_xlfn.STDEV.P(Table2[1Y Return vs Nifty])</f>
        <v>1.0378587864788482</v>
      </c>
      <c r="I208">
        <v>-7.6088770939289496</v>
      </c>
      <c r="J208">
        <f>(Table2[[#This Row],[1M Return vs Nifty]]-AVERAGE(Table2[1M Return vs Nifty]))/_xlfn.STDEV.P(Table2[1M Return vs Nifty])</f>
        <v>-0.97942605708677566</v>
      </c>
      <c r="K208">
        <v>45.415306690119998</v>
      </c>
      <c r="L208">
        <f>(Table2[[#This Row],[6M Return vs Nifty]]-AVERAGE(Table2[6M Return vs Nifty]))/_xlfn.STDEV.P(Table2[6M Return vs Nifty])</f>
        <v>1.0261726589895763</v>
      </c>
      <c r="M208">
        <v>-1.2105694200189299E-2</v>
      </c>
      <c r="N208">
        <f>(Table2[[#This Row],[1W Return vs Nifty]]-AVERAGE(Table2[1W Return vs Nifty]))/_xlfn.STDEV.P(Table2[1W Return vs Nifty])</f>
        <v>-0.41151941778486389</v>
      </c>
      <c r="O208">
        <v>994</v>
      </c>
      <c r="P208">
        <v>918.304310851129</v>
      </c>
      <c r="Q208">
        <v>720.07075652732794</v>
      </c>
      <c r="R208">
        <v>45.080156738689197</v>
      </c>
      <c r="S208" s="1">
        <f>(Table2[[#This Row],[Close Price]]-Table2[[#This Row],[20D EMA]])/Table2[[#This Row],[20D EMA]]</f>
        <v>-8.0482897384305842E-3</v>
      </c>
      <c r="T208" s="1">
        <f>(Table2[[#This Row],[Close Price]]-Table2[[#This Row],[50D EMA]])/Table2[[#This Row],[50D EMA]]</f>
        <v>7.3718143701326358E-2</v>
      </c>
      <c r="U208" s="1">
        <f>(Table2[[#This Row],[Close Price]]-Table2[[#This Row],[200D EMA]])/Table2[[#This Row],[200D EMA]]</f>
        <v>0.36930987831690898</v>
      </c>
      <c r="V208">
        <v>0.78402498504079099</v>
      </c>
      <c r="W208">
        <v>980.35</v>
      </c>
      <c r="X208">
        <v>1004.5</v>
      </c>
      <c r="Y208">
        <v>974.1</v>
      </c>
      <c r="Z208">
        <v>1009</v>
      </c>
      <c r="AA208">
        <v>974.1</v>
      </c>
      <c r="AB208">
        <v>1057.25</v>
      </c>
      <c r="AC208" s="1">
        <f>(Table2[[#This Row],[Close Price]]/Table2[[#This Row],[Day Low]])-1</f>
        <v>5.7632478196563142E-3</v>
      </c>
      <c r="AD208" s="1">
        <f>(Table2[[#This Row],[Day High]]/Table2[[#This Row],[Close Price]])-1</f>
        <v>1.8762677484787105E-2</v>
      </c>
      <c r="AE208" s="1">
        <f>(Table2[[#This Row],[Close Price]]/Table2[[#This Row],[Current Week Low]])-1</f>
        <v>1.2216404886561838E-2</v>
      </c>
      <c r="AF208" s="1">
        <f>(Table2[[#This Row],[Current Week High]]/Table2[[#This Row],[Close Price]])-1</f>
        <v>2.33265720081135E-2</v>
      </c>
      <c r="AG208" s="1">
        <f>(Table2[[#This Row],[Close Price]]/Table2[[#This Row],[Current Month Low]])-1</f>
        <v>1.2216404886561838E-2</v>
      </c>
      <c r="AH208" s="1">
        <f>(Table2[[#This Row],[Current Month High]]/Table2[[#This Row],[Close Price]])-1</f>
        <v>7.226166328600403E-2</v>
      </c>
      <c r="AI208">
        <v>20.588235294117599</v>
      </c>
      <c r="AJ208">
        <v>131.700152743508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0.4</v>
      </c>
      <c r="AM208" t="s">
        <v>3208</v>
      </c>
      <c r="AN208">
        <v>-2.2999999999999998</v>
      </c>
      <c r="AO208" t="s">
        <v>3206</v>
      </c>
      <c r="AQ208">
        <f>(Table2[[#This Row],[Sharpe Ratio]]-AVERAGE(Table2[Sharpe Ratio]))/_xlfn.STDEV.P(Table2[Sharpe Ratio])</f>
        <v>-0.75604684988846582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-8.2960879291680834E-2</v>
      </c>
      <c r="AS208">
        <f>_xlfn.RANK.AVG(Table2[[#This Row],[1Y Return vs Nifty Z-Score]],Table2[1Y Return vs Nifty Z-Score])</f>
        <v>94</v>
      </c>
      <c r="AT208">
        <f>_xlfn.RANK.AVG(Table2[[#This Row],[6M Return vs Nifty Z-Score]],Table2[6M Return vs Nifty Z-Score])</f>
        <v>102</v>
      </c>
      <c r="AU208">
        <f>_xlfn.RANK.AVG(Table2[[#This Row],[Sharpe Ratio Z-Score]],Table2[Sharpe Ratio Z-Score])</f>
        <v>559.5</v>
      </c>
      <c r="AV208">
        <f>(Table2[[#This Row],[Rank 1Y]]+Table2[[#This Row],[Rank 6M]]+Table2[[#This Row],[Rank Sharpe]])/3</f>
        <v>251.83333333333334</v>
      </c>
    </row>
    <row r="209" spans="1:48" x14ac:dyDescent="0.3">
      <c r="A209" t="s">
        <v>506</v>
      </c>
      <c r="B209" t="s">
        <v>507</v>
      </c>
      <c r="C209" t="s">
        <v>3161</v>
      </c>
      <c r="D209" t="s">
        <v>232</v>
      </c>
      <c r="E209">
        <v>42662.058815459997</v>
      </c>
      <c r="F209">
        <v>675.4</v>
      </c>
      <c r="G209">
        <v>76.187743009940306</v>
      </c>
      <c r="H209">
        <f>(Table2[[#This Row],[1Y Return vs Nifty]]-AVERAGE(Table2[1Y Return vs Nifty]))/_xlfn.STDEV.P(Table2[1Y Return vs Nifty])</f>
        <v>0.93199446302871858</v>
      </c>
      <c r="I209">
        <v>0.85921686518412099</v>
      </c>
      <c r="J209">
        <f>(Table2[[#This Row],[1M Return vs Nifty]]-AVERAGE(Table2[1M Return vs Nifty]))/_xlfn.STDEV.P(Table2[1M Return vs Nifty])</f>
        <v>-0.15246901681417932</v>
      </c>
      <c r="K209">
        <v>22.522499020911301</v>
      </c>
      <c r="L209">
        <f>(Table2[[#This Row],[6M Return vs Nifty]]-AVERAGE(Table2[6M Return vs Nifty]))/_xlfn.STDEV.P(Table2[6M Return vs Nifty])</f>
        <v>0.29433763974864585</v>
      </c>
      <c r="M209">
        <v>-1.73386582281121</v>
      </c>
      <c r="N209">
        <f>(Table2[[#This Row],[1W Return vs Nifty]]-AVERAGE(Table2[1W Return vs Nifty]))/_xlfn.STDEV.P(Table2[1W Return vs Nifty])</f>
        <v>-0.7373851753749695</v>
      </c>
      <c r="O209">
        <v>681.29</v>
      </c>
      <c r="P209">
        <v>664.11015871171401</v>
      </c>
      <c r="Q209">
        <v>563.39316170094503</v>
      </c>
      <c r="R209">
        <v>43.0889468365515</v>
      </c>
      <c r="S209" s="1">
        <f>(Table2[[#This Row],[Close Price]]-Table2[[#This Row],[20D EMA]])/Table2[[#This Row],[20D EMA]]</f>
        <v>-8.6453639419336644E-3</v>
      </c>
      <c r="T209" s="1">
        <f>(Table2[[#This Row],[Close Price]]-Table2[[#This Row],[50D EMA]])/Table2[[#This Row],[50D EMA]]</f>
        <v>1.6999952703911008E-2</v>
      </c>
      <c r="U209" s="1">
        <f>(Table2[[#This Row],[Close Price]]-Table2[[#This Row],[200D EMA]])/Table2[[#This Row],[200D EMA]]</f>
        <v>0.19880759283782246</v>
      </c>
      <c r="V209">
        <v>0.66008341130895798</v>
      </c>
      <c r="W209">
        <v>671.4</v>
      </c>
      <c r="X209">
        <v>686.25</v>
      </c>
      <c r="Y209">
        <v>662.5</v>
      </c>
      <c r="Z209">
        <v>689.05</v>
      </c>
      <c r="AA209">
        <v>662.5</v>
      </c>
      <c r="AB209">
        <v>714</v>
      </c>
      <c r="AC209" s="1">
        <f>(Table2[[#This Row],[Close Price]]/Table2[[#This Row],[Day Low]])-1</f>
        <v>5.9577003276736207E-3</v>
      </c>
      <c r="AD209" s="1">
        <f>(Table2[[#This Row],[Day High]]/Table2[[#This Row],[Close Price]])-1</f>
        <v>1.6064554338170112E-2</v>
      </c>
      <c r="AE209" s="1">
        <f>(Table2[[#This Row],[Close Price]]/Table2[[#This Row],[Current Week Low]])-1</f>
        <v>1.9471698113207481E-2</v>
      </c>
      <c r="AF209" s="1">
        <f>(Table2[[#This Row],[Current Week High]]/Table2[[#This Row],[Close Price]])-1</f>
        <v>2.0210245780278413E-2</v>
      </c>
      <c r="AG209" s="1">
        <f>(Table2[[#This Row],[Close Price]]/Table2[[#This Row],[Current Month Low]])-1</f>
        <v>1.9471698113207481E-2</v>
      </c>
      <c r="AH209" s="1">
        <f>(Table2[[#This Row],[Current Month High]]/Table2[[#This Row],[Close Price]])-1</f>
        <v>5.7151317737637042E-2</v>
      </c>
      <c r="AI209">
        <v>9.48326917382294</v>
      </c>
      <c r="AJ209">
        <v>112.389937106918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0.01</v>
      </c>
      <c r="AM209" t="s">
        <v>3208</v>
      </c>
      <c r="AN209">
        <v>-3.5</v>
      </c>
      <c r="AO209" t="s">
        <v>3206</v>
      </c>
      <c r="AP209">
        <v>3.6487009658217003E-2</v>
      </c>
      <c r="AQ209">
        <f>(Table2[[#This Row],[Sharpe Ratio]]-AVERAGE(Table2[Sharpe Ratio]))/_xlfn.STDEV.P(Table2[Sharpe Ratio])</f>
        <v>-0.32946475494367589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7.013155644539748E-3</v>
      </c>
      <c r="AS209">
        <f>_xlfn.RANK.AVG(Table2[[#This Row],[1Y Return vs Nifty Z-Score]],Table2[1Y Return vs Nifty Z-Score])</f>
        <v>101</v>
      </c>
      <c r="AT209">
        <f>_xlfn.RANK.AVG(Table2[[#This Row],[6M Return vs Nifty Z-Score]],Table2[6M Return vs Nifty Z-Score])</f>
        <v>228</v>
      </c>
      <c r="AU209">
        <f>_xlfn.RANK.AVG(Table2[[#This Row],[Sharpe Ratio Z-Score]],Table2[Sharpe Ratio Z-Score])</f>
        <v>428</v>
      </c>
      <c r="AV209">
        <f>(Table2[[#This Row],[Rank 1Y]]+Table2[[#This Row],[Rank 6M]]+Table2[[#This Row],[Rank Sharpe]])/3</f>
        <v>252.33333333333334</v>
      </c>
    </row>
    <row r="210" spans="1:48" x14ac:dyDescent="0.3">
      <c r="A210" t="s">
        <v>975</v>
      </c>
      <c r="B210" t="s">
        <v>976</v>
      </c>
      <c r="C210" t="s">
        <v>3162</v>
      </c>
      <c r="D210" t="s">
        <v>977</v>
      </c>
      <c r="E210">
        <v>15308.762013899999</v>
      </c>
      <c r="F210">
        <v>466</v>
      </c>
      <c r="G210">
        <v>63.061205911319199</v>
      </c>
      <c r="H210">
        <f>(Table2[[#This Row],[1Y Return vs Nifty]]-AVERAGE(Table2[1Y Return vs Nifty]))/_xlfn.STDEV.P(Table2[1Y Return vs Nifty])</f>
        <v>0.69925972326577956</v>
      </c>
      <c r="I210">
        <v>-0.65273839471027295</v>
      </c>
      <c r="J210">
        <f>(Table2[[#This Row],[1M Return vs Nifty]]-AVERAGE(Table2[1M Return vs Nifty]))/_xlfn.STDEV.P(Table2[1M Return vs Nifty])</f>
        <v>-0.30011995842912192</v>
      </c>
      <c r="K210">
        <v>1.7345066841189101</v>
      </c>
      <c r="L210">
        <f>(Table2[[#This Row],[6M Return vs Nifty]]-AVERAGE(Table2[6M Return vs Nifty]))/_xlfn.STDEV.P(Table2[6M Return vs Nifty])</f>
        <v>-0.37021085039741386</v>
      </c>
      <c r="M210">
        <v>-1.73916328095579</v>
      </c>
      <c r="N210">
        <f>(Table2[[#This Row],[1W Return vs Nifty]]-AVERAGE(Table2[1W Return vs Nifty]))/_xlfn.STDEV.P(Table2[1W Return vs Nifty])</f>
        <v>-0.73838778902764945</v>
      </c>
      <c r="O210">
        <v>484.56</v>
      </c>
      <c r="P210">
        <v>479.83299432230899</v>
      </c>
      <c r="Q210">
        <v>403.49014068447298</v>
      </c>
      <c r="R210">
        <v>40.096987728930202</v>
      </c>
      <c r="S210" s="1">
        <f>(Table2[[#This Row],[Close Price]]-Table2[[#This Row],[20D EMA]])/Table2[[#This Row],[20D EMA]]</f>
        <v>-3.8302790160145289E-2</v>
      </c>
      <c r="T210" s="1">
        <f>(Table2[[#This Row],[Close Price]]-Table2[[#This Row],[50D EMA]])/Table2[[#This Row],[50D EMA]]</f>
        <v>-2.882876852152693E-2</v>
      </c>
      <c r="U210" s="1">
        <f>(Table2[[#This Row],[Close Price]]-Table2[[#This Row],[200D EMA]])/Table2[[#This Row],[200D EMA]]</f>
        <v>0.15492289157174075</v>
      </c>
      <c r="V210">
        <v>0.30054773384786299</v>
      </c>
      <c r="W210">
        <v>465</v>
      </c>
      <c r="X210">
        <v>478.85</v>
      </c>
      <c r="Y210">
        <v>465</v>
      </c>
      <c r="Z210">
        <v>483.5</v>
      </c>
      <c r="AA210">
        <v>465</v>
      </c>
      <c r="AB210">
        <v>516</v>
      </c>
      <c r="AC210" s="1">
        <f>(Table2[[#This Row],[Close Price]]/Table2[[#This Row],[Day Low]])-1</f>
        <v>2.1505376344086446E-3</v>
      </c>
      <c r="AD210" s="1">
        <f>(Table2[[#This Row],[Day High]]/Table2[[#This Row],[Close Price]])-1</f>
        <v>2.7575107296137435E-2</v>
      </c>
      <c r="AE210" s="1">
        <f>(Table2[[#This Row],[Close Price]]/Table2[[#This Row],[Current Week Low]])-1</f>
        <v>2.1505376344086446E-3</v>
      </c>
      <c r="AF210" s="1">
        <f>(Table2[[#This Row],[Current Week High]]/Table2[[#This Row],[Close Price]])-1</f>
        <v>3.7553648068669565E-2</v>
      </c>
      <c r="AG210" s="1">
        <f>(Table2[[#This Row],[Close Price]]/Table2[[#This Row],[Current Month Low]])-1</f>
        <v>2.1505376344086446E-3</v>
      </c>
      <c r="AH210" s="1">
        <f>(Table2[[#This Row],[Current Month High]]/Table2[[#This Row],[Close Price]])-1</f>
        <v>0.10729613733905574</v>
      </c>
      <c r="AI210">
        <v>32.575107296137297</v>
      </c>
      <c r="AJ210">
        <v>130.12345679012299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-0.12</v>
      </c>
      <c r="AM210" t="s">
        <v>3206</v>
      </c>
      <c r="AN210">
        <v>-7.37</v>
      </c>
      <c r="AO210" t="s">
        <v>3206</v>
      </c>
      <c r="AP210">
        <v>0.12090036835141001</v>
      </c>
      <c r="AQ210">
        <f>(Table2[[#This Row],[Sharpe Ratio]]-AVERAGE(Table2[Sharpe Ratio]))/_xlfn.STDEV.P(Table2[Sharpe Ratio])</f>
        <v>0.65744065961278575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-5.201821497561987E-2</v>
      </c>
      <c r="AS210">
        <f>_xlfn.RANK.AVG(Table2[[#This Row],[1Y Return vs Nifty Z-Score]],Table2[1Y Return vs Nifty Z-Score])</f>
        <v>133</v>
      </c>
      <c r="AT210">
        <f>_xlfn.RANK.AVG(Table2[[#This Row],[6M Return vs Nifty Z-Score]],Table2[6M Return vs Nifty Z-Score])</f>
        <v>446</v>
      </c>
      <c r="AU210">
        <f>_xlfn.RANK.AVG(Table2[[#This Row],[Sharpe Ratio Z-Score]],Table2[Sharpe Ratio Z-Score])</f>
        <v>180</v>
      </c>
      <c r="AV210">
        <f>(Table2[[#This Row],[Rank 1Y]]+Table2[[#This Row],[Rank 6M]]+Table2[[#This Row],[Rank Sharpe]])/3</f>
        <v>253</v>
      </c>
    </row>
    <row r="211" spans="1:48" x14ac:dyDescent="0.3">
      <c r="A211" t="s">
        <v>1563</v>
      </c>
      <c r="B211" t="s">
        <v>1564</v>
      </c>
      <c r="C211" t="s">
        <v>3175</v>
      </c>
      <c r="D211" t="s">
        <v>376</v>
      </c>
      <c r="E211">
        <v>6341.7069768000001</v>
      </c>
      <c r="F211">
        <v>128.09</v>
      </c>
      <c r="G211">
        <v>43.924481448127402</v>
      </c>
      <c r="H211">
        <f>(Table2[[#This Row],[1Y Return vs Nifty]]-AVERAGE(Table2[1Y Return vs Nifty]))/_xlfn.STDEV.P(Table2[1Y Return vs Nifty])</f>
        <v>0.35996379514747462</v>
      </c>
      <c r="I211">
        <v>-6.2993078916329202</v>
      </c>
      <c r="J211">
        <f>(Table2[[#This Row],[1M Return vs Nifty]]-AVERAGE(Table2[1M Return vs Nifty]))/_xlfn.STDEV.P(Table2[1M Return vs Nifty])</f>
        <v>-0.85153925318594881</v>
      </c>
      <c r="K211">
        <v>18.594201002946502</v>
      </c>
      <c r="L211">
        <f>(Table2[[#This Row],[6M Return vs Nifty]]-AVERAGE(Table2[6M Return vs Nifty]))/_xlfn.STDEV.P(Table2[6M Return vs Nifty])</f>
        <v>0.16875819588566646</v>
      </c>
      <c r="M211">
        <v>-4.1220598171110803</v>
      </c>
      <c r="N211">
        <f>(Table2[[#This Row],[1W Return vs Nifty]]-AVERAGE(Table2[1W Return vs Nifty]))/_xlfn.STDEV.P(Table2[1W Return vs Nifty])</f>
        <v>-1.1893823103373653</v>
      </c>
      <c r="O211">
        <v>135.22</v>
      </c>
      <c r="P211">
        <v>134.619468966131</v>
      </c>
      <c r="Q211">
        <v>113.519185839955</v>
      </c>
      <c r="R211">
        <v>30.409867272732001</v>
      </c>
      <c r="S211" s="1">
        <f>(Table2[[#This Row],[Close Price]]-Table2[[#This Row],[20D EMA]])/Table2[[#This Row],[20D EMA]]</f>
        <v>-5.2728886259429043E-2</v>
      </c>
      <c r="T211" s="1">
        <f>(Table2[[#This Row],[Close Price]]-Table2[[#This Row],[50D EMA]])/Table2[[#This Row],[50D EMA]]</f>
        <v>-4.8503154976593653E-2</v>
      </c>
      <c r="U211" s="1">
        <f>(Table2[[#This Row],[Close Price]]-Table2[[#This Row],[200D EMA]])/Table2[[#This Row],[200D EMA]]</f>
        <v>0.12835552027819916</v>
      </c>
      <c r="V211">
        <v>0.17136413163348499</v>
      </c>
      <c r="W211">
        <v>127.56</v>
      </c>
      <c r="X211">
        <v>131.16999999999999</v>
      </c>
      <c r="Y211">
        <v>126.02</v>
      </c>
      <c r="Z211">
        <v>132.77000000000001</v>
      </c>
      <c r="AA211">
        <v>126.02</v>
      </c>
      <c r="AB211">
        <v>142.29</v>
      </c>
      <c r="AC211" s="1">
        <f>(Table2[[#This Row],[Close Price]]/Table2[[#This Row],[Day Low]])-1</f>
        <v>4.1549074945124165E-3</v>
      </c>
      <c r="AD211" s="1">
        <f>(Table2[[#This Row],[Day High]]/Table2[[#This Row],[Close Price]])-1</f>
        <v>2.4045592942462113E-2</v>
      </c>
      <c r="AE211" s="1">
        <f>(Table2[[#This Row],[Close Price]]/Table2[[#This Row],[Current Week Low]])-1</f>
        <v>1.6425964132677384E-2</v>
      </c>
      <c r="AF211" s="1">
        <f>(Table2[[#This Row],[Current Week High]]/Table2[[#This Row],[Close Price]])-1</f>
        <v>3.6536810055429747E-2</v>
      </c>
      <c r="AG211" s="1">
        <f>(Table2[[#This Row],[Close Price]]/Table2[[#This Row],[Current Month Low]])-1</f>
        <v>1.6425964132677384E-2</v>
      </c>
      <c r="AH211" s="1">
        <f>(Table2[[#This Row],[Current Month High]]/Table2[[#This Row],[Close Price]])-1</f>
        <v>0.11085955187758589</v>
      </c>
      <c r="AI211">
        <v>32.680146771800999</v>
      </c>
      <c r="AJ211">
        <v>96.910069177555698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-0.02</v>
      </c>
      <c r="AM211" t="s">
        <v>3206</v>
      </c>
      <c r="AN211">
        <v>-7.94</v>
      </c>
      <c r="AO211" t="s">
        <v>3206</v>
      </c>
      <c r="AP211">
        <v>8.1501147497025E-2</v>
      </c>
      <c r="AQ211">
        <f>(Table2[[#This Row],[Sharpe Ratio]]-AVERAGE(Table2[Sharpe Ratio]))/_xlfn.STDEV.P(Table2[Sharpe Ratio])</f>
        <v>0.19681090867700254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-1.3153886638131704</v>
      </c>
      <c r="AS211">
        <f>_xlfn.RANK.AVG(Table2[[#This Row],[1Y Return vs Nifty Z-Score]],Table2[1Y Return vs Nifty Z-Score])</f>
        <v>196</v>
      </c>
      <c r="AT211">
        <f>_xlfn.RANK.AVG(Table2[[#This Row],[6M Return vs Nifty Z-Score]],Table2[6M Return vs Nifty Z-Score])</f>
        <v>271</v>
      </c>
      <c r="AU211">
        <f>_xlfn.RANK.AVG(Table2[[#This Row],[Sharpe Ratio Z-Score]],Table2[Sharpe Ratio Z-Score])</f>
        <v>293</v>
      </c>
      <c r="AV211">
        <f>(Table2[[#This Row],[Rank 1Y]]+Table2[[#This Row],[Rank 6M]]+Table2[[#This Row],[Rank Sharpe]])/3</f>
        <v>253.33333333333334</v>
      </c>
    </row>
    <row r="212" spans="1:48" x14ac:dyDescent="0.3">
      <c r="A212" t="s">
        <v>263</v>
      </c>
      <c r="B212" t="s">
        <v>264</v>
      </c>
      <c r="C212" t="s">
        <v>3173</v>
      </c>
      <c r="D212" t="s">
        <v>218</v>
      </c>
      <c r="E212">
        <v>100570.80549</v>
      </c>
      <c r="F212">
        <v>6811</v>
      </c>
      <c r="G212">
        <v>7.69010008221837</v>
      </c>
      <c r="H212">
        <f>(Table2[[#This Row],[1Y Return vs Nifty]]-AVERAGE(Table2[1Y Return vs Nifty]))/_xlfn.STDEV.P(Table2[1Y Return vs Nifty])</f>
        <v>-0.28247520108648094</v>
      </c>
      <c r="I212">
        <v>-1.4545396162303901</v>
      </c>
      <c r="J212">
        <f>(Table2[[#This Row],[1M Return vs Nifty]]-AVERAGE(Table2[1M Return vs Nifty]))/_xlfn.STDEV.P(Table2[1M Return vs Nifty])</f>
        <v>-0.37842036088529346</v>
      </c>
      <c r="K212">
        <v>26.466391071094598</v>
      </c>
      <c r="L212">
        <f>(Table2[[#This Row],[6M Return vs Nifty]]-AVERAGE(Table2[6M Return vs Nifty]))/_xlfn.STDEV.P(Table2[6M Return vs Nifty])</f>
        <v>0.42041559209662943</v>
      </c>
      <c r="M212">
        <v>0.77089413662697304</v>
      </c>
      <c r="N212">
        <f>(Table2[[#This Row],[1W Return vs Nifty]]-AVERAGE(Table2[1W Return vs Nifty]))/_xlfn.STDEV.P(Table2[1W Return vs Nifty])</f>
        <v>-0.26332639784819312</v>
      </c>
      <c r="O212">
        <v>6703.41</v>
      </c>
      <c r="P212">
        <v>6640.0069815117704</v>
      </c>
      <c r="Q212">
        <v>5890.4493169379002</v>
      </c>
      <c r="R212">
        <v>48.502679205394998</v>
      </c>
      <c r="S212" s="1">
        <f>(Table2[[#This Row],[Close Price]]-Table2[[#This Row],[20D EMA]])/Table2[[#This Row],[20D EMA]]</f>
        <v>1.605004020341888E-2</v>
      </c>
      <c r="T212" s="1">
        <f>(Table2[[#This Row],[Close Price]]-Table2[[#This Row],[50D EMA]])/Table2[[#This Row],[50D EMA]]</f>
        <v>2.5751933539277485E-2</v>
      </c>
      <c r="U212" s="1">
        <f>(Table2[[#This Row],[Close Price]]-Table2[[#This Row],[200D EMA]])/Table2[[#This Row],[200D EMA]]</f>
        <v>0.15627851688920738</v>
      </c>
      <c r="V212">
        <v>0.56835037452815096</v>
      </c>
      <c r="W212">
        <v>6672</v>
      </c>
      <c r="X212">
        <v>6844.45</v>
      </c>
      <c r="Y212">
        <v>6575</v>
      </c>
      <c r="Z212">
        <v>6844.45</v>
      </c>
      <c r="AA212">
        <v>6476.3</v>
      </c>
      <c r="AB212">
        <v>6844.45</v>
      </c>
      <c r="AC212" s="1">
        <f>(Table2[[#This Row],[Close Price]]/Table2[[#This Row],[Day Low]])-1</f>
        <v>2.0833333333333259E-2</v>
      </c>
      <c r="AD212" s="1">
        <f>(Table2[[#This Row],[Day High]]/Table2[[#This Row],[Close Price]])-1</f>
        <v>4.9111731023343541E-3</v>
      </c>
      <c r="AE212" s="1">
        <f>(Table2[[#This Row],[Close Price]]/Table2[[#This Row],[Current Week Low]])-1</f>
        <v>3.5893536121673009E-2</v>
      </c>
      <c r="AF212" s="1">
        <f>(Table2[[#This Row],[Current Week High]]/Table2[[#This Row],[Close Price]])-1</f>
        <v>4.9111731023343541E-3</v>
      </c>
      <c r="AG212" s="1">
        <f>(Table2[[#This Row],[Close Price]]/Table2[[#This Row],[Current Month Low]])-1</f>
        <v>5.1680743634482607E-2</v>
      </c>
      <c r="AH212" s="1">
        <f>(Table2[[#This Row],[Current Month High]]/Table2[[#This Row],[Close Price]])-1</f>
        <v>4.9111731023343541E-3</v>
      </c>
      <c r="AI212">
        <v>7.6413155190133404</v>
      </c>
      <c r="AJ212">
        <v>79.1896869244935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-0.15</v>
      </c>
      <c r="AM212" t="s">
        <v>3206</v>
      </c>
      <c r="AN212">
        <v>0.66</v>
      </c>
      <c r="AO212" t="s">
        <v>3208</v>
      </c>
      <c r="AP212">
        <v>0.123599028802196</v>
      </c>
      <c r="AQ212">
        <f>(Table2[[#This Row],[Sharpe Ratio]]-AVERAGE(Table2[Sharpe Ratio]))/_xlfn.STDEV.P(Table2[Sharpe Ratio])</f>
        <v>0.68899162088433208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0.18518525316099399</v>
      </c>
      <c r="AS212">
        <f>_xlfn.RANK.AVG(Table2[[#This Row],[1Y Return vs Nifty Z-Score]],Table2[1Y Return vs Nifty Z-Score])</f>
        <v>389</v>
      </c>
      <c r="AT212">
        <f>_xlfn.RANK.AVG(Table2[[#This Row],[6M Return vs Nifty Z-Score]],Table2[6M Return vs Nifty Z-Score])</f>
        <v>200</v>
      </c>
      <c r="AU212">
        <f>_xlfn.RANK.AVG(Table2[[#This Row],[Sharpe Ratio Z-Score]],Table2[Sharpe Ratio Z-Score])</f>
        <v>176</v>
      </c>
      <c r="AV212">
        <f>(Table2[[#This Row],[Rank 1Y]]+Table2[[#This Row],[Rank 6M]]+Table2[[#This Row],[Rank Sharpe]])/3</f>
        <v>255</v>
      </c>
    </row>
    <row r="213" spans="1:48" x14ac:dyDescent="0.3">
      <c r="A213" t="s">
        <v>58</v>
      </c>
      <c r="B213" t="s">
        <v>59</v>
      </c>
      <c r="C213" t="s">
        <v>3167</v>
      </c>
      <c r="D213" t="s">
        <v>60</v>
      </c>
      <c r="E213">
        <v>384278.87889042002</v>
      </c>
      <c r="F213">
        <v>389.65</v>
      </c>
      <c r="G213">
        <v>35.668841577162397</v>
      </c>
      <c r="H213">
        <f>(Table2[[#This Row],[1Y Return vs Nifty]]-AVERAGE(Table2[1Y Return vs Nifty]))/_xlfn.STDEV.P(Table2[1Y Return vs Nifty])</f>
        <v>0.21359052224921596</v>
      </c>
      <c r="I213">
        <v>-5.3661378599847502</v>
      </c>
      <c r="J213">
        <f>(Table2[[#This Row],[1M Return vs Nifty]]-AVERAGE(Table2[1M Return vs Nifty]))/_xlfn.STDEV.P(Table2[1M Return vs Nifty])</f>
        <v>-0.76040994697266717</v>
      </c>
      <c r="K213">
        <v>0.40591730411593102</v>
      </c>
      <c r="L213">
        <f>(Table2[[#This Row],[6M Return vs Nifty]]-AVERAGE(Table2[6M Return vs Nifty]))/_xlfn.STDEV.P(Table2[6M Return vs Nifty])</f>
        <v>-0.41268306475081323</v>
      </c>
      <c r="M213">
        <v>-0.30574989979641498</v>
      </c>
      <c r="N213">
        <f>(Table2[[#This Row],[1W Return vs Nifty]]-AVERAGE(Table2[1W Return vs Nifty]))/_xlfn.STDEV.P(Table2[1W Return vs Nifty])</f>
        <v>-0.46709544717970919</v>
      </c>
      <c r="O213">
        <v>401.4</v>
      </c>
      <c r="P213">
        <v>395.14203633326798</v>
      </c>
      <c r="Q213">
        <v>346.74103427793</v>
      </c>
      <c r="R213">
        <v>40.188997709860899</v>
      </c>
      <c r="S213" s="1">
        <f>(Table2[[#This Row],[Close Price]]-Table2[[#This Row],[20D EMA]])/Table2[[#This Row],[20D EMA]]</f>
        <v>-2.9272546088689587E-2</v>
      </c>
      <c r="T213" s="1">
        <f>(Table2[[#This Row],[Close Price]]-Table2[[#This Row],[50D EMA]])/Table2[[#This Row],[50D EMA]]</f>
        <v>-1.3898891609284385E-2</v>
      </c>
      <c r="U213" s="1">
        <f>(Table2[[#This Row],[Close Price]]-Table2[[#This Row],[200D EMA]])/Table2[[#This Row],[200D EMA]]</f>
        <v>0.12374931571461004</v>
      </c>
      <c r="V213">
        <v>0.82378918323288797</v>
      </c>
      <c r="W213">
        <v>387.5</v>
      </c>
      <c r="X213">
        <v>399.3</v>
      </c>
      <c r="Y213">
        <v>385.3</v>
      </c>
      <c r="Z213">
        <v>399.4</v>
      </c>
      <c r="AA213">
        <v>385.3</v>
      </c>
      <c r="AB213">
        <v>419.1</v>
      </c>
      <c r="AC213" s="1">
        <f>(Table2[[#This Row],[Close Price]]/Table2[[#This Row],[Day Low]])-1</f>
        <v>5.5483870967740767E-3</v>
      </c>
      <c r="AD213" s="1">
        <f>(Table2[[#This Row],[Day High]]/Table2[[#This Row],[Close Price]])-1</f>
        <v>2.4765815475426667E-2</v>
      </c>
      <c r="AE213" s="1">
        <f>(Table2[[#This Row],[Close Price]]/Table2[[#This Row],[Current Week Low]])-1</f>
        <v>1.1289903970931547E-2</v>
      </c>
      <c r="AF213" s="1">
        <f>(Table2[[#This Row],[Current Week High]]/Table2[[#This Row],[Close Price]])-1</f>
        <v>2.5022456050301622E-2</v>
      </c>
      <c r="AG213" s="1">
        <f>(Table2[[#This Row],[Close Price]]/Table2[[#This Row],[Current Month Low]])-1</f>
        <v>1.1289903970931547E-2</v>
      </c>
      <c r="AH213" s="1">
        <f>(Table2[[#This Row],[Current Month High]]/Table2[[#This Row],[Close Price]])-1</f>
        <v>7.5580649300654557E-2</v>
      </c>
      <c r="AI213">
        <v>9.4058770691646405</v>
      </c>
      <c r="AJ213">
        <v>71.086717892425895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0.04</v>
      </c>
      <c r="AM213" t="s">
        <v>3208</v>
      </c>
      <c r="AN213">
        <v>-6.07</v>
      </c>
      <c r="AO213" t="s">
        <v>3206</v>
      </c>
      <c r="AP213">
        <v>0.18278074208954101</v>
      </c>
      <c r="AQ213">
        <f>(Table2[[#This Row],[Sharpe Ratio]]-AVERAGE(Table2[Sharpe Ratio]))/_xlfn.STDEV.P(Table2[Sharpe Ratio])</f>
        <v>1.3809052491323539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-4.5692687521619646E-2</v>
      </c>
      <c r="AS213">
        <f>_xlfn.RANK.AVG(Table2[[#This Row],[1Y Return vs Nifty Z-Score]],Table2[1Y Return vs Nifty Z-Score])</f>
        <v>238</v>
      </c>
      <c r="AT213">
        <f>_xlfn.RANK.AVG(Table2[[#This Row],[6M Return vs Nifty Z-Score]],Table2[6M Return vs Nifty Z-Score])</f>
        <v>462</v>
      </c>
      <c r="AU213">
        <f>_xlfn.RANK.AVG(Table2[[#This Row],[Sharpe Ratio Z-Score]],Table2[Sharpe Ratio Z-Score])</f>
        <v>66</v>
      </c>
      <c r="AV213">
        <f>(Table2[[#This Row],[Rank 1Y]]+Table2[[#This Row],[Rank 6M]]+Table2[[#This Row],[Rank Sharpe]])/3</f>
        <v>255.33333333333334</v>
      </c>
    </row>
    <row r="214" spans="1:48" x14ac:dyDescent="0.3">
      <c r="A214" t="s">
        <v>1506</v>
      </c>
      <c r="B214" t="s">
        <v>1507</v>
      </c>
      <c r="C214" t="s">
        <v>3174</v>
      </c>
      <c r="D214" t="s">
        <v>141</v>
      </c>
      <c r="E214">
        <v>6960.7373377499998</v>
      </c>
      <c r="F214">
        <v>819.1</v>
      </c>
      <c r="G214">
        <v>64.947609013627599</v>
      </c>
      <c r="H214">
        <f>(Table2[[#This Row],[1Y Return vs Nifty]]-AVERAGE(Table2[1Y Return vs Nifty]))/_xlfn.STDEV.P(Table2[1Y Return vs Nifty])</f>
        <v>0.73270582803852002</v>
      </c>
      <c r="I214">
        <v>-6.8391926860686398</v>
      </c>
      <c r="J214">
        <f>(Table2[[#This Row],[1M Return vs Nifty]]-AVERAGE(Table2[1M Return vs Nifty]))/_xlfn.STDEV.P(Table2[1M Return vs Nifty])</f>
        <v>-0.90426204226344564</v>
      </c>
      <c r="K214">
        <v>-4.31035997692197</v>
      </c>
      <c r="L214">
        <f>(Table2[[#This Row],[6M Return vs Nifty]]-AVERAGE(Table2[6M Return vs Nifty]))/_xlfn.STDEV.P(Table2[6M Return vs Nifty])</f>
        <v>-0.56345255203202271</v>
      </c>
      <c r="M214">
        <v>2.42291969597132</v>
      </c>
      <c r="N214">
        <f>(Table2[[#This Row],[1W Return vs Nifty]]-AVERAGE(Table2[1W Return vs Nifty]))/_xlfn.STDEV.P(Table2[1W Return vs Nifty])</f>
        <v>4.9341175008342036E-2</v>
      </c>
      <c r="O214">
        <v>844.82</v>
      </c>
      <c r="P214">
        <v>872.31624834035597</v>
      </c>
      <c r="Q214">
        <v>763.09617475978405</v>
      </c>
      <c r="R214">
        <v>48.774305077491398</v>
      </c>
      <c r="S214" s="1">
        <f>(Table2[[#This Row],[Close Price]]-Table2[[#This Row],[20D EMA]])/Table2[[#This Row],[20D EMA]]</f>
        <v>-3.0444355010534819E-2</v>
      </c>
      <c r="T214" s="1">
        <f>(Table2[[#This Row],[Close Price]]-Table2[[#This Row],[50D EMA]])/Table2[[#This Row],[50D EMA]]</f>
        <v>-6.1005682791766935E-2</v>
      </c>
      <c r="U214" s="1">
        <f>(Table2[[#This Row],[Close Price]]-Table2[[#This Row],[200D EMA]])/Table2[[#This Row],[200D EMA]]</f>
        <v>7.339025812551804E-2</v>
      </c>
      <c r="V214">
        <v>0.74917029187123196</v>
      </c>
      <c r="W214">
        <v>811.1</v>
      </c>
      <c r="X214">
        <v>838.1</v>
      </c>
      <c r="Y214">
        <v>796.25</v>
      </c>
      <c r="Z214">
        <v>850</v>
      </c>
      <c r="AA214">
        <v>793</v>
      </c>
      <c r="AB214">
        <v>850</v>
      </c>
      <c r="AC214" s="1">
        <f>(Table2[[#This Row],[Close Price]]/Table2[[#This Row],[Day Low]])-1</f>
        <v>9.863148810257627E-3</v>
      </c>
      <c r="AD214" s="1">
        <f>(Table2[[#This Row],[Day High]]/Table2[[#This Row],[Close Price]])-1</f>
        <v>2.3196190941277006E-2</v>
      </c>
      <c r="AE214" s="1">
        <f>(Table2[[#This Row],[Close Price]]/Table2[[#This Row],[Current Week Low]])-1</f>
        <v>2.8697017268445979E-2</v>
      </c>
      <c r="AF214" s="1">
        <f>(Table2[[#This Row],[Current Week High]]/Table2[[#This Row],[Close Price]])-1</f>
        <v>3.7724331583445236E-2</v>
      </c>
      <c r="AG214" s="1">
        <f>(Table2[[#This Row],[Close Price]]/Table2[[#This Row],[Current Month Low]])-1</f>
        <v>3.2912988650693586E-2</v>
      </c>
      <c r="AH214" s="1">
        <f>(Table2[[#This Row],[Current Month High]]/Table2[[#This Row],[Close Price]])-1</f>
        <v>3.7724331583445236E-2</v>
      </c>
      <c r="AI214">
        <v>35.514589183249903</v>
      </c>
      <c r="AJ214">
        <v>126.395798783858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-0.06</v>
      </c>
      <c r="AM214" t="s">
        <v>3206</v>
      </c>
      <c r="AN214">
        <v>-5.16</v>
      </c>
      <c r="AO214" t="s">
        <v>3206</v>
      </c>
      <c r="AP214">
        <v>0.14280563424930301</v>
      </c>
      <c r="AQ214">
        <f>(Table2[[#This Row],[Sharpe Ratio]]-AVERAGE(Table2[Sharpe Ratio]))/_xlfn.STDEV.P(Table2[Sharpe Ratio])</f>
        <v>0.91354260670511134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128</v>
      </c>
      <c r="AT214">
        <f>_xlfn.RANK.AVG(Table2[[#This Row],[6M Return vs Nifty Z-Score]],Table2[6M Return vs Nifty Z-Score])</f>
        <v>513</v>
      </c>
      <c r="AU214">
        <f>_xlfn.RANK.AVG(Table2[[#This Row],[Sharpe Ratio Z-Score]],Table2[Sharpe Ratio Z-Score])</f>
        <v>126</v>
      </c>
      <c r="AV214">
        <f>(Table2[[#This Row],[Rank 1Y]]+Table2[[#This Row],[Rank 6M]]+Table2[[#This Row],[Rank Sharpe]])/3</f>
        <v>255.66666666666666</v>
      </c>
    </row>
    <row r="215" spans="1:48" x14ac:dyDescent="0.3">
      <c r="A215" t="s">
        <v>1587</v>
      </c>
      <c r="B215" t="s">
        <v>1588</v>
      </c>
      <c r="C215" t="s">
        <v>3178</v>
      </c>
      <c r="D215" t="s">
        <v>1589</v>
      </c>
      <c r="E215">
        <v>6097.4401637000001</v>
      </c>
      <c r="F215">
        <v>333.6</v>
      </c>
      <c r="G215">
        <v>27.609511528461699</v>
      </c>
      <c r="H215">
        <f>(Table2[[#This Row],[1Y Return vs Nifty]]-AVERAGE(Table2[1Y Return vs Nifty]))/_xlfn.STDEV.P(Table2[1Y Return vs Nifty])</f>
        <v>7.0697840999335917E-2</v>
      </c>
      <c r="I215">
        <v>-1.58443330182126</v>
      </c>
      <c r="J215">
        <f>(Table2[[#This Row],[1M Return vs Nifty]]-AVERAGE(Table2[1M Return vs Nifty]))/_xlfn.STDEV.P(Table2[1M Return vs Nifty])</f>
        <v>-0.39110521042817403</v>
      </c>
      <c r="K215">
        <v>13.1550318398023</v>
      </c>
      <c r="L215">
        <f>(Table2[[#This Row],[6M Return vs Nifty]]-AVERAGE(Table2[6M Return vs Nifty]))/_xlfn.STDEV.P(Table2[6M Return vs Nifty])</f>
        <v>-5.1206278340762716E-3</v>
      </c>
      <c r="M215">
        <v>5.4566727430867203</v>
      </c>
      <c r="N215">
        <f>(Table2[[#This Row],[1W Return vs Nifty]]-AVERAGE(Table2[1W Return vs Nifty]))/_xlfn.STDEV.P(Table2[1W Return vs Nifty])</f>
        <v>0.62351885435620347</v>
      </c>
      <c r="O215">
        <v>333.81</v>
      </c>
      <c r="P215">
        <v>333.198457321506</v>
      </c>
      <c r="Q215">
        <v>298.48816032617901</v>
      </c>
      <c r="R215">
        <v>61.2265508217519</v>
      </c>
      <c r="S215" s="1">
        <f>(Table2[[#This Row],[Close Price]]-Table2[[#This Row],[20D EMA]])/Table2[[#This Row],[20D EMA]]</f>
        <v>-6.2910038644731897E-4</v>
      </c>
      <c r="T215" s="1">
        <f>(Table2[[#This Row],[Close Price]]-Table2[[#This Row],[50D EMA]])/Table2[[#This Row],[50D EMA]]</f>
        <v>1.2051156590637292E-3</v>
      </c>
      <c r="U215" s="1">
        <f>(Table2[[#This Row],[Close Price]]-Table2[[#This Row],[200D EMA]])/Table2[[#This Row],[200D EMA]]</f>
        <v>0.11763226935182901</v>
      </c>
      <c r="V215">
        <v>0.54254827430682895</v>
      </c>
      <c r="W215">
        <v>332</v>
      </c>
      <c r="X215">
        <v>345.6</v>
      </c>
      <c r="Y215">
        <v>320.95</v>
      </c>
      <c r="Z215">
        <v>345.6</v>
      </c>
      <c r="AA215">
        <v>320.95</v>
      </c>
      <c r="AB215">
        <v>345.6</v>
      </c>
      <c r="AC215" s="1">
        <f>(Table2[[#This Row],[Close Price]]/Table2[[#This Row],[Day Low]])-1</f>
        <v>4.8192771084338837E-3</v>
      </c>
      <c r="AD215" s="1">
        <f>(Table2[[#This Row],[Day High]]/Table2[[#This Row],[Close Price]])-1</f>
        <v>3.5971223021582732E-2</v>
      </c>
      <c r="AE215" s="1">
        <f>(Table2[[#This Row],[Close Price]]/Table2[[#This Row],[Current Week Low]])-1</f>
        <v>3.9414238978034088E-2</v>
      </c>
      <c r="AF215" s="1">
        <f>(Table2[[#This Row],[Current Week High]]/Table2[[#This Row],[Close Price]])-1</f>
        <v>3.5971223021582732E-2</v>
      </c>
      <c r="AG215" s="1">
        <f>(Table2[[#This Row],[Close Price]]/Table2[[#This Row],[Current Month Low]])-1</f>
        <v>3.9414238978034088E-2</v>
      </c>
      <c r="AH215" s="1">
        <f>(Table2[[#This Row],[Current Month High]]/Table2[[#This Row],[Close Price]])-1</f>
        <v>3.5971223021582732E-2</v>
      </c>
      <c r="AI215">
        <v>21.073141486810499</v>
      </c>
      <c r="AJ215">
        <v>63.931203931203903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0.05</v>
      </c>
      <c r="AM215" t="s">
        <v>3208</v>
      </c>
      <c r="AN215">
        <v>0.14000000000000001</v>
      </c>
      <c r="AO215" t="s">
        <v>3208</v>
      </c>
      <c r="AP215">
        <v>0.12579081081656501</v>
      </c>
      <c r="AQ215">
        <f>(Table2[[#This Row],[Sharpe Ratio]]-AVERAGE(Table2[Sharpe Ratio]))/_xlfn.STDEV.P(Table2[Sharpe Ratio])</f>
        <v>0.71461649319121578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1.012607350284505</v>
      </c>
      <c r="AS215">
        <f>_xlfn.RANK.AVG(Table2[[#This Row],[1Y Return vs Nifty Z-Score]],Table2[1Y Return vs Nifty Z-Score])</f>
        <v>280</v>
      </c>
      <c r="AT215">
        <f>_xlfn.RANK.AVG(Table2[[#This Row],[6M Return vs Nifty Z-Score]],Table2[6M Return vs Nifty Z-Score])</f>
        <v>325</v>
      </c>
      <c r="AU215">
        <f>_xlfn.RANK.AVG(Table2[[#This Row],[Sharpe Ratio Z-Score]],Table2[Sharpe Ratio Z-Score])</f>
        <v>170</v>
      </c>
      <c r="AV215">
        <f>(Table2[[#This Row],[Rank 1Y]]+Table2[[#This Row],[Rank 6M]]+Table2[[#This Row],[Rank Sharpe]])/3</f>
        <v>258.33333333333331</v>
      </c>
    </row>
    <row r="216" spans="1:48" x14ac:dyDescent="0.3">
      <c r="A216" t="s">
        <v>1032</v>
      </c>
      <c r="B216" t="s">
        <v>1033</v>
      </c>
      <c r="C216" t="s">
        <v>3173</v>
      </c>
      <c r="D216" t="s">
        <v>258</v>
      </c>
      <c r="E216">
        <v>13478.746800000001</v>
      </c>
      <c r="F216">
        <v>4337.1000000000004</v>
      </c>
      <c r="G216">
        <v>12.8198489268734</v>
      </c>
      <c r="H216">
        <f>(Table2[[#This Row],[1Y Return vs Nifty]]-AVERAGE(Table2[1Y Return vs Nifty]))/_xlfn.STDEV.P(Table2[1Y Return vs Nifty])</f>
        <v>-0.1915242706590313</v>
      </c>
      <c r="I216">
        <v>3.44157620537124</v>
      </c>
      <c r="J216">
        <f>(Table2[[#This Row],[1M Return vs Nifty]]-AVERAGE(Table2[1M Return vs Nifty]))/_xlfn.STDEV.P(Table2[1M Return vs Nifty])</f>
        <v>9.9712908326516969E-2</v>
      </c>
      <c r="K216">
        <v>10.7172860872826</v>
      </c>
      <c r="L216">
        <f>(Table2[[#This Row],[6M Return vs Nifty]]-AVERAGE(Table2[6M Return vs Nifty]))/_xlfn.STDEV.P(Table2[6M Return vs Nifty])</f>
        <v>-8.3050243784998076E-2</v>
      </c>
      <c r="M216">
        <v>1.55441463234591</v>
      </c>
      <c r="N216">
        <f>(Table2[[#This Row],[1W Return vs Nifty]]-AVERAGE(Table2[1W Return vs Nifty]))/_xlfn.STDEV.P(Table2[1W Return vs Nifty])</f>
        <v>-0.11503483523035014</v>
      </c>
      <c r="O216">
        <v>4238.91</v>
      </c>
      <c r="P216">
        <v>4250.6532911390304</v>
      </c>
      <c r="Q216">
        <v>3893.2923477019999</v>
      </c>
      <c r="R216">
        <v>58.3841167656837</v>
      </c>
      <c r="S216" s="1">
        <f>(Table2[[#This Row],[Close Price]]-Table2[[#This Row],[20D EMA]])/Table2[[#This Row],[20D EMA]]</f>
        <v>2.3163973757404737E-2</v>
      </c>
      <c r="T216" s="1">
        <f>(Table2[[#This Row],[Close Price]]-Table2[[#This Row],[50D EMA]])/Table2[[#This Row],[50D EMA]]</f>
        <v>2.0337275929132564E-2</v>
      </c>
      <c r="U216" s="1">
        <f>(Table2[[#This Row],[Close Price]]-Table2[[#This Row],[200D EMA]])/Table2[[#This Row],[200D EMA]]</f>
        <v>0.11399289153303788</v>
      </c>
      <c r="V216">
        <v>0.79346576337230101</v>
      </c>
      <c r="W216">
        <v>4275</v>
      </c>
      <c r="X216">
        <v>4375</v>
      </c>
      <c r="Y216">
        <v>4215</v>
      </c>
      <c r="Z216">
        <v>4375</v>
      </c>
      <c r="AA216">
        <v>4170.55</v>
      </c>
      <c r="AB216">
        <v>4385</v>
      </c>
      <c r="AC216" s="1">
        <f>(Table2[[#This Row],[Close Price]]/Table2[[#This Row],[Day Low]])-1</f>
        <v>1.452631578947372E-2</v>
      </c>
      <c r="AD216" s="1">
        <f>(Table2[[#This Row],[Day High]]/Table2[[#This Row],[Close Price]])-1</f>
        <v>8.7385580226417847E-3</v>
      </c>
      <c r="AE216" s="1">
        <f>(Table2[[#This Row],[Close Price]]/Table2[[#This Row],[Current Week Low]])-1</f>
        <v>2.8967971530249104E-2</v>
      </c>
      <c r="AF216" s="1">
        <f>(Table2[[#This Row],[Current Week High]]/Table2[[#This Row],[Close Price]])-1</f>
        <v>8.7385580226417847E-3</v>
      </c>
      <c r="AG216" s="1">
        <f>(Table2[[#This Row],[Close Price]]/Table2[[#This Row],[Current Month Low]])-1</f>
        <v>3.9934780784309121E-2</v>
      </c>
      <c r="AH216" s="1">
        <f>(Table2[[#This Row],[Current Month High]]/Table2[[#This Row],[Close Price]])-1</f>
        <v>1.1044246155264892E-2</v>
      </c>
      <c r="AI216">
        <v>15.284406631158999</v>
      </c>
      <c r="AJ216">
        <v>57.141304347826001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-0.11</v>
      </c>
      <c r="AM216" t="s">
        <v>3206</v>
      </c>
      <c r="AN216">
        <v>3.63</v>
      </c>
      <c r="AO216" t="s">
        <v>3208</v>
      </c>
      <c r="AP216">
        <v>0.188845167469048</v>
      </c>
      <c r="AQ216">
        <f>(Table2[[#This Row],[Sharpe Ratio]]-AVERAGE(Table2[Sharpe Ratio]))/_xlfn.STDEV.P(Table2[Sharpe Ratio])</f>
        <v>1.4518065180294024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368</v>
      </c>
      <c r="AT216">
        <f>_xlfn.RANK.AVG(Table2[[#This Row],[6M Return vs Nifty Z-Score]],Table2[6M Return vs Nifty Z-Score])</f>
        <v>352</v>
      </c>
      <c r="AU216">
        <f>_xlfn.RANK.AVG(Table2[[#This Row],[Sharpe Ratio Z-Score]],Table2[Sharpe Ratio Z-Score])</f>
        <v>56</v>
      </c>
      <c r="AV216">
        <f>(Table2[[#This Row],[Rank 1Y]]+Table2[[#This Row],[Rank 6M]]+Table2[[#This Row],[Rank Sharpe]])/3</f>
        <v>258.66666666666669</v>
      </c>
    </row>
    <row r="217" spans="1:48" x14ac:dyDescent="0.3">
      <c r="A217" t="s">
        <v>803</v>
      </c>
      <c r="B217" t="s">
        <v>804</v>
      </c>
      <c r="C217" t="s">
        <v>3175</v>
      </c>
      <c r="D217" t="s">
        <v>376</v>
      </c>
      <c r="E217">
        <v>20503.381298975</v>
      </c>
      <c r="F217">
        <v>502.3</v>
      </c>
      <c r="G217">
        <v>52.220072013168704</v>
      </c>
      <c r="H217">
        <f>(Table2[[#This Row],[1Y Return vs Nifty]]-AVERAGE(Table2[1Y Return vs Nifty]))/_xlfn.STDEV.P(Table2[1Y Return vs Nifty])</f>
        <v>0.50704539761653622</v>
      </c>
      <c r="I217">
        <v>-4.4494590431494903</v>
      </c>
      <c r="J217">
        <f>(Table2[[#This Row],[1M Return vs Nifty]]-AVERAGE(Table2[1M Return vs Nifty]))/_xlfn.STDEV.P(Table2[1M Return vs Nifty])</f>
        <v>-0.67089110071153424</v>
      </c>
      <c r="K217">
        <v>23.194712868677001</v>
      </c>
      <c r="L217">
        <f>(Table2[[#This Row],[6M Return vs Nifty]]-AVERAGE(Table2[6M Return vs Nifty]))/_xlfn.STDEV.P(Table2[6M Return vs Nifty])</f>
        <v>0.31582690578023509</v>
      </c>
      <c r="M217">
        <v>-0.28475660039745898</v>
      </c>
      <c r="N217">
        <f>(Table2[[#This Row],[1W Return vs Nifty]]-AVERAGE(Table2[1W Return vs Nifty]))/_xlfn.STDEV.P(Table2[1W Return vs Nifty])</f>
        <v>-0.46312218905897701</v>
      </c>
      <c r="O217">
        <v>511.44</v>
      </c>
      <c r="P217">
        <v>499.94372453068002</v>
      </c>
      <c r="Q217">
        <v>425.36096173610201</v>
      </c>
      <c r="R217">
        <v>48.600979840626401</v>
      </c>
      <c r="S217" s="1">
        <f>(Table2[[#This Row],[Close Price]]-Table2[[#This Row],[20D EMA]])/Table2[[#This Row],[20D EMA]]</f>
        <v>-1.7871109025496611E-2</v>
      </c>
      <c r="T217" s="1">
        <f>(Table2[[#This Row],[Close Price]]-Table2[[#This Row],[50D EMA]])/Table2[[#This Row],[50D EMA]]</f>
        <v>4.7130814003754915E-3</v>
      </c>
      <c r="U217" s="1">
        <f>(Table2[[#This Row],[Close Price]]-Table2[[#This Row],[200D EMA]])/Table2[[#This Row],[200D EMA]]</f>
        <v>0.18087940639844544</v>
      </c>
      <c r="V217">
        <v>0.51165205807220104</v>
      </c>
      <c r="W217">
        <v>500</v>
      </c>
      <c r="X217">
        <v>514.4</v>
      </c>
      <c r="Y217">
        <v>488</v>
      </c>
      <c r="Z217">
        <v>515.75</v>
      </c>
      <c r="AA217">
        <v>488</v>
      </c>
      <c r="AB217">
        <v>538</v>
      </c>
      <c r="AC217" s="1">
        <f>(Table2[[#This Row],[Close Price]]/Table2[[#This Row],[Day Low]])-1</f>
        <v>4.5999999999999375E-3</v>
      </c>
      <c r="AD217" s="1">
        <f>(Table2[[#This Row],[Day High]]/Table2[[#This Row],[Close Price]])-1</f>
        <v>2.4089189727254601E-2</v>
      </c>
      <c r="AE217" s="1">
        <f>(Table2[[#This Row],[Close Price]]/Table2[[#This Row],[Current Week Low]])-1</f>
        <v>2.9303278688524559E-2</v>
      </c>
      <c r="AF217" s="1">
        <f>(Table2[[#This Row],[Current Week High]]/Table2[[#This Row],[Close Price]])-1</f>
        <v>2.6776826597650683E-2</v>
      </c>
      <c r="AG217" s="1">
        <f>(Table2[[#This Row],[Close Price]]/Table2[[#This Row],[Current Month Low]])-1</f>
        <v>2.9303278688524559E-2</v>
      </c>
      <c r="AH217" s="1">
        <f>(Table2[[#This Row],[Current Month High]]/Table2[[#This Row],[Close Price]])-1</f>
        <v>7.1073063906032186E-2</v>
      </c>
      <c r="AI217">
        <v>14.3440175194107</v>
      </c>
      <c r="AJ217">
        <v>90.662364775099604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-0.04</v>
      </c>
      <c r="AM217" t="s">
        <v>3206</v>
      </c>
      <c r="AN217">
        <v>-0.4</v>
      </c>
      <c r="AO217" t="s">
        <v>3206</v>
      </c>
      <c r="AP217">
        <v>4.627464487282E-2</v>
      </c>
      <c r="AQ217">
        <f>(Table2[[#This Row],[Sharpe Ratio]]-AVERAGE(Table2[Sharpe Ratio]))/_xlfn.STDEV.P(Table2[Sharpe Ratio])</f>
        <v>-0.21503416790705177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-0.52617515428079176</v>
      </c>
      <c r="AS217">
        <f>_xlfn.RANK.AVG(Table2[[#This Row],[1Y Return vs Nifty Z-Score]],Table2[1Y Return vs Nifty Z-Score])</f>
        <v>167</v>
      </c>
      <c r="AT217">
        <f>_xlfn.RANK.AVG(Table2[[#This Row],[6M Return vs Nifty Z-Score]],Table2[6M Return vs Nifty Z-Score])</f>
        <v>220</v>
      </c>
      <c r="AU217">
        <f>_xlfn.RANK.AVG(Table2[[#This Row],[Sharpe Ratio Z-Score]],Table2[Sharpe Ratio Z-Score])</f>
        <v>400</v>
      </c>
      <c r="AV217">
        <f>(Table2[[#This Row],[Rank 1Y]]+Table2[[#This Row],[Rank 6M]]+Table2[[#This Row],[Rank Sharpe]])/3</f>
        <v>262.33333333333331</v>
      </c>
    </row>
    <row r="218" spans="1:48" x14ac:dyDescent="0.3">
      <c r="A218" t="s">
        <v>52</v>
      </c>
      <c r="B218" t="s">
        <v>53</v>
      </c>
      <c r="C218" t="s">
        <v>3165</v>
      </c>
      <c r="D218" t="s">
        <v>54</v>
      </c>
      <c r="E218">
        <v>440601.87721594999</v>
      </c>
      <c r="F218">
        <v>1845.7</v>
      </c>
      <c r="G218">
        <v>37.729980936579402</v>
      </c>
      <c r="H218">
        <f>(Table2[[#This Row],[1Y Return vs Nifty]]-AVERAGE(Table2[1Y Return vs Nifty]))/_xlfn.STDEV.P(Table2[1Y Return vs Nifty])</f>
        <v>0.25013471732709813</v>
      </c>
      <c r="I218">
        <v>3.5774450740414299</v>
      </c>
      <c r="J218">
        <f>(Table2[[#This Row],[1M Return vs Nifty]]-AVERAGE(Table2[1M Return vs Nifty]))/_xlfn.STDEV.P(Table2[1M Return vs Nifty])</f>
        <v>0.11298126813017395</v>
      </c>
      <c r="K218">
        <v>4.2409648877541297</v>
      </c>
      <c r="L218">
        <f>(Table2[[#This Row],[6M Return vs Nifty]]-AVERAGE(Table2[6M Return vs Nifty]))/_xlfn.STDEV.P(Table2[6M Return vs Nifty])</f>
        <v>-0.29008464158156994</v>
      </c>
      <c r="M218">
        <v>2.4839518811140899</v>
      </c>
      <c r="N218">
        <f>(Table2[[#This Row],[1W Return vs Nifty]]-AVERAGE(Table2[1W Return vs Nifty]))/_xlfn.STDEV.P(Table2[1W Return vs Nifty])</f>
        <v>6.0892319048930679E-2</v>
      </c>
      <c r="O218">
        <v>1794.89</v>
      </c>
      <c r="P218">
        <v>1719.76307906684</v>
      </c>
      <c r="Q218">
        <v>1519.7271730980899</v>
      </c>
      <c r="R218">
        <v>72.6752465385281</v>
      </c>
      <c r="S218" s="1">
        <f>(Table2[[#This Row],[Close Price]]-Table2[[#This Row],[20D EMA]])/Table2[[#This Row],[20D EMA]]</f>
        <v>2.8308141445993872E-2</v>
      </c>
      <c r="T218" s="1">
        <f>(Table2[[#This Row],[Close Price]]-Table2[[#This Row],[50D EMA]])/Table2[[#This Row],[50D EMA]]</f>
        <v>7.3229227017418394E-2</v>
      </c>
      <c r="U218" s="1">
        <f>(Table2[[#This Row],[Close Price]]-Table2[[#This Row],[200D EMA]])/Table2[[#This Row],[200D EMA]]</f>
        <v>0.21449430705209244</v>
      </c>
      <c r="V218">
        <v>0.96441016041567895</v>
      </c>
      <c r="W218">
        <v>1831.1</v>
      </c>
      <c r="X218">
        <v>1857.5</v>
      </c>
      <c r="Y218">
        <v>1812.85</v>
      </c>
      <c r="Z218">
        <v>1857.5</v>
      </c>
      <c r="AA218">
        <v>1801.3</v>
      </c>
      <c r="AB218">
        <v>1857.5</v>
      </c>
      <c r="AC218" s="1">
        <f>(Table2[[#This Row],[Close Price]]/Table2[[#This Row],[Day Low]])-1</f>
        <v>7.9733493528479915E-3</v>
      </c>
      <c r="AD218" s="1">
        <f>(Table2[[#This Row],[Day High]]/Table2[[#This Row],[Close Price]])-1</f>
        <v>6.393238337758067E-3</v>
      </c>
      <c r="AE218" s="1">
        <f>(Table2[[#This Row],[Close Price]]/Table2[[#This Row],[Current Week Low]])-1</f>
        <v>1.8120638773202469E-2</v>
      </c>
      <c r="AF218" s="1">
        <f>(Table2[[#This Row],[Current Week High]]/Table2[[#This Row],[Close Price]])-1</f>
        <v>6.393238337758067E-3</v>
      </c>
      <c r="AG218" s="1">
        <f>(Table2[[#This Row],[Close Price]]/Table2[[#This Row],[Current Month Low]])-1</f>
        <v>2.4648864708821439E-2</v>
      </c>
      <c r="AH218" s="1">
        <f>(Table2[[#This Row],[Current Month High]]/Table2[[#This Row],[Close Price]])-1</f>
        <v>6.393238337758067E-3</v>
      </c>
      <c r="AI218">
        <v>0.63932383377580604</v>
      </c>
      <c r="AJ218">
        <v>72.761735386343403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0.04</v>
      </c>
      <c r="AM218" t="s">
        <v>3208</v>
      </c>
      <c r="AN218">
        <v>4.13</v>
      </c>
      <c r="AO218" t="s">
        <v>3208</v>
      </c>
      <c r="AP218">
        <v>0.138752396754067</v>
      </c>
      <c r="AQ218">
        <f>(Table2[[#This Row],[Sharpe Ratio]]-AVERAGE(Table2[Sharpe Ratio]))/_xlfn.STDEV.P(Table2[Sharpe Ratio])</f>
        <v>0.86615482244372932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1.0000784853683622</v>
      </c>
      <c r="AS218">
        <f>_xlfn.RANK.AVG(Table2[[#This Row],[1Y Return vs Nifty Z-Score]],Table2[1Y Return vs Nifty Z-Score])</f>
        <v>232</v>
      </c>
      <c r="AT218">
        <f>_xlfn.RANK.AVG(Table2[[#This Row],[6M Return vs Nifty Z-Score]],Table2[6M Return vs Nifty Z-Score])</f>
        <v>422</v>
      </c>
      <c r="AU218">
        <f>_xlfn.RANK.AVG(Table2[[#This Row],[Sharpe Ratio Z-Score]],Table2[Sharpe Ratio Z-Score])</f>
        <v>138</v>
      </c>
      <c r="AV218">
        <f>(Table2[[#This Row],[Rank 1Y]]+Table2[[#This Row],[Rank 6M]]+Table2[[#This Row],[Rank Sharpe]])/3</f>
        <v>264</v>
      </c>
    </row>
    <row r="219" spans="1:48" x14ac:dyDescent="0.3">
      <c r="A219" t="s">
        <v>93</v>
      </c>
      <c r="B219" t="s">
        <v>94</v>
      </c>
      <c r="C219" t="s">
        <v>3167</v>
      </c>
      <c r="D219" t="s">
        <v>95</v>
      </c>
      <c r="E219">
        <v>310779.67661188502</v>
      </c>
      <c r="F219">
        <v>333.2</v>
      </c>
      <c r="G219">
        <v>43.345487651002301</v>
      </c>
      <c r="H219">
        <f>(Table2[[#This Row],[1Y Return vs Nifty]]-AVERAGE(Table2[1Y Return vs Nifty]))/_xlfn.STDEV.P(Table2[1Y Return vs Nifty])</f>
        <v>0.3496981805618562</v>
      </c>
      <c r="I219">
        <v>-4.9688211174958203</v>
      </c>
      <c r="J219">
        <f>(Table2[[#This Row],[1M Return vs Nifty]]-AVERAGE(Table2[1M Return vs Nifty]))/_xlfn.STDEV.P(Table2[1M Return vs Nifty])</f>
        <v>-0.72160973065411704</v>
      </c>
      <c r="K219">
        <v>5.1085318549751202</v>
      </c>
      <c r="L219">
        <f>(Table2[[#This Row],[6M Return vs Nifty]]-AVERAGE(Table2[6M Return vs Nifty]))/_xlfn.STDEV.P(Table2[6M Return vs Nifty])</f>
        <v>-0.26235034628135018</v>
      </c>
      <c r="M219">
        <v>1.05234299151194</v>
      </c>
      <c r="N219">
        <f>(Table2[[#This Row],[1W Return vs Nifty]]-AVERAGE(Table2[1W Return vs Nifty]))/_xlfn.STDEV.P(Table2[1W Return vs Nifty])</f>
        <v>-0.21005849903005433</v>
      </c>
      <c r="O219">
        <v>335.01</v>
      </c>
      <c r="P219">
        <v>334.13661061132501</v>
      </c>
      <c r="Q219">
        <v>294.62846193580498</v>
      </c>
      <c r="R219">
        <v>50.209937508765499</v>
      </c>
      <c r="S219" s="1">
        <f>(Table2[[#This Row],[Close Price]]-Table2[[#This Row],[20D EMA]])/Table2[[#This Row],[20D EMA]]</f>
        <v>-5.4028237963045945E-3</v>
      </c>
      <c r="T219" s="1">
        <f>(Table2[[#This Row],[Close Price]]-Table2[[#This Row],[50D EMA]])/Table2[[#This Row],[50D EMA]]</f>
        <v>-2.8030768900523398E-3</v>
      </c>
      <c r="U219" s="1">
        <f>(Table2[[#This Row],[Close Price]]-Table2[[#This Row],[200D EMA]])/Table2[[#This Row],[200D EMA]]</f>
        <v>0.13091585860635269</v>
      </c>
      <c r="V219">
        <v>1.0374713512656799</v>
      </c>
      <c r="W219">
        <v>332</v>
      </c>
      <c r="X219">
        <v>337.25</v>
      </c>
      <c r="Y219">
        <v>323.55</v>
      </c>
      <c r="Z219">
        <v>337.25</v>
      </c>
      <c r="AA219">
        <v>323.55</v>
      </c>
      <c r="AB219">
        <v>339.9</v>
      </c>
      <c r="AC219" s="1">
        <f>(Table2[[#This Row],[Close Price]]/Table2[[#This Row],[Day Low]])-1</f>
        <v>3.6144578313253017E-3</v>
      </c>
      <c r="AD219" s="1">
        <f>(Table2[[#This Row],[Day High]]/Table2[[#This Row],[Close Price]])-1</f>
        <v>1.2154861944777995E-2</v>
      </c>
      <c r="AE219" s="1">
        <f>(Table2[[#This Row],[Close Price]]/Table2[[#This Row],[Current Week Low]])-1</f>
        <v>2.9825374748879474E-2</v>
      </c>
      <c r="AF219" s="1">
        <f>(Table2[[#This Row],[Current Week High]]/Table2[[#This Row],[Close Price]])-1</f>
        <v>1.2154861944777995E-2</v>
      </c>
      <c r="AG219" s="1">
        <f>(Table2[[#This Row],[Close Price]]/Table2[[#This Row],[Current Month Low]])-1</f>
        <v>2.9825374748879474E-2</v>
      </c>
      <c r="AH219" s="1">
        <f>(Table2[[#This Row],[Current Month High]]/Table2[[#This Row],[Close Price]])-1</f>
        <v>2.0108043217286875E-2</v>
      </c>
      <c r="AI219">
        <v>8.7935174069627902</v>
      </c>
      <c r="AJ219">
        <v>74.770521898767299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-0.03</v>
      </c>
      <c r="AM219" t="s">
        <v>3206</v>
      </c>
      <c r="AN219">
        <v>-1.49</v>
      </c>
      <c r="AO219" t="s">
        <v>3206</v>
      </c>
      <c r="AP219">
        <v>0.120510177833141</v>
      </c>
      <c r="AQ219">
        <f>(Table2[[#This Row],[Sharpe Ratio]]-AVERAGE(Table2[Sharpe Ratio]))/_xlfn.STDEV.P(Table2[Sharpe Ratio])</f>
        <v>0.65287880896319972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-0.19144158644046552</v>
      </c>
      <c r="AS219">
        <f>_xlfn.RANK.AVG(Table2[[#This Row],[1Y Return vs Nifty Z-Score]],Table2[1Y Return vs Nifty Z-Score])</f>
        <v>199</v>
      </c>
      <c r="AT219">
        <f>_xlfn.RANK.AVG(Table2[[#This Row],[6M Return vs Nifty Z-Score]],Table2[6M Return vs Nifty Z-Score])</f>
        <v>413</v>
      </c>
      <c r="AU219">
        <f>_xlfn.RANK.AVG(Table2[[#This Row],[Sharpe Ratio Z-Score]],Table2[Sharpe Ratio Z-Score])</f>
        <v>182</v>
      </c>
      <c r="AV219">
        <f>(Table2[[#This Row],[Rank 1Y]]+Table2[[#This Row],[Rank 6M]]+Table2[[#This Row],[Rank Sharpe]])/3</f>
        <v>264.66666666666669</v>
      </c>
    </row>
    <row r="220" spans="1:48" x14ac:dyDescent="0.3">
      <c r="A220" t="s">
        <v>783</v>
      </c>
      <c r="B220" t="s">
        <v>784</v>
      </c>
      <c r="C220" t="s">
        <v>3173</v>
      </c>
      <c r="D220" t="s">
        <v>536</v>
      </c>
      <c r="E220">
        <v>21196.628520275</v>
      </c>
      <c r="F220">
        <v>1379.95</v>
      </c>
      <c r="G220">
        <v>-5.5768210046834801</v>
      </c>
      <c r="H220">
        <f>(Table2[[#This Row],[1Y Return vs Nifty]]-AVERAGE(Table2[1Y Return vs Nifty]))/_xlfn.STDEV.P(Table2[1Y Return vs Nifty])</f>
        <v>-0.51769896219099176</v>
      </c>
      <c r="I220">
        <v>-7.7407824213251297</v>
      </c>
      <c r="J220">
        <f>(Table2[[#This Row],[1M Return vs Nifty]]-AVERAGE(Table2[1M Return vs Nifty]))/_xlfn.STDEV.P(Table2[1M Return vs Nifty])</f>
        <v>-0.99230735477506427</v>
      </c>
      <c r="K220">
        <v>43.055009164367497</v>
      </c>
      <c r="L220">
        <f>(Table2[[#This Row],[6M Return vs Nifty]]-AVERAGE(Table2[6M Return vs Nifty]))/_xlfn.STDEV.P(Table2[6M Return vs Nifty])</f>
        <v>0.95071890031860651</v>
      </c>
      <c r="M220">
        <v>-2.8680251247524202</v>
      </c>
      <c r="N220">
        <f>(Table2[[#This Row],[1W Return vs Nifty]]-AVERAGE(Table2[1W Return vs Nifty]))/_xlfn.STDEV.P(Table2[1W Return vs Nifty])</f>
        <v>-0.95203974543583425</v>
      </c>
      <c r="O220">
        <v>1439.7</v>
      </c>
      <c r="P220">
        <v>1458.4116053487101</v>
      </c>
      <c r="Q220">
        <v>1259.18350441488</v>
      </c>
      <c r="R220">
        <v>21.500870981790499</v>
      </c>
      <c r="S220" s="1">
        <f>(Table2[[#This Row],[Close Price]]-Table2[[#This Row],[20D EMA]])/Table2[[#This Row],[20D EMA]]</f>
        <v>-4.1501701743418766E-2</v>
      </c>
      <c r="T220" s="1">
        <f>(Table2[[#This Row],[Close Price]]-Table2[[#This Row],[50D EMA]])/Table2[[#This Row],[50D EMA]]</f>
        <v>-5.3799356135780088E-2</v>
      </c>
      <c r="U220" s="1">
        <f>(Table2[[#This Row],[Close Price]]-Table2[[#This Row],[200D EMA]])/Table2[[#This Row],[200D EMA]]</f>
        <v>9.5908575010469274E-2</v>
      </c>
      <c r="V220">
        <v>0.89060911548487898</v>
      </c>
      <c r="W220">
        <v>1371.5</v>
      </c>
      <c r="X220">
        <v>1396.65</v>
      </c>
      <c r="Y220">
        <v>1369.15</v>
      </c>
      <c r="Z220">
        <v>1415.7</v>
      </c>
      <c r="AA220">
        <v>1369.15</v>
      </c>
      <c r="AB220">
        <v>1469.9</v>
      </c>
      <c r="AC220" s="1">
        <f>(Table2[[#This Row],[Close Price]]/Table2[[#This Row],[Day Low]])-1</f>
        <v>6.161137440758413E-3</v>
      </c>
      <c r="AD220" s="1">
        <f>(Table2[[#This Row],[Day High]]/Table2[[#This Row],[Close Price]])-1</f>
        <v>1.2101887749556228E-2</v>
      </c>
      <c r="AE220" s="1">
        <f>(Table2[[#This Row],[Close Price]]/Table2[[#This Row],[Current Week Low]])-1</f>
        <v>7.8881057590476367E-3</v>
      </c>
      <c r="AF220" s="1">
        <f>(Table2[[#This Row],[Current Week High]]/Table2[[#This Row],[Close Price]])-1</f>
        <v>2.5906735751295429E-2</v>
      </c>
      <c r="AG220" s="1">
        <f>(Table2[[#This Row],[Close Price]]/Table2[[#This Row],[Current Month Low]])-1</f>
        <v>7.8881057590476367E-3</v>
      </c>
      <c r="AH220" s="1">
        <f>(Table2[[#This Row],[Current Month High]]/Table2[[#This Row],[Close Price]])-1</f>
        <v>6.5183521142070378E-2</v>
      </c>
      <c r="AI220">
        <v>23.192869306858899</v>
      </c>
      <c r="AJ220">
        <v>66.009022556390903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-0.22</v>
      </c>
      <c r="AM220" t="s">
        <v>3206</v>
      </c>
      <c r="AN220">
        <v>-7.19</v>
      </c>
      <c r="AO220" t="s">
        <v>3206</v>
      </c>
      <c r="AP220">
        <v>0.11300022725396</v>
      </c>
      <c r="AQ220">
        <f>(Table2[[#This Row],[Sharpe Ratio]]-AVERAGE(Table2[Sharpe Ratio]))/_xlfn.STDEV.P(Table2[Sharpe Ratio])</f>
        <v>0.56507741112303977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490</v>
      </c>
      <c r="AT220">
        <f>_xlfn.RANK.AVG(Table2[[#This Row],[6M Return vs Nifty Z-Score]],Table2[6M Return vs Nifty Z-Score])</f>
        <v>107</v>
      </c>
      <c r="AU220">
        <f>_xlfn.RANK.AVG(Table2[[#This Row],[Sharpe Ratio Z-Score]],Table2[Sharpe Ratio Z-Score])</f>
        <v>197</v>
      </c>
      <c r="AV220">
        <f>(Table2[[#This Row],[Rank 1Y]]+Table2[[#This Row],[Rank 6M]]+Table2[[#This Row],[Rank Sharpe]])/3</f>
        <v>264.66666666666669</v>
      </c>
    </row>
    <row r="221" spans="1:48" x14ac:dyDescent="0.3">
      <c r="A221" t="s">
        <v>205</v>
      </c>
      <c r="B221" t="s">
        <v>206</v>
      </c>
      <c r="C221" t="s">
        <v>3161</v>
      </c>
      <c r="D221" t="s">
        <v>51</v>
      </c>
      <c r="E221">
        <v>126699.03356136</v>
      </c>
      <c r="F221">
        <v>1521.45</v>
      </c>
      <c r="G221">
        <v>3.8424545724275299</v>
      </c>
      <c r="H221">
        <f>(Table2[[#This Row],[1Y Return vs Nifty]]-AVERAGE(Table2[1Y Return vs Nifty]))/_xlfn.STDEV.P(Table2[1Y Return vs Nifty])</f>
        <v>-0.35069431856532296</v>
      </c>
      <c r="I221">
        <v>10.2506574972116</v>
      </c>
      <c r="J221">
        <f>(Table2[[#This Row],[1M Return vs Nifty]]-AVERAGE(Table2[1M Return vs Nifty]))/_xlfn.STDEV.P(Table2[1M Return vs Nifty])</f>
        <v>0.76465802339767408</v>
      </c>
      <c r="K221">
        <v>27.3095649418112</v>
      </c>
      <c r="L221">
        <f>(Table2[[#This Row],[6M Return vs Nifty]]-AVERAGE(Table2[6M Return vs Nifty]))/_xlfn.STDEV.P(Table2[6M Return vs Nifty])</f>
        <v>0.44737009129199451</v>
      </c>
      <c r="M221">
        <v>2.4736423780652901</v>
      </c>
      <c r="N221">
        <f>(Table2[[#This Row],[1W Return vs Nifty]]-AVERAGE(Table2[1W Return vs Nifty]))/_xlfn.STDEV.P(Table2[1W Return vs Nifty])</f>
        <v>5.8941109954499589E-2</v>
      </c>
      <c r="O221">
        <v>1461.88</v>
      </c>
      <c r="P221">
        <v>1415.57734104365</v>
      </c>
      <c r="Q221">
        <v>1279.9083731405999</v>
      </c>
      <c r="R221">
        <v>60.812596801242599</v>
      </c>
      <c r="S221" s="1">
        <f>(Table2[[#This Row],[Close Price]]-Table2[[#This Row],[20D EMA]])/Table2[[#This Row],[20D EMA]]</f>
        <v>4.0748898678414053E-2</v>
      </c>
      <c r="T221" s="1">
        <f>(Table2[[#This Row],[Close Price]]-Table2[[#This Row],[50D EMA]])/Table2[[#This Row],[50D EMA]]</f>
        <v>7.4791151204987694E-2</v>
      </c>
      <c r="U221" s="1">
        <f>(Table2[[#This Row],[Close Price]]-Table2[[#This Row],[200D EMA]])/Table2[[#This Row],[200D EMA]]</f>
        <v>0.18871790506902669</v>
      </c>
      <c r="V221">
        <v>1.2169595175833701</v>
      </c>
      <c r="W221">
        <v>1503.4</v>
      </c>
      <c r="X221">
        <v>1533.9</v>
      </c>
      <c r="Y221">
        <v>1500.6</v>
      </c>
      <c r="Z221">
        <v>1549.45</v>
      </c>
      <c r="AA221">
        <v>1452.55</v>
      </c>
      <c r="AB221">
        <v>1556.8</v>
      </c>
      <c r="AC221" s="1">
        <f>(Table2[[#This Row],[Close Price]]/Table2[[#This Row],[Day Low]])-1</f>
        <v>1.200611946255159E-2</v>
      </c>
      <c r="AD221" s="1">
        <f>(Table2[[#This Row],[Day High]]/Table2[[#This Row],[Close Price]])-1</f>
        <v>8.1829833382629502E-3</v>
      </c>
      <c r="AE221" s="1">
        <f>(Table2[[#This Row],[Close Price]]/Table2[[#This Row],[Current Week Low]])-1</f>
        <v>1.389444222311087E-2</v>
      </c>
      <c r="AF221" s="1">
        <f>(Table2[[#This Row],[Current Week High]]/Table2[[#This Row],[Close Price]])-1</f>
        <v>1.8403496664366248E-2</v>
      </c>
      <c r="AG221" s="1">
        <f>(Table2[[#This Row],[Close Price]]/Table2[[#This Row],[Current Month Low]])-1</f>
        <v>4.7433823276307185E-2</v>
      </c>
      <c r="AH221" s="1">
        <f>(Table2[[#This Row],[Current Month High]]/Table2[[#This Row],[Close Price]])-1</f>
        <v>2.3234414538762405E-2</v>
      </c>
      <c r="AI221">
        <v>2.32344145387624</v>
      </c>
      <c r="AJ221">
        <v>50.459849683544299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0.04</v>
      </c>
      <c r="AM221" t="s">
        <v>3208</v>
      </c>
      <c r="AN221">
        <v>9.06</v>
      </c>
      <c r="AO221" t="s">
        <v>3208</v>
      </c>
      <c r="AP221">
        <v>0.11683302535375401</v>
      </c>
      <c r="AQ221">
        <f>(Table2[[#This Row],[Sharpe Ratio]]-AVERAGE(Table2[Sharpe Ratio]))/_xlfn.STDEV.P(Table2[Sharpe Ratio])</f>
        <v>0.60988796310375903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1.5301628691826041</v>
      </c>
      <c r="AS221">
        <f>_xlfn.RANK.AVG(Table2[[#This Row],[1Y Return vs Nifty Z-Score]],Table2[1Y Return vs Nifty Z-Score])</f>
        <v>419</v>
      </c>
      <c r="AT221">
        <f>_xlfn.RANK.AVG(Table2[[#This Row],[6M Return vs Nifty Z-Score]],Table2[6M Return vs Nifty Z-Score])</f>
        <v>190</v>
      </c>
      <c r="AU221">
        <f>_xlfn.RANK.AVG(Table2[[#This Row],[Sharpe Ratio Z-Score]],Table2[Sharpe Ratio Z-Score])</f>
        <v>188</v>
      </c>
      <c r="AV221">
        <f>(Table2[[#This Row],[Rank 1Y]]+Table2[[#This Row],[Rank 6M]]+Table2[[#This Row],[Rank Sharpe]])/3</f>
        <v>265.66666666666669</v>
      </c>
    </row>
    <row r="222" spans="1:48" x14ac:dyDescent="0.3">
      <c r="A222" t="s">
        <v>275</v>
      </c>
      <c r="B222" t="s">
        <v>276</v>
      </c>
      <c r="C222" t="s">
        <v>3166</v>
      </c>
      <c r="D222" t="s">
        <v>204</v>
      </c>
      <c r="E222">
        <v>98903.972376000005</v>
      </c>
      <c r="F222">
        <v>33209.599999999999</v>
      </c>
      <c r="G222">
        <v>46.176748358943698</v>
      </c>
      <c r="H222">
        <f>(Table2[[#This Row],[1Y Return vs Nifty]]-AVERAGE(Table2[1Y Return vs Nifty]))/_xlfn.STDEV.P(Table2[1Y Return vs Nifty])</f>
        <v>0.3998966997229374</v>
      </c>
      <c r="I222">
        <v>3.3505762844129698</v>
      </c>
      <c r="J222">
        <f>(Table2[[#This Row],[1M Return vs Nifty]]-AVERAGE(Table2[1M Return vs Nifty]))/_xlfn.STDEV.P(Table2[1M Return vs Nifty])</f>
        <v>9.0826253825038922E-2</v>
      </c>
      <c r="K222">
        <v>1.2595133742877</v>
      </c>
      <c r="L222">
        <f>(Table2[[#This Row],[6M Return vs Nifty]]-AVERAGE(Table2[6M Return vs Nifty]))/_xlfn.STDEV.P(Table2[6M Return vs Nifty])</f>
        <v>-0.38539538971048332</v>
      </c>
      <c r="M222">
        <v>4.6760888987986204</v>
      </c>
      <c r="N222">
        <f>(Table2[[#This Row],[1W Return vs Nifty]]-AVERAGE(Table2[1W Return vs Nifty]))/_xlfn.STDEV.P(Table2[1W Return vs Nifty])</f>
        <v>0.47578309165925881</v>
      </c>
      <c r="O222">
        <v>32744.720000000001</v>
      </c>
      <c r="P222">
        <v>32767.1711915388</v>
      </c>
      <c r="Q222">
        <v>29301.941777193399</v>
      </c>
      <c r="R222">
        <v>61.714909127615002</v>
      </c>
      <c r="S222" s="1">
        <f>(Table2[[#This Row],[Close Price]]-Table2[[#This Row],[20D EMA]])/Table2[[#This Row],[20D EMA]]</f>
        <v>1.4197098035958084E-2</v>
      </c>
      <c r="T222" s="1">
        <f>(Table2[[#This Row],[Close Price]]-Table2[[#This Row],[50D EMA]])/Table2[[#This Row],[50D EMA]]</f>
        <v>1.3502197241104623E-2</v>
      </c>
      <c r="U222" s="1">
        <f>(Table2[[#This Row],[Close Price]]-Table2[[#This Row],[200D EMA]])/Table2[[#This Row],[200D EMA]]</f>
        <v>0.13335833688155269</v>
      </c>
      <c r="V222">
        <v>1.27388901985684</v>
      </c>
      <c r="W222">
        <v>32983.9</v>
      </c>
      <c r="X222">
        <v>33792.65</v>
      </c>
      <c r="Y222">
        <v>32154.75</v>
      </c>
      <c r="Z222">
        <v>33950</v>
      </c>
      <c r="AA222">
        <v>31922.35</v>
      </c>
      <c r="AB222">
        <v>34142.949999999997</v>
      </c>
      <c r="AC222" s="1">
        <f>(Table2[[#This Row],[Close Price]]/Table2[[#This Row],[Day Low]])-1</f>
        <v>6.8427323633650783E-3</v>
      </c>
      <c r="AD222" s="1">
        <f>(Table2[[#This Row],[Day High]]/Table2[[#This Row],[Close Price]])-1</f>
        <v>1.755667036037778E-2</v>
      </c>
      <c r="AE222" s="1">
        <f>(Table2[[#This Row],[Close Price]]/Table2[[#This Row],[Current Week Low]])-1</f>
        <v>3.28054175510617E-2</v>
      </c>
      <c r="AF222" s="1">
        <f>(Table2[[#This Row],[Current Week High]]/Table2[[#This Row],[Close Price]])-1</f>
        <v>2.2294758142223925E-2</v>
      </c>
      <c r="AG222" s="1">
        <f>(Table2[[#This Row],[Close Price]]/Table2[[#This Row],[Current Month Low]])-1</f>
        <v>4.0324412206494742E-2</v>
      </c>
      <c r="AH222" s="1">
        <f>(Table2[[#This Row],[Current Month High]]/Table2[[#This Row],[Close Price]])-1</f>
        <v>2.810482511081136E-2</v>
      </c>
      <c r="AI222">
        <v>10.4439680092503</v>
      </c>
      <c r="AJ222">
        <v>78.5462365591397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0.01</v>
      </c>
      <c r="AM222" t="s">
        <v>3208</v>
      </c>
      <c r="AN222">
        <v>1.2</v>
      </c>
      <c r="AO222" t="s">
        <v>3208</v>
      </c>
      <c r="AP222">
        <v>0.12672519672153901</v>
      </c>
      <c r="AQ222">
        <f>(Table2[[#This Row],[Sharpe Ratio]]-AVERAGE(Table2[Sharpe Ratio]))/_xlfn.STDEV.P(Table2[Sharpe Ratio])</f>
        <v>0.72554071801984399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187</v>
      </c>
      <c r="AT222">
        <f>_xlfn.RANK.AVG(Table2[[#This Row],[6M Return vs Nifty Z-Score]],Table2[6M Return vs Nifty Z-Score])</f>
        <v>450</v>
      </c>
      <c r="AU222">
        <f>_xlfn.RANK.AVG(Table2[[#This Row],[Sharpe Ratio Z-Score]],Table2[Sharpe Ratio Z-Score])</f>
        <v>163</v>
      </c>
      <c r="AV222">
        <f>(Table2[[#This Row],[Rank 1Y]]+Table2[[#This Row],[Rank 6M]]+Table2[[#This Row],[Rank Sharpe]])/3</f>
        <v>266.66666666666669</v>
      </c>
    </row>
    <row r="223" spans="1:48" x14ac:dyDescent="0.3">
      <c r="A223" t="s">
        <v>306</v>
      </c>
      <c r="B223" t="s">
        <v>307</v>
      </c>
      <c r="C223" t="s">
        <v>3173</v>
      </c>
      <c r="D223" t="s">
        <v>166</v>
      </c>
      <c r="E223">
        <v>92100.575739749998</v>
      </c>
      <c r="F223">
        <v>258.75</v>
      </c>
      <c r="G223">
        <v>60.404671689551499</v>
      </c>
      <c r="H223">
        <f>(Table2[[#This Row],[1Y Return vs Nifty]]-AVERAGE(Table2[1Y Return vs Nifty]))/_xlfn.STDEV.P(Table2[1Y Return vs Nifty])</f>
        <v>0.65215912117024333</v>
      </c>
      <c r="I223">
        <v>-14.3872492328332</v>
      </c>
      <c r="J223">
        <f>(Table2[[#This Row],[1M Return vs Nifty]]-AVERAGE(Table2[1M Return vs Nifty]))/_xlfn.STDEV.P(Table2[1M Return vs Nifty])</f>
        <v>-1.6413722505181942</v>
      </c>
      <c r="K223">
        <v>-9.9285926884552502</v>
      </c>
      <c r="L223">
        <f>(Table2[[#This Row],[6M Return vs Nifty]]-AVERAGE(Table2[6M Return vs Nifty]))/_xlfn.STDEV.P(Table2[6M Return vs Nifty])</f>
        <v>-0.7430556616180608</v>
      </c>
      <c r="M223">
        <v>-5.4579560186194698</v>
      </c>
      <c r="N223">
        <f>(Table2[[#This Row],[1W Return vs Nifty]]-AVERAGE(Table2[1W Return vs Nifty]))/_xlfn.STDEV.P(Table2[1W Return vs Nifty])</f>
        <v>-1.4422182428998529</v>
      </c>
      <c r="O223">
        <v>282.11</v>
      </c>
      <c r="P223">
        <v>291.12340886656301</v>
      </c>
      <c r="Q223">
        <v>252.536227728629</v>
      </c>
      <c r="R223">
        <v>18.6452967593296</v>
      </c>
      <c r="S223" s="1">
        <f>(Table2[[#This Row],[Close Price]]-Table2[[#This Row],[20D EMA]])/Table2[[#This Row],[20D EMA]]</f>
        <v>-8.2804579773847128E-2</v>
      </c>
      <c r="T223" s="1">
        <f>(Table2[[#This Row],[Close Price]]-Table2[[#This Row],[50D EMA]])/Table2[[#This Row],[50D EMA]]</f>
        <v>-0.11120166871019783</v>
      </c>
      <c r="U223" s="1">
        <f>(Table2[[#This Row],[Close Price]]-Table2[[#This Row],[200D EMA]])/Table2[[#This Row],[200D EMA]]</f>
        <v>2.4605468796533261E-2</v>
      </c>
      <c r="V223">
        <v>0.63016020694567798</v>
      </c>
      <c r="W223">
        <v>257.35000000000002</v>
      </c>
      <c r="X223">
        <v>267.2</v>
      </c>
      <c r="Y223">
        <v>257.35000000000002</v>
      </c>
      <c r="Z223">
        <v>267.7</v>
      </c>
      <c r="AA223">
        <v>257.35000000000002</v>
      </c>
      <c r="AB223">
        <v>292</v>
      </c>
      <c r="AC223" s="1">
        <f>(Table2[[#This Row],[Close Price]]/Table2[[#This Row],[Day Low]])-1</f>
        <v>5.440062172139104E-3</v>
      </c>
      <c r="AD223" s="1">
        <f>(Table2[[#This Row],[Day High]]/Table2[[#This Row],[Close Price]])-1</f>
        <v>3.2657004830917824E-2</v>
      </c>
      <c r="AE223" s="1">
        <f>(Table2[[#This Row],[Close Price]]/Table2[[#This Row],[Current Week Low]])-1</f>
        <v>5.440062172139104E-3</v>
      </c>
      <c r="AF223" s="1">
        <f>(Table2[[#This Row],[Current Week High]]/Table2[[#This Row],[Close Price]])-1</f>
        <v>3.4589371980676242E-2</v>
      </c>
      <c r="AG223" s="1">
        <f>(Table2[[#This Row],[Close Price]]/Table2[[#This Row],[Current Month Low]])-1</f>
        <v>5.440062172139104E-3</v>
      </c>
      <c r="AH223" s="1">
        <f>(Table2[[#This Row],[Current Month High]]/Table2[[#This Row],[Close Price]])-1</f>
        <v>0.12850241545893715</v>
      </c>
      <c r="AI223">
        <v>29.603864734299499</v>
      </c>
      <c r="AJ223">
        <v>127.973568281938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-0.15</v>
      </c>
      <c r="AM223" t="s">
        <v>3206</v>
      </c>
      <c r="AN223">
        <v>-12.97</v>
      </c>
      <c r="AO223" t="s">
        <v>3206</v>
      </c>
      <c r="AP223">
        <v>0.166063234790812</v>
      </c>
      <c r="AQ223">
        <f>(Table2[[#This Row],[Sharpe Ratio]]-AVERAGE(Table2[Sharpe Ratio]))/_xlfn.STDEV.P(Table2[Sharpe Ratio])</f>
        <v>1.1854551601130523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140</v>
      </c>
      <c r="AT223">
        <f>_xlfn.RANK.AVG(Table2[[#This Row],[6M Return vs Nifty Z-Score]],Table2[6M Return vs Nifty Z-Score])</f>
        <v>567</v>
      </c>
      <c r="AU223">
        <f>_xlfn.RANK.AVG(Table2[[#This Row],[Sharpe Ratio Z-Score]],Table2[Sharpe Ratio Z-Score])</f>
        <v>94</v>
      </c>
      <c r="AV223">
        <f>(Table2[[#This Row],[Rank 1Y]]+Table2[[#This Row],[Rank 6M]]+Table2[[#This Row],[Rank Sharpe]])/3</f>
        <v>267</v>
      </c>
    </row>
    <row r="224" spans="1:48" x14ac:dyDescent="0.3">
      <c r="A224" t="s">
        <v>1730</v>
      </c>
      <c r="B224" t="s">
        <v>1731</v>
      </c>
      <c r="C224" t="s">
        <v>3164</v>
      </c>
      <c r="D224" t="s">
        <v>46</v>
      </c>
      <c r="E224">
        <v>4834.8496571699998</v>
      </c>
      <c r="F224">
        <v>686.8</v>
      </c>
      <c r="G224">
        <v>-1.6757637388128901</v>
      </c>
      <c r="H224">
        <f>(Table2[[#This Row],[1Y Return vs Nifty]]-AVERAGE(Table2[1Y Return vs Nifty]))/_xlfn.STDEV.P(Table2[1Y Return vs Nifty])</f>
        <v>-0.44853284924349651</v>
      </c>
      <c r="I224">
        <v>-3.8525526814317699</v>
      </c>
      <c r="J224">
        <f>(Table2[[#This Row],[1M Return vs Nifty]]-AVERAGE(Table2[1M Return vs Nifty]))/_xlfn.STDEV.P(Table2[1M Return vs Nifty])</f>
        <v>-0.61259983462623557</v>
      </c>
      <c r="K224">
        <v>26.139503749437001</v>
      </c>
      <c r="L224">
        <f>(Table2[[#This Row],[6M Return vs Nifty]]-AVERAGE(Table2[6M Return vs Nifty]))/_xlfn.STDEV.P(Table2[6M Return vs Nifty])</f>
        <v>0.40996569041608238</v>
      </c>
      <c r="M224">
        <v>1.1193172072362301</v>
      </c>
      <c r="N224">
        <f>(Table2[[#This Row],[1W Return vs Nifty]]-AVERAGE(Table2[1W Return vs Nifty]))/_xlfn.STDEV.P(Table2[1W Return vs Nifty])</f>
        <v>-0.19738274752243559</v>
      </c>
      <c r="O224">
        <v>702.1</v>
      </c>
      <c r="P224">
        <v>679.21816098680699</v>
      </c>
      <c r="Q224">
        <v>617.71479985983001</v>
      </c>
      <c r="R224">
        <v>46.368089792262097</v>
      </c>
      <c r="S224" s="1">
        <f>(Table2[[#This Row],[Close Price]]-Table2[[#This Row],[20D EMA]])/Table2[[#This Row],[20D EMA]]</f>
        <v>-2.1791767554479514E-2</v>
      </c>
      <c r="T224" s="1">
        <f>(Table2[[#This Row],[Close Price]]-Table2[[#This Row],[50D EMA]])/Table2[[#This Row],[50D EMA]]</f>
        <v>1.1162597599242093E-2</v>
      </c>
      <c r="U224" s="1">
        <f>(Table2[[#This Row],[Close Price]]-Table2[[#This Row],[200D EMA]])/Table2[[#This Row],[200D EMA]]</f>
        <v>0.1118399626427059</v>
      </c>
      <c r="V224">
        <v>0.362360382404884</v>
      </c>
      <c r="W224">
        <v>680</v>
      </c>
      <c r="X224">
        <v>706.75</v>
      </c>
      <c r="Y224">
        <v>680</v>
      </c>
      <c r="Z224">
        <v>706.75</v>
      </c>
      <c r="AA224">
        <v>680</v>
      </c>
      <c r="AB224">
        <v>736.25</v>
      </c>
      <c r="AC224" s="1">
        <f>(Table2[[#This Row],[Close Price]]/Table2[[#This Row],[Day Low]])-1</f>
        <v>1.0000000000000009E-2</v>
      </c>
      <c r="AD224" s="1">
        <f>(Table2[[#This Row],[Day High]]/Table2[[#This Row],[Close Price]])-1</f>
        <v>2.9047757716948341E-2</v>
      </c>
      <c r="AE224" s="1">
        <f>(Table2[[#This Row],[Close Price]]/Table2[[#This Row],[Current Week Low]])-1</f>
        <v>1.0000000000000009E-2</v>
      </c>
      <c r="AF224" s="1">
        <f>(Table2[[#This Row],[Current Week High]]/Table2[[#This Row],[Close Price]])-1</f>
        <v>2.9047757716948341E-2</v>
      </c>
      <c r="AG224" s="1">
        <f>(Table2[[#This Row],[Close Price]]/Table2[[#This Row],[Current Month Low]])-1</f>
        <v>1.0000000000000009E-2</v>
      </c>
      <c r="AH224" s="1">
        <f>(Table2[[#This Row],[Current Month High]]/Table2[[#This Row],[Close Price]])-1</f>
        <v>7.2000582411182457E-2</v>
      </c>
      <c r="AI224">
        <v>46.920500873616703</v>
      </c>
      <c r="AJ224">
        <v>60.937316930286997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0.15</v>
      </c>
      <c r="AM224" t="s">
        <v>3208</v>
      </c>
      <c r="AN224">
        <v>-3.42</v>
      </c>
      <c r="AO224" t="s">
        <v>3206</v>
      </c>
      <c r="AP224">
        <v>0.13977488667729099</v>
      </c>
      <c r="AQ224">
        <f>(Table2[[#This Row],[Sharpe Ratio]]-AVERAGE(Table2[Sharpe Ratio]))/_xlfn.STDEV.P(Table2[Sharpe Ratio])</f>
        <v>0.87810910144862975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2.9559360472544455E-2</v>
      </c>
      <c r="AS224">
        <f>_xlfn.RANK.AVG(Table2[[#This Row],[1Y Return vs Nifty Z-Score]],Table2[1Y Return vs Nifty Z-Score])</f>
        <v>465</v>
      </c>
      <c r="AT224">
        <f>_xlfn.RANK.AVG(Table2[[#This Row],[6M Return vs Nifty Z-Score]],Table2[6M Return vs Nifty Z-Score])</f>
        <v>203</v>
      </c>
      <c r="AU224">
        <f>_xlfn.RANK.AVG(Table2[[#This Row],[Sharpe Ratio Z-Score]],Table2[Sharpe Ratio Z-Score])</f>
        <v>136</v>
      </c>
      <c r="AV224">
        <f>(Table2[[#This Row],[Rank 1Y]]+Table2[[#This Row],[Rank 6M]]+Table2[[#This Row],[Rank Sharpe]])/3</f>
        <v>268</v>
      </c>
    </row>
    <row r="225" spans="1:48" x14ac:dyDescent="0.3">
      <c r="A225" t="s">
        <v>1175</v>
      </c>
      <c r="B225" t="s">
        <v>1176</v>
      </c>
      <c r="C225" t="s">
        <v>3170</v>
      </c>
      <c r="D225" t="s">
        <v>78</v>
      </c>
      <c r="E225">
        <v>10474.850429800001</v>
      </c>
      <c r="F225">
        <v>232.61</v>
      </c>
      <c r="G225">
        <v>41.297989218981101</v>
      </c>
      <c r="H225">
        <f>(Table2[[#This Row],[1Y Return vs Nifty]]-AVERAGE(Table2[1Y Return vs Nifty]))/_xlfn.STDEV.P(Table2[1Y Return vs Nifty])</f>
        <v>0.31339584041218055</v>
      </c>
      <c r="I225">
        <v>25.0172840761165</v>
      </c>
      <c r="J225">
        <f>(Table2[[#This Row],[1M Return vs Nifty]]-AVERAGE(Table2[1M Return vs Nifty]))/_xlfn.STDEV.P(Table2[1M Return vs Nifty])</f>
        <v>2.2067022271420602</v>
      </c>
      <c r="K225">
        <v>25.371686996087298</v>
      </c>
      <c r="L225">
        <f>(Table2[[#This Row],[6M Return vs Nifty]]-AVERAGE(Table2[6M Return vs Nifty]))/_xlfn.STDEV.P(Table2[6M Return vs Nifty])</f>
        <v>0.38542020012146133</v>
      </c>
      <c r="M225">
        <v>19.223290578045901</v>
      </c>
      <c r="N225">
        <f>(Table2[[#This Row],[1W Return vs Nifty]]-AVERAGE(Table2[1W Return vs Nifty]))/_xlfn.STDEV.P(Table2[1W Return vs Nifty])</f>
        <v>3.2290324074325185</v>
      </c>
      <c r="O225">
        <v>178.71</v>
      </c>
      <c r="P225">
        <v>170.10089237357599</v>
      </c>
      <c r="Q225">
        <v>162.47247288334199</v>
      </c>
      <c r="R225">
        <v>82.326566380340097</v>
      </c>
      <c r="S225" s="1">
        <f>(Table2[[#This Row],[Close Price]]-Table2[[#This Row],[20D EMA]])/Table2[[#This Row],[20D EMA]]</f>
        <v>0.30160595377986682</v>
      </c>
      <c r="T225" s="1">
        <f>(Table2[[#This Row],[Close Price]]-Table2[[#This Row],[50D EMA]])/Table2[[#This Row],[50D EMA]]</f>
        <v>0.36748253788781643</v>
      </c>
      <c r="U225" s="1">
        <f>(Table2[[#This Row],[Close Price]]-Table2[[#This Row],[200D EMA]])/Table2[[#This Row],[200D EMA]]</f>
        <v>0.43168867853090387</v>
      </c>
      <c r="V225">
        <v>4.7301524479531603</v>
      </c>
      <c r="W225">
        <v>205.01</v>
      </c>
      <c r="X225">
        <v>246</v>
      </c>
      <c r="Y225">
        <v>172</v>
      </c>
      <c r="Z225">
        <v>246</v>
      </c>
      <c r="AA225">
        <v>163.15</v>
      </c>
      <c r="AB225">
        <v>246</v>
      </c>
      <c r="AC225" s="1">
        <f>(Table2[[#This Row],[Close Price]]/Table2[[#This Row],[Day Low]])-1</f>
        <v>0.13462757914248091</v>
      </c>
      <c r="AD225" s="1">
        <f>(Table2[[#This Row],[Day High]]/Table2[[#This Row],[Close Price]])-1</f>
        <v>5.7564163191608175E-2</v>
      </c>
      <c r="AE225" s="1">
        <f>(Table2[[#This Row],[Close Price]]/Table2[[#This Row],[Current Week Low]])-1</f>
        <v>0.35238372093023274</v>
      </c>
      <c r="AF225" s="1">
        <f>(Table2[[#This Row],[Current Week High]]/Table2[[#This Row],[Close Price]])-1</f>
        <v>5.7564163191608175E-2</v>
      </c>
      <c r="AG225" s="1">
        <f>(Table2[[#This Row],[Close Price]]/Table2[[#This Row],[Current Month Low]])-1</f>
        <v>0.4257431811216672</v>
      </c>
      <c r="AH225" s="1">
        <f>(Table2[[#This Row],[Current Month High]]/Table2[[#This Row],[Close Price]])-1</f>
        <v>5.7564163191608175E-2</v>
      </c>
      <c r="AI225">
        <v>5.7564163191608104</v>
      </c>
      <c r="AJ225">
        <v>93.841666666666598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0.37</v>
      </c>
      <c r="AM225" t="s">
        <v>3208</v>
      </c>
      <c r="AN225">
        <v>37.35</v>
      </c>
      <c r="AO225" t="s">
        <v>3208</v>
      </c>
      <c r="AP225">
        <v>5.0810960700969E-2</v>
      </c>
      <c r="AQ225">
        <f>(Table2[[#This Row],[Sharpe Ratio]]-AVERAGE(Table2[Sharpe Ratio]))/_xlfn.STDEV.P(Table2[Sharpe Ratio])</f>
        <v>-0.16199854982188439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5.9725521252863363</v>
      </c>
      <c r="AS225">
        <f>_xlfn.RANK.AVG(Table2[[#This Row],[1Y Return vs Nifty Z-Score]],Table2[1Y Return vs Nifty Z-Score])</f>
        <v>210</v>
      </c>
      <c r="AT225">
        <f>_xlfn.RANK.AVG(Table2[[#This Row],[6M Return vs Nifty Z-Score]],Table2[6M Return vs Nifty Z-Score])</f>
        <v>208</v>
      </c>
      <c r="AU225">
        <f>_xlfn.RANK.AVG(Table2[[#This Row],[Sharpe Ratio Z-Score]],Table2[Sharpe Ratio Z-Score])</f>
        <v>387</v>
      </c>
      <c r="AV225">
        <f>(Table2[[#This Row],[Rank 1Y]]+Table2[[#This Row],[Rank 6M]]+Table2[[#This Row],[Rank Sharpe]])/3</f>
        <v>268.33333333333331</v>
      </c>
    </row>
    <row r="226" spans="1:48" x14ac:dyDescent="0.3">
      <c r="A226" t="s">
        <v>997</v>
      </c>
      <c r="B226" t="s">
        <v>998</v>
      </c>
      <c r="C226" t="s">
        <v>3175</v>
      </c>
      <c r="D226" t="s">
        <v>999</v>
      </c>
      <c r="E226">
        <v>14948.109362629901</v>
      </c>
      <c r="F226">
        <v>816.55</v>
      </c>
      <c r="G226">
        <v>28.627008326927101</v>
      </c>
      <c r="H226">
        <f>(Table2[[#This Row],[1Y Return vs Nifty]]-AVERAGE(Table2[1Y Return vs Nifty]))/_xlfn.STDEV.P(Table2[1Y Return vs Nifty])</f>
        <v>8.8738155121888804E-2</v>
      </c>
      <c r="I226">
        <v>7.23307906979871</v>
      </c>
      <c r="J226">
        <f>(Table2[[#This Row],[1M Return vs Nifty]]-AVERAGE(Table2[1M Return vs Nifty]))/_xlfn.STDEV.P(Table2[1M Return vs Nifty])</f>
        <v>0.4699745046303454</v>
      </c>
      <c r="K226">
        <v>24.027182851863301</v>
      </c>
      <c r="L226">
        <f>(Table2[[#This Row],[6M Return vs Nifty]]-AVERAGE(Table2[6M Return vs Nifty]))/_xlfn.STDEV.P(Table2[6M Return vs Nifty])</f>
        <v>0.34243922415401284</v>
      </c>
      <c r="M226">
        <v>4.4254505221947404</v>
      </c>
      <c r="N226">
        <f>(Table2[[#This Row],[1W Return vs Nifty]]-AVERAGE(Table2[1W Return vs Nifty]))/_xlfn.STDEV.P(Table2[1W Return vs Nifty])</f>
        <v>0.42834648123021724</v>
      </c>
      <c r="O226">
        <v>818.03</v>
      </c>
      <c r="P226">
        <v>789.17654981808903</v>
      </c>
      <c r="Q226">
        <v>679.74080194862302</v>
      </c>
      <c r="R226">
        <v>67.596840614070402</v>
      </c>
      <c r="S226" s="1">
        <f>(Table2[[#This Row],[Close Price]]-Table2[[#This Row],[20D EMA]])/Table2[[#This Row],[20D EMA]]</f>
        <v>-1.8092246005647938E-3</v>
      </c>
      <c r="T226" s="1">
        <f>(Table2[[#This Row],[Close Price]]-Table2[[#This Row],[50D EMA]])/Table2[[#This Row],[50D EMA]]</f>
        <v>3.4686091709416236E-2</v>
      </c>
      <c r="U226" s="1">
        <f>(Table2[[#This Row],[Close Price]]-Table2[[#This Row],[200D EMA]])/Table2[[#This Row],[200D EMA]]</f>
        <v>0.20126671469357729</v>
      </c>
      <c r="V226">
        <v>0.92818351936771903</v>
      </c>
      <c r="W226">
        <v>813.1</v>
      </c>
      <c r="X226">
        <v>846.45</v>
      </c>
      <c r="Y226">
        <v>813.1</v>
      </c>
      <c r="Z226">
        <v>862.55</v>
      </c>
      <c r="AA226">
        <v>807.7</v>
      </c>
      <c r="AB226">
        <v>862.55</v>
      </c>
      <c r="AC226" s="1">
        <f>(Table2[[#This Row],[Close Price]]/Table2[[#This Row],[Day Low]])-1</f>
        <v>4.2430205386789765E-3</v>
      </c>
      <c r="AD226" s="1">
        <f>(Table2[[#This Row],[Day High]]/Table2[[#This Row],[Close Price]])-1</f>
        <v>3.6617475965954327E-2</v>
      </c>
      <c r="AE226" s="1">
        <f>(Table2[[#This Row],[Close Price]]/Table2[[#This Row],[Current Week Low]])-1</f>
        <v>4.2430205386789765E-3</v>
      </c>
      <c r="AF226" s="1">
        <f>(Table2[[#This Row],[Current Week High]]/Table2[[#This Row],[Close Price]])-1</f>
        <v>5.6334578409160452E-2</v>
      </c>
      <c r="AG226" s="1">
        <f>(Table2[[#This Row],[Close Price]]/Table2[[#This Row],[Current Month Low]])-1</f>
        <v>1.0957038504395111E-2</v>
      </c>
      <c r="AH226" s="1">
        <f>(Table2[[#This Row],[Current Month High]]/Table2[[#This Row],[Close Price]])-1</f>
        <v>5.6334578409160452E-2</v>
      </c>
      <c r="AI226">
        <v>7.1581654522074603</v>
      </c>
      <c r="AJ226">
        <v>80.373315661586005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-0.08</v>
      </c>
      <c r="AM226" t="s">
        <v>3206</v>
      </c>
      <c r="AN226">
        <v>0.55000000000000004</v>
      </c>
      <c r="AO226" t="s">
        <v>3208</v>
      </c>
      <c r="AP226">
        <v>7.4458478195181005E-2</v>
      </c>
      <c r="AQ226">
        <f>(Table2[[#This Row],[Sharpe Ratio]]-AVERAGE(Table2[Sharpe Ratio]))/_xlfn.STDEV.P(Table2[Sharpe Ratio])</f>
        <v>0.11447265588715246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1.443971021023617</v>
      </c>
      <c r="AS226">
        <f>_xlfn.RANK.AVG(Table2[[#This Row],[1Y Return vs Nifty Z-Score]],Table2[1Y Return vs Nifty Z-Score])</f>
        <v>270</v>
      </c>
      <c r="AT226">
        <f>_xlfn.RANK.AVG(Table2[[#This Row],[6M Return vs Nifty Z-Score]],Table2[6M Return vs Nifty Z-Score])</f>
        <v>216</v>
      </c>
      <c r="AU226">
        <f>_xlfn.RANK.AVG(Table2[[#This Row],[Sharpe Ratio Z-Score]],Table2[Sharpe Ratio Z-Score])</f>
        <v>320</v>
      </c>
      <c r="AV226">
        <f>(Table2[[#This Row],[Rank 1Y]]+Table2[[#This Row],[Rank 6M]]+Table2[[#This Row],[Rank Sharpe]])/3</f>
        <v>268.66666666666669</v>
      </c>
    </row>
    <row r="227" spans="1:48" x14ac:dyDescent="0.3">
      <c r="A227" t="s">
        <v>637</v>
      </c>
      <c r="B227" t="s">
        <v>638</v>
      </c>
      <c r="C227" t="s">
        <v>3169</v>
      </c>
      <c r="D227" t="s">
        <v>639</v>
      </c>
      <c r="E227">
        <v>30277.522066199999</v>
      </c>
      <c r="F227">
        <v>307</v>
      </c>
      <c r="G227">
        <v>59.769392148301201</v>
      </c>
      <c r="H227">
        <f>(Table2[[#This Row],[1Y Return vs Nifty]]-AVERAGE(Table2[1Y Return vs Nifty]))/_xlfn.STDEV.P(Table2[1Y Return vs Nifty])</f>
        <v>0.64089555503709017</v>
      </c>
      <c r="I227">
        <v>2.0187634752920798</v>
      </c>
      <c r="J227">
        <f>(Table2[[#This Row],[1M Return vs Nifty]]-AVERAGE(Table2[1M Return vs Nifty]))/_xlfn.STDEV.P(Table2[1M Return vs Nifty])</f>
        <v>-3.9232763486939132E-2</v>
      </c>
      <c r="K227">
        <v>2.50542042450535</v>
      </c>
      <c r="L227">
        <f>(Table2[[#This Row],[6M Return vs Nifty]]-AVERAGE(Table2[6M Return vs Nifty]))/_xlfn.STDEV.P(Table2[6M Return vs Nifty])</f>
        <v>-0.34556635592644319</v>
      </c>
      <c r="M227">
        <v>0.88908852756962298</v>
      </c>
      <c r="N227">
        <f>(Table2[[#This Row],[1W Return vs Nifty]]-AVERAGE(Table2[1W Return vs Nifty]))/_xlfn.STDEV.P(Table2[1W Return vs Nifty])</f>
        <v>-0.24095655427509388</v>
      </c>
      <c r="O227">
        <v>315.82</v>
      </c>
      <c r="P227">
        <v>319.26617433472097</v>
      </c>
      <c r="Q227">
        <v>290.22064914449697</v>
      </c>
      <c r="R227">
        <v>43.988756630414301</v>
      </c>
      <c r="S227" s="1">
        <f>(Table2[[#This Row],[Close Price]]-Table2[[#This Row],[20D EMA]])/Table2[[#This Row],[20D EMA]]</f>
        <v>-2.7927300360965086E-2</v>
      </c>
      <c r="T227" s="1">
        <f>(Table2[[#This Row],[Close Price]]-Table2[[#This Row],[50D EMA]])/Table2[[#This Row],[50D EMA]]</f>
        <v>-3.8419899509495252E-2</v>
      </c>
      <c r="U227" s="1">
        <f>(Table2[[#This Row],[Close Price]]-Table2[[#This Row],[200D EMA]])/Table2[[#This Row],[200D EMA]]</f>
        <v>5.7815840826504428E-2</v>
      </c>
      <c r="V227">
        <v>0.80913438294033602</v>
      </c>
      <c r="W227">
        <v>306.35000000000002</v>
      </c>
      <c r="X227">
        <v>314.25</v>
      </c>
      <c r="Y227">
        <v>301.05</v>
      </c>
      <c r="Z227">
        <v>316.60000000000002</v>
      </c>
      <c r="AA227">
        <v>301.05</v>
      </c>
      <c r="AB227">
        <v>331</v>
      </c>
      <c r="AC227" s="1">
        <f>(Table2[[#This Row],[Close Price]]/Table2[[#This Row],[Day Low]])-1</f>
        <v>2.1217561612534297E-3</v>
      </c>
      <c r="AD227" s="1">
        <f>(Table2[[#This Row],[Day High]]/Table2[[#This Row],[Close Price]])-1</f>
        <v>2.3615635179152994E-2</v>
      </c>
      <c r="AE227" s="1">
        <f>(Table2[[#This Row],[Close Price]]/Table2[[#This Row],[Current Week Low]])-1</f>
        <v>1.9764158777611618E-2</v>
      </c>
      <c r="AF227" s="1">
        <f>(Table2[[#This Row],[Current Week High]]/Table2[[#This Row],[Close Price]])-1</f>
        <v>3.1270358306189072E-2</v>
      </c>
      <c r="AG227" s="1">
        <f>(Table2[[#This Row],[Close Price]]/Table2[[#This Row],[Current Month Low]])-1</f>
        <v>1.9764158777611618E-2</v>
      </c>
      <c r="AH227" s="1">
        <f>(Table2[[#This Row],[Current Month High]]/Table2[[#This Row],[Close Price]])-1</f>
        <v>7.8175895765472347E-2</v>
      </c>
      <c r="AI227">
        <v>35.439739413680698</v>
      </c>
      <c r="AJ227">
        <v>126.317729450792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0.02</v>
      </c>
      <c r="AM227" t="s">
        <v>3208</v>
      </c>
      <c r="AN227">
        <v>-6.87</v>
      </c>
      <c r="AO227" t="s">
        <v>3206</v>
      </c>
      <c r="AP227">
        <v>0.1047768395949</v>
      </c>
      <c r="AQ227">
        <f>(Table2[[#This Row],[Sharpe Ratio]]-AVERAGE(Table2[Sharpe Ratio]))/_xlfn.STDEV.P(Table2[Sharpe Ratio])</f>
        <v>0.46893497665102374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146</v>
      </c>
      <c r="AT227">
        <f>_xlfn.RANK.AVG(Table2[[#This Row],[6M Return vs Nifty Z-Score]],Table2[6M Return vs Nifty Z-Score])</f>
        <v>439</v>
      </c>
      <c r="AU227">
        <f>_xlfn.RANK.AVG(Table2[[#This Row],[Sharpe Ratio Z-Score]],Table2[Sharpe Ratio Z-Score])</f>
        <v>222</v>
      </c>
      <c r="AV227">
        <f>(Table2[[#This Row],[Rank 1Y]]+Table2[[#This Row],[Rank 6M]]+Table2[[#This Row],[Rank Sharpe]])/3</f>
        <v>269</v>
      </c>
    </row>
    <row r="228" spans="1:48" x14ac:dyDescent="0.3">
      <c r="A228" t="s">
        <v>233</v>
      </c>
      <c r="B228" t="s">
        <v>234</v>
      </c>
      <c r="C228" t="s">
        <v>3166</v>
      </c>
      <c r="D228" t="s">
        <v>98</v>
      </c>
      <c r="E228">
        <v>113382.72750245999</v>
      </c>
      <c r="F228">
        <v>5654.45</v>
      </c>
      <c r="G228">
        <v>60.512776356252402</v>
      </c>
      <c r="H228">
        <f>(Table2[[#This Row],[1Y Return vs Nifty]]-AVERAGE(Table2[1Y Return vs Nifty]))/_xlfn.STDEV.P(Table2[1Y Return vs Nifty])</f>
        <v>0.65407582709830092</v>
      </c>
      <c r="I228">
        <v>6.4622458281190296</v>
      </c>
      <c r="J228">
        <f>(Table2[[#This Row],[1M Return vs Nifty]]-AVERAGE(Table2[1M Return vs Nifty]))/_xlfn.STDEV.P(Table2[1M Return vs Nifty])</f>
        <v>0.39469829971800358</v>
      </c>
      <c r="K228">
        <v>9.4576762598602606</v>
      </c>
      <c r="L228">
        <f>(Table2[[#This Row],[6M Return vs Nifty]]-AVERAGE(Table2[6M Return vs Nifty]))/_xlfn.STDEV.P(Table2[6M Return vs Nifty])</f>
        <v>-0.12331732660016405</v>
      </c>
      <c r="M228">
        <v>2.1637227416304499</v>
      </c>
      <c r="N228">
        <f>(Table2[[#This Row],[1W Return vs Nifty]]-AVERAGE(Table2[1W Return vs Nifty]))/_xlfn.STDEV.P(Table2[1W Return vs Nifty])</f>
        <v>2.8474113710700688E-4</v>
      </c>
      <c r="O228">
        <v>5524.6</v>
      </c>
      <c r="P228">
        <v>5422.1638621447501</v>
      </c>
      <c r="Q228">
        <v>4794.9858078472098</v>
      </c>
      <c r="R228">
        <v>66.4715927338124</v>
      </c>
      <c r="S228" s="1">
        <f>(Table2[[#This Row],[Close Price]]-Table2[[#This Row],[20D EMA]])/Table2[[#This Row],[20D EMA]]</f>
        <v>2.3503964087897667E-2</v>
      </c>
      <c r="T228" s="1">
        <f>(Table2[[#This Row],[Close Price]]-Table2[[#This Row],[50D EMA]])/Table2[[#This Row],[50D EMA]]</f>
        <v>4.2840117665379519E-2</v>
      </c>
      <c r="U228" s="1">
        <f>(Table2[[#This Row],[Close Price]]-Table2[[#This Row],[200D EMA]])/Table2[[#This Row],[200D EMA]]</f>
        <v>0.17924228070628243</v>
      </c>
      <c r="V228">
        <v>1.1776242730522499</v>
      </c>
      <c r="W228">
        <v>5602.35</v>
      </c>
      <c r="X228">
        <v>5708.7</v>
      </c>
      <c r="Y228">
        <v>5602.35</v>
      </c>
      <c r="Z228">
        <v>5864.15</v>
      </c>
      <c r="AA228">
        <v>5517</v>
      </c>
      <c r="AB228">
        <v>5864.15</v>
      </c>
      <c r="AC228" s="1">
        <f>(Table2[[#This Row],[Close Price]]/Table2[[#This Row],[Day Low]])-1</f>
        <v>9.299668888948398E-3</v>
      </c>
      <c r="AD228" s="1">
        <f>(Table2[[#This Row],[Day High]]/Table2[[#This Row],[Close Price]])-1</f>
        <v>9.5942134071396179E-3</v>
      </c>
      <c r="AE228" s="1">
        <f>(Table2[[#This Row],[Close Price]]/Table2[[#This Row],[Current Week Low]])-1</f>
        <v>9.299668888948398E-3</v>
      </c>
      <c r="AF228" s="1">
        <f>(Table2[[#This Row],[Current Week High]]/Table2[[#This Row],[Close Price]])-1</f>
        <v>3.7085835050270077E-2</v>
      </c>
      <c r="AG228" s="1">
        <f>(Table2[[#This Row],[Close Price]]/Table2[[#This Row],[Current Month Low]])-1</f>
        <v>2.4913902483233663E-2</v>
      </c>
      <c r="AH228" s="1">
        <f>(Table2[[#This Row],[Current Month High]]/Table2[[#This Row],[Close Price]])-1</f>
        <v>3.7085835050270077E-2</v>
      </c>
      <c r="AI228">
        <v>4.2462131595469099</v>
      </c>
      <c r="AJ228">
        <v>93.383949793943103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0.03</v>
      </c>
      <c r="AM228" t="s">
        <v>3208</v>
      </c>
      <c r="AN228">
        <v>5.81</v>
      </c>
      <c r="AO228" t="s">
        <v>3208</v>
      </c>
      <c r="AP228">
        <v>7.8930346782817004E-2</v>
      </c>
      <c r="AQ228">
        <f>(Table2[[#This Row],[Sharpe Ratio]]-AVERAGE(Table2[Sharpe Ratio]))/_xlfn.STDEV.P(Table2[Sharpe Ratio])</f>
        <v>0.16675479926641842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1.0924963406196657</v>
      </c>
      <c r="AS228">
        <f>_xlfn.RANK.AVG(Table2[[#This Row],[1Y Return vs Nifty Z-Score]],Table2[1Y Return vs Nifty Z-Score])</f>
        <v>138</v>
      </c>
      <c r="AT228">
        <f>_xlfn.RANK.AVG(Table2[[#This Row],[6M Return vs Nifty Z-Score]],Table2[6M Return vs Nifty Z-Score])</f>
        <v>369</v>
      </c>
      <c r="AU228">
        <f>_xlfn.RANK.AVG(Table2[[#This Row],[Sharpe Ratio Z-Score]],Table2[Sharpe Ratio Z-Score])</f>
        <v>303</v>
      </c>
      <c r="AV228">
        <f>(Table2[[#This Row],[Rank 1Y]]+Table2[[#This Row],[Rank 6M]]+Table2[[#This Row],[Rank Sharpe]])/3</f>
        <v>270</v>
      </c>
    </row>
    <row r="229" spans="1:48" x14ac:dyDescent="0.3">
      <c r="A229" t="s">
        <v>914</v>
      </c>
      <c r="B229" t="s">
        <v>915</v>
      </c>
      <c r="C229" t="s">
        <v>3164</v>
      </c>
      <c r="D229" t="s">
        <v>255</v>
      </c>
      <c r="E229">
        <v>17033.362224029999</v>
      </c>
      <c r="F229">
        <v>712.25</v>
      </c>
      <c r="G229">
        <v>58.765543294297899</v>
      </c>
      <c r="H229">
        <f>(Table2[[#This Row],[1Y Return vs Nifty]]-AVERAGE(Table2[1Y Return vs Nifty]))/_xlfn.STDEV.P(Table2[1Y Return vs Nifty])</f>
        <v>0.62309722025599057</v>
      </c>
      <c r="I229">
        <v>4.2937411398903098</v>
      </c>
      <c r="J229">
        <f>(Table2[[#This Row],[1M Return vs Nifty]]-AVERAGE(Table2[1M Return vs Nifty]))/_xlfn.STDEV.P(Table2[1M Return vs Nifty])</f>
        <v>0.18293161084405374</v>
      </c>
      <c r="K229">
        <v>13.344702582548001</v>
      </c>
      <c r="L229">
        <f>(Table2[[#This Row],[6M Return vs Nifty]]-AVERAGE(Table2[6M Return vs Nifty]))/_xlfn.STDEV.P(Table2[6M Return vs Nifty])</f>
        <v>9.4274777596045091E-4</v>
      </c>
      <c r="M229">
        <v>8.34789109964332</v>
      </c>
      <c r="N229">
        <f>(Table2[[#This Row],[1W Return vs Nifty]]-AVERAGE(Table2[1W Return vs Nifty]))/_xlfn.STDEV.P(Table2[1W Return vs Nifty])</f>
        <v>1.1707199681825455</v>
      </c>
      <c r="O229">
        <v>690.63</v>
      </c>
      <c r="P229">
        <v>685.18351009170203</v>
      </c>
      <c r="Q229">
        <v>602.31020892901904</v>
      </c>
      <c r="R229">
        <v>68.663501202583504</v>
      </c>
      <c r="S229" s="1">
        <f>(Table2[[#This Row],[Close Price]]-Table2[[#This Row],[20D EMA]])/Table2[[#This Row],[20D EMA]]</f>
        <v>3.1304750734836316E-2</v>
      </c>
      <c r="T229" s="1">
        <f>(Table2[[#This Row],[Close Price]]-Table2[[#This Row],[50D EMA]])/Table2[[#This Row],[50D EMA]]</f>
        <v>3.9502541304117934E-2</v>
      </c>
      <c r="U229" s="1">
        <f>(Table2[[#This Row],[Close Price]]-Table2[[#This Row],[200D EMA]])/Table2[[#This Row],[200D EMA]]</f>
        <v>0.18253018036414709</v>
      </c>
      <c r="V229">
        <v>1.0027505725082499</v>
      </c>
      <c r="W229">
        <v>702.9</v>
      </c>
      <c r="X229">
        <v>742</v>
      </c>
      <c r="Y229">
        <v>684.05</v>
      </c>
      <c r="Z229">
        <v>742</v>
      </c>
      <c r="AA229">
        <v>668.35</v>
      </c>
      <c r="AB229">
        <v>745</v>
      </c>
      <c r="AC229" s="1">
        <f>(Table2[[#This Row],[Close Price]]/Table2[[#This Row],[Day Low]])-1</f>
        <v>1.3302034428795073E-2</v>
      </c>
      <c r="AD229" s="1">
        <f>(Table2[[#This Row],[Day High]]/Table2[[#This Row],[Close Price]])-1</f>
        <v>4.1769041769041726E-2</v>
      </c>
      <c r="AE229" s="1">
        <f>(Table2[[#This Row],[Close Price]]/Table2[[#This Row],[Current Week Low]])-1</f>
        <v>4.1225056647905989E-2</v>
      </c>
      <c r="AF229" s="1">
        <f>(Table2[[#This Row],[Current Week High]]/Table2[[#This Row],[Close Price]])-1</f>
        <v>4.1769041769041726E-2</v>
      </c>
      <c r="AG229" s="1">
        <f>(Table2[[#This Row],[Close Price]]/Table2[[#This Row],[Current Month Low]])-1</f>
        <v>6.5684147527492964E-2</v>
      </c>
      <c r="AH229" s="1">
        <f>(Table2[[#This Row],[Current Month High]]/Table2[[#This Row],[Close Price]])-1</f>
        <v>4.5981045981045909E-2</v>
      </c>
      <c r="AI229">
        <v>16.251316251316201</v>
      </c>
      <c r="AJ229">
        <v>181.52173913043401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-7.0000000000000007E-2</v>
      </c>
      <c r="AM229" t="s">
        <v>3206</v>
      </c>
      <c r="AN229">
        <v>5.28</v>
      </c>
      <c r="AO229" t="s">
        <v>3208</v>
      </c>
      <c r="AP229">
        <v>6.7754730668796004E-2</v>
      </c>
      <c r="AQ229">
        <f>(Table2[[#This Row],[Sharpe Ratio]]-AVERAGE(Table2[Sharpe Ratio]))/_xlfn.STDEV.P(Table2[Sharpe Ratio])</f>
        <v>3.6096853359793152E-2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2.0137884004183437</v>
      </c>
      <c r="AS229">
        <f>_xlfn.RANK.AVG(Table2[[#This Row],[1Y Return vs Nifty Z-Score]],Table2[1Y Return vs Nifty Z-Score])</f>
        <v>149</v>
      </c>
      <c r="AT229">
        <f>_xlfn.RANK.AVG(Table2[[#This Row],[6M Return vs Nifty Z-Score]],Table2[6M Return vs Nifty Z-Score])</f>
        <v>320</v>
      </c>
      <c r="AU229">
        <f>_xlfn.RANK.AVG(Table2[[#This Row],[Sharpe Ratio Z-Score]],Table2[Sharpe Ratio Z-Score])</f>
        <v>341</v>
      </c>
      <c r="AV229">
        <f>(Table2[[#This Row],[Rank 1Y]]+Table2[[#This Row],[Rank 6M]]+Table2[[#This Row],[Rank Sharpe]])/3</f>
        <v>270</v>
      </c>
    </row>
    <row r="230" spans="1:48" x14ac:dyDescent="0.3">
      <c r="A230" t="s">
        <v>114</v>
      </c>
      <c r="B230" t="s">
        <v>115</v>
      </c>
      <c r="C230" t="s">
        <v>3167</v>
      </c>
      <c r="D230" t="s">
        <v>60</v>
      </c>
      <c r="E230">
        <v>245706.295236404</v>
      </c>
      <c r="F230">
        <v>627.20000000000005</v>
      </c>
      <c r="G230">
        <v>32.8147266394189</v>
      </c>
      <c r="H230">
        <f>(Table2[[#This Row],[1Y Return vs Nifty]]-AVERAGE(Table2[1Y Return vs Nifty]))/_xlfn.STDEV.P(Table2[1Y Return vs Nifty])</f>
        <v>0.16298679544003133</v>
      </c>
      <c r="I230">
        <v>-5.9789811684728198</v>
      </c>
      <c r="J230">
        <f>(Table2[[#This Row],[1M Return vs Nifty]]-AVERAGE(Table2[1M Return vs Nifty]))/_xlfn.STDEV.P(Table2[1M Return vs Nifty])</f>
        <v>-0.82025754561589714</v>
      </c>
      <c r="K230">
        <v>-0.95152380322994101</v>
      </c>
      <c r="L230">
        <f>(Table2[[#This Row],[6M Return vs Nifty]]-AVERAGE(Table2[6M Return vs Nifty]))/_xlfn.STDEV.P(Table2[6M Return vs Nifty])</f>
        <v>-0.45607760828026728</v>
      </c>
      <c r="M230">
        <v>-1.58373069993503</v>
      </c>
      <c r="N230">
        <f>(Table2[[#This Row],[1W Return vs Nifty]]-AVERAGE(Table2[1W Return vs Nifty]))/_xlfn.STDEV.P(Table2[1W Return vs Nifty])</f>
        <v>-0.70897012803826653</v>
      </c>
      <c r="O230">
        <v>656.99</v>
      </c>
      <c r="P230">
        <v>675.817659698483</v>
      </c>
      <c r="Q230">
        <v>602.79067397112499</v>
      </c>
      <c r="R230">
        <v>35.785528080699898</v>
      </c>
      <c r="S230" s="1">
        <f>(Table2[[#This Row],[Close Price]]-Table2[[#This Row],[20D EMA]])/Table2[[#This Row],[20D EMA]]</f>
        <v>-4.5343155908004633E-2</v>
      </c>
      <c r="T230" s="1">
        <f>(Table2[[#This Row],[Close Price]]-Table2[[#This Row],[50D EMA]])/Table2[[#This Row],[50D EMA]]</f>
        <v>-7.1939019350535746E-2</v>
      </c>
      <c r="U230" s="1">
        <f>(Table2[[#This Row],[Close Price]]-Table2[[#This Row],[200D EMA]])/Table2[[#This Row],[200D EMA]]</f>
        <v>4.0493868075411395E-2</v>
      </c>
      <c r="V230">
        <v>0.64951355227474405</v>
      </c>
      <c r="W230">
        <v>625.1</v>
      </c>
      <c r="X230">
        <v>639.9</v>
      </c>
      <c r="Y230">
        <v>621</v>
      </c>
      <c r="Z230">
        <v>646</v>
      </c>
      <c r="AA230">
        <v>621</v>
      </c>
      <c r="AB230">
        <v>684.45</v>
      </c>
      <c r="AC230" s="1">
        <f>(Table2[[#This Row],[Close Price]]/Table2[[#This Row],[Day Low]])-1</f>
        <v>3.3594624860022737E-3</v>
      </c>
      <c r="AD230" s="1">
        <f>(Table2[[#This Row],[Day High]]/Table2[[#This Row],[Close Price]])-1</f>
        <v>2.0248724489795755E-2</v>
      </c>
      <c r="AE230" s="1">
        <f>(Table2[[#This Row],[Close Price]]/Table2[[#This Row],[Current Week Low]])-1</f>
        <v>9.9838969404186795E-3</v>
      </c>
      <c r="AF230" s="1">
        <f>(Table2[[#This Row],[Current Week High]]/Table2[[#This Row],[Close Price]])-1</f>
        <v>2.9974489795918213E-2</v>
      </c>
      <c r="AG230" s="1">
        <f>(Table2[[#This Row],[Close Price]]/Table2[[#This Row],[Current Month Low]])-1</f>
        <v>9.9838969404186795E-3</v>
      </c>
      <c r="AH230" s="1">
        <f>(Table2[[#This Row],[Current Month High]]/Table2[[#This Row],[Close Price]])-1</f>
        <v>9.1278698979591733E-2</v>
      </c>
      <c r="AI230">
        <v>42.833227040816297</v>
      </c>
      <c r="AJ230">
        <v>116.761707274926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-0.17</v>
      </c>
      <c r="AM230" t="s">
        <v>3206</v>
      </c>
      <c r="AN230">
        <v>-5.16</v>
      </c>
      <c r="AO230" t="s">
        <v>3206</v>
      </c>
      <c r="AP230">
        <v>0.169615689843616</v>
      </c>
      <c r="AQ230">
        <f>(Table2[[#This Row],[Sharpe Ratio]]-AVERAGE(Table2[Sharpe Ratio]))/_xlfn.STDEV.P(Table2[Sharpe Ratio])</f>
        <v>1.22698812575802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248</v>
      </c>
      <c r="AT230">
        <f>_xlfn.RANK.AVG(Table2[[#This Row],[6M Return vs Nifty Z-Score]],Table2[6M Return vs Nifty Z-Score])</f>
        <v>478</v>
      </c>
      <c r="AU230">
        <f>_xlfn.RANK.AVG(Table2[[#This Row],[Sharpe Ratio Z-Score]],Table2[Sharpe Ratio Z-Score])</f>
        <v>85</v>
      </c>
      <c r="AV230">
        <f>(Table2[[#This Row],[Rank 1Y]]+Table2[[#This Row],[Rank 6M]]+Table2[[#This Row],[Rank Sharpe]])/3</f>
        <v>270.33333333333331</v>
      </c>
    </row>
    <row r="231" spans="1:48" x14ac:dyDescent="0.3">
      <c r="A231" t="s">
        <v>910</v>
      </c>
      <c r="B231" t="s">
        <v>911</v>
      </c>
      <c r="C231" t="s">
        <v>3165</v>
      </c>
      <c r="D231" t="s">
        <v>54</v>
      </c>
      <c r="E231">
        <v>17202.5</v>
      </c>
      <c r="F231">
        <v>6902.75</v>
      </c>
      <c r="G231">
        <v>28.1531030178203</v>
      </c>
      <c r="H231">
        <f>(Table2[[#This Row],[1Y Return vs Nifty]]-AVERAGE(Table2[1Y Return vs Nifty]))/_xlfn.STDEV.P(Table2[1Y Return vs Nifty])</f>
        <v>8.0335769332049958E-2</v>
      </c>
      <c r="I231">
        <v>0.36313811962620002</v>
      </c>
      <c r="J231">
        <f>(Table2[[#This Row],[1M Return vs Nifty]]-AVERAGE(Table2[1M Return vs Nifty]))/_xlfn.STDEV.P(Table2[1M Return vs Nifty])</f>
        <v>-0.20091389864348866</v>
      </c>
      <c r="K231">
        <v>16.8470819035857</v>
      </c>
      <c r="L231">
        <f>(Table2[[#This Row],[6M Return vs Nifty]]-AVERAGE(Table2[6M Return vs Nifty]))/_xlfn.STDEV.P(Table2[6M Return vs Nifty])</f>
        <v>0.11290646471436686</v>
      </c>
      <c r="M231">
        <v>1.1266954316857001</v>
      </c>
      <c r="N231">
        <f>(Table2[[#This Row],[1W Return vs Nifty]]-AVERAGE(Table2[1W Return vs Nifty]))/_xlfn.STDEV.P(Table2[1W Return vs Nifty])</f>
        <v>-0.19598632146984954</v>
      </c>
      <c r="O231">
        <v>6798.26</v>
      </c>
      <c r="P231">
        <v>6678.9660147211598</v>
      </c>
      <c r="Q231">
        <v>5896.3777061516903</v>
      </c>
      <c r="R231">
        <v>58.2452198861901</v>
      </c>
      <c r="S231" s="1">
        <f>(Table2[[#This Row],[Close Price]]-Table2[[#This Row],[20D EMA]])/Table2[[#This Row],[20D EMA]]</f>
        <v>1.5370109410349086E-2</v>
      </c>
      <c r="T231" s="1">
        <f>(Table2[[#This Row],[Close Price]]-Table2[[#This Row],[50D EMA]])/Table2[[#This Row],[50D EMA]]</f>
        <v>3.3505782898969126E-2</v>
      </c>
      <c r="U231" s="1">
        <f>(Table2[[#This Row],[Close Price]]-Table2[[#This Row],[200D EMA]])/Table2[[#This Row],[200D EMA]]</f>
        <v>0.1706763616581688</v>
      </c>
      <c r="V231">
        <v>0.63571226739915998</v>
      </c>
      <c r="W231">
        <v>6846.2</v>
      </c>
      <c r="X231">
        <v>6995</v>
      </c>
      <c r="Y231">
        <v>6719.65</v>
      </c>
      <c r="Z231">
        <v>7089.95</v>
      </c>
      <c r="AA231">
        <v>6367.55</v>
      </c>
      <c r="AB231">
        <v>7309.9</v>
      </c>
      <c r="AC231" s="1">
        <f>(Table2[[#This Row],[Close Price]]/Table2[[#This Row],[Day Low]])-1</f>
        <v>8.2600566737751624E-3</v>
      </c>
      <c r="AD231" s="1">
        <f>(Table2[[#This Row],[Day High]]/Table2[[#This Row],[Close Price]])-1</f>
        <v>1.3364238890297253E-2</v>
      </c>
      <c r="AE231" s="1">
        <f>(Table2[[#This Row],[Close Price]]/Table2[[#This Row],[Current Week Low]])-1</f>
        <v>2.7248442999263434E-2</v>
      </c>
      <c r="AF231" s="1">
        <f>(Table2[[#This Row],[Current Week High]]/Table2[[#This Row],[Close Price]])-1</f>
        <v>2.7119626235920347E-2</v>
      </c>
      <c r="AG231" s="1">
        <f>(Table2[[#This Row],[Close Price]]/Table2[[#This Row],[Current Month Low]])-1</f>
        <v>8.4051165675966377E-2</v>
      </c>
      <c r="AH231" s="1">
        <f>(Table2[[#This Row],[Current Month High]]/Table2[[#This Row],[Close Price]])-1</f>
        <v>5.8983738365144367E-2</v>
      </c>
      <c r="AI231">
        <v>9.6983086451052092</v>
      </c>
      <c r="AJ231">
        <v>62.417647058823498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-0.08</v>
      </c>
      <c r="AM231" t="s">
        <v>3206</v>
      </c>
      <c r="AN231">
        <v>0.43</v>
      </c>
      <c r="AO231" t="s">
        <v>3208</v>
      </c>
      <c r="AP231">
        <v>9.1744040269193E-2</v>
      </c>
      <c r="AQ231">
        <f>(Table2[[#This Row],[Sharpe Ratio]]-AVERAGE(Table2[Sharpe Ratio]))/_xlfn.STDEV.P(Table2[Sharpe Ratio])</f>
        <v>0.3165640673484274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0.112906081281506</v>
      </c>
      <c r="AS231">
        <f>_xlfn.RANK.AVG(Table2[[#This Row],[1Y Return vs Nifty Z-Score]],Table2[1Y Return vs Nifty Z-Score])</f>
        <v>276</v>
      </c>
      <c r="AT231">
        <f>_xlfn.RANK.AVG(Table2[[#This Row],[6M Return vs Nifty Z-Score]],Table2[6M Return vs Nifty Z-Score])</f>
        <v>290</v>
      </c>
      <c r="AU231">
        <f>_xlfn.RANK.AVG(Table2[[#This Row],[Sharpe Ratio Z-Score]],Table2[Sharpe Ratio Z-Score])</f>
        <v>255</v>
      </c>
      <c r="AV231">
        <f>(Table2[[#This Row],[Rank 1Y]]+Table2[[#This Row],[Rank 6M]]+Table2[[#This Row],[Rank Sharpe]])/3</f>
        <v>273.66666666666669</v>
      </c>
    </row>
    <row r="232" spans="1:48" x14ac:dyDescent="0.3">
      <c r="A232" t="s">
        <v>377</v>
      </c>
      <c r="B232" t="s">
        <v>378</v>
      </c>
      <c r="C232" t="s">
        <v>3174</v>
      </c>
      <c r="D232" t="s">
        <v>141</v>
      </c>
      <c r="E232">
        <v>63915.819231044901</v>
      </c>
      <c r="F232">
        <v>1751.65</v>
      </c>
      <c r="G232">
        <v>21.764483801187598</v>
      </c>
      <c r="H232">
        <f>(Table2[[#This Row],[1Y Return vs Nifty]]-AVERAGE(Table2[1Y Return vs Nifty]))/_xlfn.STDEV.P(Table2[1Y Return vs Nifty])</f>
        <v>-3.2935051422626538E-2</v>
      </c>
      <c r="I232">
        <v>-3.6715474125780498</v>
      </c>
      <c r="J232">
        <f>(Table2[[#This Row],[1M Return vs Nifty]]-AVERAGE(Table2[1M Return vs Nifty]))/_xlfn.STDEV.P(Table2[1M Return vs Nifty])</f>
        <v>-0.5949236512811118</v>
      </c>
      <c r="K232">
        <v>17.3045211693886</v>
      </c>
      <c r="L232">
        <f>(Table2[[#This Row],[6M Return vs Nifty]]-AVERAGE(Table2[6M Return vs Nifty]))/_xlfn.STDEV.P(Table2[6M Return vs Nifty])</f>
        <v>0.127529838078076</v>
      </c>
      <c r="M232">
        <v>1.681415081977</v>
      </c>
      <c r="N232">
        <f>(Table2[[#This Row],[1W Return vs Nifty]]-AVERAGE(Table2[1W Return vs Nifty]))/_xlfn.STDEV.P(Table2[1W Return vs Nifty])</f>
        <v>-9.0998329188881191E-2</v>
      </c>
      <c r="O232">
        <v>1754.32</v>
      </c>
      <c r="P232">
        <v>1750.44029078888</v>
      </c>
      <c r="Q232">
        <v>1574.7704231601399</v>
      </c>
      <c r="R232">
        <v>51.1319217164123</v>
      </c>
      <c r="S232" s="1">
        <f>(Table2[[#This Row],[Close Price]]-Table2[[#This Row],[20D EMA]])/Table2[[#This Row],[20D EMA]]</f>
        <v>-1.5219572255915942E-3</v>
      </c>
      <c r="T232" s="1">
        <f>(Table2[[#This Row],[Close Price]]-Table2[[#This Row],[50D EMA]])/Table2[[#This Row],[50D EMA]]</f>
        <v>6.9108853211718806E-4</v>
      </c>
      <c r="U232" s="1">
        <f>(Table2[[#This Row],[Close Price]]-Table2[[#This Row],[200D EMA]])/Table2[[#This Row],[200D EMA]]</f>
        <v>0.11232086546616143</v>
      </c>
      <c r="V232">
        <v>0.649367203571662</v>
      </c>
      <c r="W232">
        <v>1744.7</v>
      </c>
      <c r="X232">
        <v>1789.3</v>
      </c>
      <c r="Y232">
        <v>1726</v>
      </c>
      <c r="Z232">
        <v>1789.3</v>
      </c>
      <c r="AA232">
        <v>1719.05</v>
      </c>
      <c r="AB232">
        <v>1797.6</v>
      </c>
      <c r="AC232" s="1">
        <f>(Table2[[#This Row],[Close Price]]/Table2[[#This Row],[Day Low]])-1</f>
        <v>3.9834928641027112E-3</v>
      </c>
      <c r="AD232" s="1">
        <f>(Table2[[#This Row],[Day High]]/Table2[[#This Row],[Close Price]])-1</f>
        <v>2.1494019924071406E-2</v>
      </c>
      <c r="AE232" s="1">
        <f>(Table2[[#This Row],[Close Price]]/Table2[[#This Row],[Current Week Low]])-1</f>
        <v>1.4860950173812393E-2</v>
      </c>
      <c r="AF232" s="1">
        <f>(Table2[[#This Row],[Current Week High]]/Table2[[#This Row],[Close Price]])-1</f>
        <v>2.1494019924071406E-2</v>
      </c>
      <c r="AG232" s="1">
        <f>(Table2[[#This Row],[Close Price]]/Table2[[#This Row],[Current Month Low]])-1</f>
        <v>1.8963962653791411E-2</v>
      </c>
      <c r="AH232" s="1">
        <f>(Table2[[#This Row],[Current Month High]]/Table2[[#This Row],[Close Price]])-1</f>
        <v>2.6232409442525473E-2</v>
      </c>
      <c r="AI232">
        <v>11.497730711043801</v>
      </c>
      <c r="AJ232">
        <v>66.6492246218247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0.02</v>
      </c>
      <c r="AM232" t="s">
        <v>3208</v>
      </c>
      <c r="AN232">
        <v>0.75</v>
      </c>
      <c r="AO232" t="s">
        <v>3208</v>
      </c>
      <c r="AP232">
        <v>0.103412325601872</v>
      </c>
      <c r="AQ232">
        <f>(Table2[[#This Row],[Sharpe Ratio]]-AVERAGE(Table2[Sharpe Ratio]))/_xlfn.STDEV.P(Table2[Sharpe Ratio])</f>
        <v>0.45298197740061019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-0.13834521641393333</v>
      </c>
      <c r="AS232">
        <f>_xlfn.RANK.AVG(Table2[[#This Row],[1Y Return vs Nifty Z-Score]],Table2[1Y Return vs Nifty Z-Score])</f>
        <v>312</v>
      </c>
      <c r="AT232">
        <f>_xlfn.RANK.AVG(Table2[[#This Row],[6M Return vs Nifty Z-Score]],Table2[6M Return vs Nifty Z-Score])</f>
        <v>286</v>
      </c>
      <c r="AU232">
        <f>_xlfn.RANK.AVG(Table2[[#This Row],[Sharpe Ratio Z-Score]],Table2[Sharpe Ratio Z-Score])</f>
        <v>225</v>
      </c>
      <c r="AV232">
        <f>(Table2[[#This Row],[Rank 1Y]]+Table2[[#This Row],[Rank 6M]]+Table2[[#This Row],[Rank Sharpe]])/3</f>
        <v>274.33333333333331</v>
      </c>
    </row>
    <row r="233" spans="1:48" x14ac:dyDescent="0.3">
      <c r="A233" t="s">
        <v>1207</v>
      </c>
      <c r="B233" t="s">
        <v>1208</v>
      </c>
      <c r="C233" t="s">
        <v>3163</v>
      </c>
      <c r="D233" t="s">
        <v>999</v>
      </c>
      <c r="E233">
        <v>10144.826326959999</v>
      </c>
      <c r="F233">
        <v>462.9</v>
      </c>
      <c r="G233">
        <v>5.9343035385647802</v>
      </c>
      <c r="H233">
        <f>(Table2[[#This Row],[1Y Return vs Nifty]]-AVERAGE(Table2[1Y Return vs Nifty]))/_xlfn.STDEV.P(Table2[1Y Return vs Nifty])</f>
        <v>-0.31360563926631219</v>
      </c>
      <c r="I233">
        <v>20.670031097101401</v>
      </c>
      <c r="J233">
        <f>(Table2[[#This Row],[1M Return vs Nifty]]-AVERAGE(Table2[1M Return vs Nifty]))/_xlfn.STDEV.P(Table2[1M Return vs Nifty])</f>
        <v>1.7821685039452655</v>
      </c>
      <c r="K233">
        <v>26.641801063151402</v>
      </c>
      <c r="L233">
        <f>(Table2[[#This Row],[6M Return vs Nifty]]-AVERAGE(Table2[6M Return vs Nifty]))/_xlfn.STDEV.P(Table2[6M Return vs Nifty])</f>
        <v>0.42602308143419126</v>
      </c>
      <c r="M233">
        <v>3.1936583453215999</v>
      </c>
      <c r="N233">
        <f>(Table2[[#This Row],[1W Return vs Nifty]]-AVERAGE(Table2[1W Return vs Nifty]))/_xlfn.STDEV.P(Table2[1W Return vs Nifty])</f>
        <v>0.19521360502977453</v>
      </c>
      <c r="O233">
        <v>451.55</v>
      </c>
      <c r="P233">
        <v>426.28815063366</v>
      </c>
      <c r="Q233">
        <v>375.14532356150397</v>
      </c>
      <c r="R233">
        <v>56.998065223483302</v>
      </c>
      <c r="S233" s="1">
        <f>(Table2[[#This Row],[Close Price]]-Table2[[#This Row],[20D EMA]])/Table2[[#This Row],[20D EMA]]</f>
        <v>2.5135643893256485E-2</v>
      </c>
      <c r="T233" s="1">
        <f>(Table2[[#This Row],[Close Price]]-Table2[[#This Row],[50D EMA]])/Table2[[#This Row],[50D EMA]]</f>
        <v>8.5885214758885414E-2</v>
      </c>
      <c r="U233" s="1">
        <f>(Table2[[#This Row],[Close Price]]-Table2[[#This Row],[200D EMA]])/Table2[[#This Row],[200D EMA]]</f>
        <v>0.23392181889776079</v>
      </c>
      <c r="V233">
        <v>1.2127256162889199</v>
      </c>
      <c r="W233">
        <v>457</v>
      </c>
      <c r="X233">
        <v>467.95</v>
      </c>
      <c r="Y233">
        <v>452.7</v>
      </c>
      <c r="Z233">
        <v>487</v>
      </c>
      <c r="AA233">
        <v>450</v>
      </c>
      <c r="AB233">
        <v>487</v>
      </c>
      <c r="AC233" s="1">
        <f>(Table2[[#This Row],[Close Price]]/Table2[[#This Row],[Day Low]])-1</f>
        <v>1.2910284463894861E-2</v>
      </c>
      <c r="AD233" s="1">
        <f>(Table2[[#This Row],[Day High]]/Table2[[#This Row],[Close Price]])-1</f>
        <v>1.090948368978184E-2</v>
      </c>
      <c r="AE233" s="1">
        <f>(Table2[[#This Row],[Close Price]]/Table2[[#This Row],[Current Week Low]])-1</f>
        <v>2.2531477799867528E-2</v>
      </c>
      <c r="AF233" s="1">
        <f>(Table2[[#This Row],[Current Week High]]/Table2[[#This Row],[Close Price]])-1</f>
        <v>5.2063080578958809E-2</v>
      </c>
      <c r="AG233" s="1">
        <f>(Table2[[#This Row],[Close Price]]/Table2[[#This Row],[Current Month Low]])-1</f>
        <v>2.8666666666666618E-2</v>
      </c>
      <c r="AH233" s="1">
        <f>(Table2[[#This Row],[Current Month High]]/Table2[[#This Row],[Close Price]])-1</f>
        <v>5.2063080578958809E-2</v>
      </c>
      <c r="AI233">
        <v>5.20630805789588</v>
      </c>
      <c r="AJ233">
        <v>73.046728971962594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0.01</v>
      </c>
      <c r="AM233" t="s">
        <v>3208</v>
      </c>
      <c r="AN233">
        <v>3.75</v>
      </c>
      <c r="AO233" t="s">
        <v>3208</v>
      </c>
      <c r="AP233">
        <v>0.102781085883836</v>
      </c>
      <c r="AQ233">
        <f>(Table2[[#This Row],[Sharpe Ratio]]-AVERAGE(Table2[Sharpe Ratio]))/_xlfn.STDEV.P(Table2[Sharpe Ratio])</f>
        <v>0.44560193820708555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2.5354014893500048</v>
      </c>
      <c r="AS233">
        <f>_xlfn.RANK.AVG(Table2[[#This Row],[1Y Return vs Nifty Z-Score]],Table2[1Y Return vs Nifty Z-Score])</f>
        <v>399</v>
      </c>
      <c r="AT233">
        <f>_xlfn.RANK.AVG(Table2[[#This Row],[6M Return vs Nifty Z-Score]],Table2[6M Return vs Nifty Z-Score])</f>
        <v>199</v>
      </c>
      <c r="AU233">
        <f>_xlfn.RANK.AVG(Table2[[#This Row],[Sharpe Ratio Z-Score]],Table2[Sharpe Ratio Z-Score])</f>
        <v>226</v>
      </c>
      <c r="AV233">
        <f>(Table2[[#This Row],[Rank 1Y]]+Table2[[#This Row],[Rank 6M]]+Table2[[#This Row],[Rank Sharpe]])/3</f>
        <v>274.66666666666669</v>
      </c>
    </row>
    <row r="234" spans="1:48" x14ac:dyDescent="0.3">
      <c r="A234" t="s">
        <v>348</v>
      </c>
      <c r="B234" t="s">
        <v>349</v>
      </c>
      <c r="C234" t="s">
        <v>3166</v>
      </c>
      <c r="D234" t="s">
        <v>127</v>
      </c>
      <c r="E234">
        <v>73127.678485080003</v>
      </c>
      <c r="F234">
        <v>1561.7</v>
      </c>
      <c r="G234">
        <v>15.422669169942701</v>
      </c>
      <c r="H234">
        <f>(Table2[[#This Row],[1Y Return vs Nifty]]-AVERAGE(Table2[1Y Return vs Nifty]))/_xlfn.STDEV.P(Table2[1Y Return vs Nifty])</f>
        <v>-0.14537602246765743</v>
      </c>
      <c r="I234">
        <v>-5.84295550352084</v>
      </c>
      <c r="J234">
        <f>(Table2[[#This Row],[1M Return vs Nifty]]-AVERAGE(Table2[1M Return vs Nifty]))/_xlfn.STDEV.P(Table2[1M Return vs Nifty])</f>
        <v>-0.80697387377274921</v>
      </c>
      <c r="K234">
        <v>23.068158334126601</v>
      </c>
      <c r="L234">
        <f>(Table2[[#This Row],[6M Return vs Nifty]]-AVERAGE(Table2[6M Return vs Nifty]))/_xlfn.STDEV.P(Table2[6M Return vs Nifty])</f>
        <v>0.3117812228930158</v>
      </c>
      <c r="M234">
        <v>0.52982678210093903</v>
      </c>
      <c r="N234">
        <f>(Table2[[#This Row],[1W Return vs Nifty]]-AVERAGE(Table2[1W Return vs Nifty]))/_xlfn.STDEV.P(Table2[1W Return vs Nifty])</f>
        <v>-0.30895156642277327</v>
      </c>
      <c r="O234">
        <v>1586.36</v>
      </c>
      <c r="P234">
        <v>1590.8531949733101</v>
      </c>
      <c r="Q234">
        <v>1398.74659027549</v>
      </c>
      <c r="R234">
        <v>45.216581481183702</v>
      </c>
      <c r="S234" s="1">
        <f>(Table2[[#This Row],[Close Price]]-Table2[[#This Row],[20D EMA]])/Table2[[#This Row],[20D EMA]]</f>
        <v>-1.5545021306639007E-2</v>
      </c>
      <c r="T234" s="1">
        <f>(Table2[[#This Row],[Close Price]]-Table2[[#This Row],[50D EMA]])/Table2[[#This Row],[50D EMA]]</f>
        <v>-1.8325509271016782E-2</v>
      </c>
      <c r="U234" s="1">
        <f>(Table2[[#This Row],[Close Price]]-Table2[[#This Row],[200D EMA]])/Table2[[#This Row],[200D EMA]]</f>
        <v>0.11649959389171098</v>
      </c>
      <c r="V234">
        <v>0.75146614578923798</v>
      </c>
      <c r="W234">
        <v>1552.25</v>
      </c>
      <c r="X234">
        <v>1581.6</v>
      </c>
      <c r="Y234">
        <v>1524.75</v>
      </c>
      <c r="Z234">
        <v>1581.6</v>
      </c>
      <c r="AA234">
        <v>1524.75</v>
      </c>
      <c r="AB234">
        <v>1629.9</v>
      </c>
      <c r="AC234" s="1">
        <f>(Table2[[#This Row],[Close Price]]/Table2[[#This Row],[Day Low]])-1</f>
        <v>6.0879368658399713E-3</v>
      </c>
      <c r="AD234" s="1">
        <f>(Table2[[#This Row],[Day High]]/Table2[[#This Row],[Close Price]])-1</f>
        <v>1.2742524172376202E-2</v>
      </c>
      <c r="AE234" s="1">
        <f>(Table2[[#This Row],[Close Price]]/Table2[[#This Row],[Current Week Low]])-1</f>
        <v>2.4233480898508075E-2</v>
      </c>
      <c r="AF234" s="1">
        <f>(Table2[[#This Row],[Current Week High]]/Table2[[#This Row],[Close Price]])-1</f>
        <v>1.2742524172376202E-2</v>
      </c>
      <c r="AG234" s="1">
        <f>(Table2[[#This Row],[Close Price]]/Table2[[#This Row],[Current Month Low]])-1</f>
        <v>2.4233480898508075E-2</v>
      </c>
      <c r="AH234" s="1">
        <f>(Table2[[#This Row],[Current Month High]]/Table2[[#This Row],[Close Price]])-1</f>
        <v>4.3670359223922706E-2</v>
      </c>
      <c r="AI234">
        <v>15.547160145994701</v>
      </c>
      <c r="AJ234">
        <v>55.811633243539802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-0.1</v>
      </c>
      <c r="AM234" t="s">
        <v>3206</v>
      </c>
      <c r="AN234">
        <v>-4.47</v>
      </c>
      <c r="AO234" t="s">
        <v>3206</v>
      </c>
      <c r="AP234">
        <v>9.2173285793448995E-2</v>
      </c>
      <c r="AQ234">
        <f>(Table2[[#This Row],[Sharpe Ratio]]-AVERAGE(Table2[Sharpe Ratio]))/_xlfn.STDEV.P(Table2[Sharpe Ratio])</f>
        <v>0.32158252341534055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352</v>
      </c>
      <c r="AT234">
        <f>_xlfn.RANK.AVG(Table2[[#This Row],[6M Return vs Nifty Z-Score]],Table2[6M Return vs Nifty Z-Score])</f>
        <v>222</v>
      </c>
      <c r="AU234">
        <f>_xlfn.RANK.AVG(Table2[[#This Row],[Sharpe Ratio Z-Score]],Table2[Sharpe Ratio Z-Score])</f>
        <v>251</v>
      </c>
      <c r="AV234">
        <f>(Table2[[#This Row],[Rank 1Y]]+Table2[[#This Row],[Rank 6M]]+Table2[[#This Row],[Rank Sharpe]])/3</f>
        <v>275</v>
      </c>
    </row>
    <row r="235" spans="1:48" x14ac:dyDescent="0.3">
      <c r="A235" t="s">
        <v>454</v>
      </c>
      <c r="B235" t="s">
        <v>455</v>
      </c>
      <c r="C235" t="s">
        <v>3173</v>
      </c>
      <c r="D235" t="s">
        <v>258</v>
      </c>
      <c r="E235">
        <v>49331.102183474999</v>
      </c>
      <c r="F235">
        <v>4469.95</v>
      </c>
      <c r="G235">
        <v>22.6286872500405</v>
      </c>
      <c r="H235">
        <f>(Table2[[#This Row],[1Y Return vs Nifty]]-AVERAGE(Table2[1Y Return vs Nifty]))/_xlfn.STDEV.P(Table2[1Y Return vs Nifty])</f>
        <v>-1.7612642834595939E-2</v>
      </c>
      <c r="I235">
        <v>-1.56560108680655</v>
      </c>
      <c r="J235">
        <f>(Table2[[#This Row],[1M Return vs Nifty]]-AVERAGE(Table2[1M Return vs Nifty]))/_xlfn.STDEV.P(Table2[1M Return vs Nifty])</f>
        <v>-0.38926613862930926</v>
      </c>
      <c r="K235">
        <v>11.965562144973401</v>
      </c>
      <c r="L235">
        <f>(Table2[[#This Row],[6M Return vs Nifty]]-AVERAGE(Table2[6M Return vs Nifty]))/_xlfn.STDEV.P(Table2[6M Return vs Nifty])</f>
        <v>-4.3145477803547071E-2</v>
      </c>
      <c r="M235">
        <v>1.8087202785363901</v>
      </c>
      <c r="N235">
        <f>(Table2[[#This Row],[1W Return vs Nifty]]-AVERAGE(Table2[1W Return vs Nifty]))/_xlfn.STDEV.P(Table2[1W Return vs Nifty])</f>
        <v>-6.6904145781666799E-2</v>
      </c>
      <c r="O235">
        <v>4431.08</v>
      </c>
      <c r="P235">
        <v>4617.7152564034805</v>
      </c>
      <c r="Q235">
        <v>4220.8267501221999</v>
      </c>
      <c r="R235">
        <v>49.373985098805001</v>
      </c>
      <c r="S235" s="1">
        <f>(Table2[[#This Row],[Close Price]]-Table2[[#This Row],[20D EMA]])/Table2[[#This Row],[20D EMA]]</f>
        <v>8.7721277882592714E-3</v>
      </c>
      <c r="T235" s="1">
        <f>(Table2[[#This Row],[Close Price]]-Table2[[#This Row],[50D EMA]])/Table2[[#This Row],[50D EMA]]</f>
        <v>-3.1999646621469681E-2</v>
      </c>
      <c r="U235" s="1">
        <f>(Table2[[#This Row],[Close Price]]-Table2[[#This Row],[200D EMA]])/Table2[[#This Row],[200D EMA]]</f>
        <v>5.9022382254990069E-2</v>
      </c>
      <c r="V235">
        <v>0.70705706855805195</v>
      </c>
      <c r="W235">
        <v>4377.1000000000004</v>
      </c>
      <c r="X235">
        <v>4498.8500000000004</v>
      </c>
      <c r="Y235">
        <v>4280.1000000000004</v>
      </c>
      <c r="Z235">
        <v>4498.8500000000004</v>
      </c>
      <c r="AA235">
        <v>4265</v>
      </c>
      <c r="AB235">
        <v>4498.8500000000004</v>
      </c>
      <c r="AC235" s="1">
        <f>(Table2[[#This Row],[Close Price]]/Table2[[#This Row],[Day Low]])-1</f>
        <v>2.1212675058828845E-2</v>
      </c>
      <c r="AD235" s="1">
        <f>(Table2[[#This Row],[Day High]]/Table2[[#This Row],[Close Price]])-1</f>
        <v>6.4653967046612859E-3</v>
      </c>
      <c r="AE235" s="1">
        <f>(Table2[[#This Row],[Close Price]]/Table2[[#This Row],[Current Week Low]])-1</f>
        <v>4.4356440270087116E-2</v>
      </c>
      <c r="AF235" s="1">
        <f>(Table2[[#This Row],[Current Week High]]/Table2[[#This Row],[Close Price]])-1</f>
        <v>6.4653967046612859E-3</v>
      </c>
      <c r="AG235" s="1">
        <f>(Table2[[#This Row],[Close Price]]/Table2[[#This Row],[Current Month Low]])-1</f>
        <v>4.8053927315357514E-2</v>
      </c>
      <c r="AH235" s="1">
        <f>(Table2[[#This Row],[Current Month High]]/Table2[[#This Row],[Close Price]])-1</f>
        <v>6.4653967046612859E-3</v>
      </c>
      <c r="AI235">
        <v>30.649112406179</v>
      </c>
      <c r="AJ235">
        <v>78.780121987801195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-0.16</v>
      </c>
      <c r="AM235" t="s">
        <v>3206</v>
      </c>
      <c r="AN235">
        <v>0.77</v>
      </c>
      <c r="AO235" t="s">
        <v>3208</v>
      </c>
      <c r="AP235">
        <v>0.120528603709237</v>
      </c>
      <c r="AQ235">
        <f>(Table2[[#This Row],[Sharpe Ratio]]-AVERAGE(Table2[Sharpe Ratio]))/_xlfn.STDEV.P(Table2[Sharpe Ratio])</f>
        <v>0.65309423217545681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307</v>
      </c>
      <c r="AT235">
        <f>_xlfn.RANK.AVG(Table2[[#This Row],[6M Return vs Nifty Z-Score]],Table2[6M Return vs Nifty Z-Score])</f>
        <v>337</v>
      </c>
      <c r="AU235">
        <f>_xlfn.RANK.AVG(Table2[[#This Row],[Sharpe Ratio Z-Score]],Table2[Sharpe Ratio Z-Score])</f>
        <v>181</v>
      </c>
      <c r="AV235">
        <f>(Table2[[#This Row],[Rank 1Y]]+Table2[[#This Row],[Rank 6M]]+Table2[[#This Row],[Rank Sharpe]])/3</f>
        <v>275</v>
      </c>
    </row>
    <row r="236" spans="1:48" x14ac:dyDescent="0.3">
      <c r="A236" t="s">
        <v>99</v>
      </c>
      <c r="B236" t="s">
        <v>100</v>
      </c>
      <c r="C236" t="s">
        <v>3159</v>
      </c>
      <c r="D236" t="s">
        <v>101</v>
      </c>
      <c r="E236">
        <v>302651.58813897002</v>
      </c>
      <c r="F236">
        <v>483.95</v>
      </c>
      <c r="G236">
        <v>48.874880500966498</v>
      </c>
      <c r="H236">
        <f>(Table2[[#This Row],[1Y Return vs Nifty]]-AVERAGE(Table2[1Y Return vs Nifty]))/_xlfn.STDEV.P(Table2[1Y Return vs Nifty])</f>
        <v>0.44773483686465632</v>
      </c>
      <c r="I236">
        <v>-9.0466159888648701</v>
      </c>
      <c r="J236">
        <f>(Table2[[#This Row],[1M Return vs Nifty]]-AVERAGE(Table2[1M Return vs Nifty]))/_xlfn.STDEV.P(Table2[1M Return vs Nifty])</f>
        <v>-1.1198293529148171</v>
      </c>
      <c r="K236">
        <v>-4.9581622553191602</v>
      </c>
      <c r="L236">
        <f>(Table2[[#This Row],[6M Return vs Nifty]]-AVERAGE(Table2[6M Return vs Nifty]))/_xlfn.STDEV.P(Table2[6M Return vs Nifty])</f>
        <v>-0.58416143142005772</v>
      </c>
      <c r="M236">
        <v>-3.39882525798504</v>
      </c>
      <c r="N236">
        <f>(Table2[[#This Row],[1W Return vs Nifty]]-AVERAGE(Table2[1W Return vs Nifty]))/_xlfn.STDEV.P(Table2[1W Return vs Nifty])</f>
        <v>-1.0525006544036326</v>
      </c>
      <c r="O236">
        <v>508.1</v>
      </c>
      <c r="P236">
        <v>505.53294702233302</v>
      </c>
      <c r="Q236">
        <v>445.45951077765699</v>
      </c>
      <c r="R236">
        <v>29.821767546455298</v>
      </c>
      <c r="S236" s="1">
        <f>(Table2[[#This Row],[Close Price]]-Table2[[#This Row],[20D EMA]])/Table2[[#This Row],[20D EMA]]</f>
        <v>-4.7530013776815649E-2</v>
      </c>
      <c r="T236" s="1">
        <f>(Table2[[#This Row],[Close Price]]-Table2[[#This Row],[50D EMA]])/Table2[[#This Row],[50D EMA]]</f>
        <v>-4.2693452819366005E-2</v>
      </c>
      <c r="U236" s="1">
        <f>(Table2[[#This Row],[Close Price]]-Table2[[#This Row],[200D EMA]])/Table2[[#This Row],[200D EMA]]</f>
        <v>8.6406257563450758E-2</v>
      </c>
      <c r="V236">
        <v>1.08049976098004</v>
      </c>
      <c r="W236">
        <v>481.95</v>
      </c>
      <c r="X236">
        <v>493.55</v>
      </c>
      <c r="Y236">
        <v>478.05</v>
      </c>
      <c r="Z236">
        <v>493.55</v>
      </c>
      <c r="AA236">
        <v>478.05</v>
      </c>
      <c r="AB236">
        <v>529</v>
      </c>
      <c r="AC236" s="1">
        <f>(Table2[[#This Row],[Close Price]]/Table2[[#This Row],[Day Low]])-1</f>
        <v>4.1498080713766594E-3</v>
      </c>
      <c r="AD236" s="1">
        <f>(Table2[[#This Row],[Day High]]/Table2[[#This Row],[Close Price]])-1</f>
        <v>1.9836759995867315E-2</v>
      </c>
      <c r="AE236" s="1">
        <f>(Table2[[#This Row],[Close Price]]/Table2[[#This Row],[Current Week Low]])-1</f>
        <v>1.2341805250496662E-2</v>
      </c>
      <c r="AF236" s="1">
        <f>(Table2[[#This Row],[Current Week High]]/Table2[[#This Row],[Close Price]])-1</f>
        <v>1.9836759995867315E-2</v>
      </c>
      <c r="AG236" s="1">
        <f>(Table2[[#This Row],[Close Price]]/Table2[[#This Row],[Current Month Low]])-1</f>
        <v>1.2341805250496662E-2</v>
      </c>
      <c r="AH236" s="1">
        <f>(Table2[[#This Row],[Current Month High]]/Table2[[#This Row],[Close Price]])-1</f>
        <v>9.3088128938940029E-2</v>
      </c>
      <c r="AI236">
        <v>12.3153218307676</v>
      </c>
      <c r="AJ236">
        <v>79.907063197026005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0.12</v>
      </c>
      <c r="AM236" t="s">
        <v>3208</v>
      </c>
      <c r="AN236">
        <v>-10.06</v>
      </c>
      <c r="AO236" t="s">
        <v>3206</v>
      </c>
      <c r="AP236">
        <v>0.14124204432489501</v>
      </c>
      <c r="AQ236">
        <f>(Table2[[#This Row],[Sharpe Ratio]]-AVERAGE(Table2[Sharpe Ratio]))/_xlfn.STDEV.P(Table2[Sharpe Ratio])</f>
        <v>0.89526214273076865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-1.4134944591430822</v>
      </c>
      <c r="AS236">
        <f>_xlfn.RANK.AVG(Table2[[#This Row],[1Y Return vs Nifty Z-Score]],Table2[1Y Return vs Nifty Z-Score])</f>
        <v>175</v>
      </c>
      <c r="AT236">
        <f>_xlfn.RANK.AVG(Table2[[#This Row],[6M Return vs Nifty Z-Score]],Table2[6M Return vs Nifty Z-Score])</f>
        <v>519</v>
      </c>
      <c r="AU236">
        <f>_xlfn.RANK.AVG(Table2[[#This Row],[Sharpe Ratio Z-Score]],Table2[Sharpe Ratio Z-Score])</f>
        <v>133</v>
      </c>
      <c r="AV236">
        <f>(Table2[[#This Row],[Rank 1Y]]+Table2[[#This Row],[Rank 6M]]+Table2[[#This Row],[Rank Sharpe]])/3</f>
        <v>275.66666666666669</v>
      </c>
    </row>
    <row r="237" spans="1:48" x14ac:dyDescent="0.3">
      <c r="A237" t="s">
        <v>918</v>
      </c>
      <c r="B237" t="s">
        <v>919</v>
      </c>
      <c r="C237" t="s">
        <v>3165</v>
      </c>
      <c r="D237" t="s">
        <v>54</v>
      </c>
      <c r="E237">
        <v>17030.569203449999</v>
      </c>
      <c r="F237">
        <v>7219.25</v>
      </c>
      <c r="G237">
        <v>37.834728273778197</v>
      </c>
      <c r="H237">
        <f>(Table2[[#This Row],[1Y Return vs Nifty]]-AVERAGE(Table2[1Y Return vs Nifty]))/_xlfn.STDEV.P(Table2[1Y Return vs Nifty])</f>
        <v>0.25199189748669892</v>
      </c>
      <c r="I237">
        <v>8.97337137930624</v>
      </c>
      <c r="J237">
        <f>(Table2[[#This Row],[1M Return vs Nifty]]-AVERAGE(Table2[1M Return vs Nifty]))/_xlfn.STDEV.P(Table2[1M Return vs Nifty])</f>
        <v>0.63992384440246119</v>
      </c>
      <c r="K237">
        <v>26.7222394696573</v>
      </c>
      <c r="L237">
        <f>(Table2[[#This Row],[6M Return vs Nifty]]-AVERAGE(Table2[6M Return vs Nifty]))/_xlfn.STDEV.P(Table2[6M Return vs Nifty])</f>
        <v>0.42859452848531604</v>
      </c>
      <c r="M237">
        <v>4.6692098775169901</v>
      </c>
      <c r="N237">
        <f>(Table2[[#This Row],[1W Return vs Nifty]]-AVERAGE(Table2[1W Return vs Nifty]))/_xlfn.STDEV.P(Table2[1W Return vs Nifty])</f>
        <v>0.47448114637421768</v>
      </c>
      <c r="O237">
        <v>7024.79</v>
      </c>
      <c r="P237">
        <v>6723.14166160886</v>
      </c>
      <c r="Q237">
        <v>5844.2278296384102</v>
      </c>
      <c r="R237">
        <v>78.299663033416707</v>
      </c>
      <c r="S237" s="1">
        <f>(Table2[[#This Row],[Close Price]]-Table2[[#This Row],[20D EMA]])/Table2[[#This Row],[20D EMA]]</f>
        <v>2.7681966293654336E-2</v>
      </c>
      <c r="T237" s="1">
        <f>(Table2[[#This Row],[Close Price]]-Table2[[#This Row],[50D EMA]])/Table2[[#This Row],[50D EMA]]</f>
        <v>7.3791147555921116E-2</v>
      </c>
      <c r="U237" s="1">
        <f>(Table2[[#This Row],[Close Price]]-Table2[[#This Row],[200D EMA]])/Table2[[#This Row],[200D EMA]]</f>
        <v>0.2352786733241822</v>
      </c>
      <c r="V237">
        <v>1.3184292603971499</v>
      </c>
      <c r="W237">
        <v>7203.1</v>
      </c>
      <c r="X237">
        <v>7435</v>
      </c>
      <c r="Y237">
        <v>7203.1</v>
      </c>
      <c r="Z237">
        <v>7490</v>
      </c>
      <c r="AA237">
        <v>6700</v>
      </c>
      <c r="AB237">
        <v>7600</v>
      </c>
      <c r="AC237" s="1">
        <f>(Table2[[#This Row],[Close Price]]/Table2[[#This Row],[Day Low]])-1</f>
        <v>2.2420902111590646E-3</v>
      </c>
      <c r="AD237" s="1">
        <f>(Table2[[#This Row],[Day High]]/Table2[[#This Row],[Close Price]])-1</f>
        <v>2.9885375904699307E-2</v>
      </c>
      <c r="AE237" s="1">
        <f>(Table2[[#This Row],[Close Price]]/Table2[[#This Row],[Current Week Low]])-1</f>
        <v>2.2420902111590646E-3</v>
      </c>
      <c r="AF237" s="1">
        <f>(Table2[[#This Row],[Current Week High]]/Table2[[#This Row],[Close Price]])-1</f>
        <v>3.7503895834054779E-2</v>
      </c>
      <c r="AG237" s="1">
        <f>(Table2[[#This Row],[Close Price]]/Table2[[#This Row],[Current Month Low]])-1</f>
        <v>7.7499999999999902E-2</v>
      </c>
      <c r="AH237" s="1">
        <f>(Table2[[#This Row],[Current Month High]]/Table2[[#This Row],[Close Price]])-1</f>
        <v>5.2740935692765945E-2</v>
      </c>
      <c r="AI237">
        <v>5.27409356927659</v>
      </c>
      <c r="AJ237">
        <v>63.768126300605303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-0.11</v>
      </c>
      <c r="AM237" t="s">
        <v>3206</v>
      </c>
      <c r="AN237">
        <v>6.9</v>
      </c>
      <c r="AO237" t="s">
        <v>3208</v>
      </c>
      <c r="AP237">
        <v>4.5528880711213998E-2</v>
      </c>
      <c r="AQ237">
        <f>(Table2[[#This Row],[Sharpe Ratio]]-AVERAGE(Table2[Sharpe Ratio]))/_xlfn.STDEV.P(Table2[Sharpe Ratio])</f>
        <v>-0.22375315149525571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1.571238265253438</v>
      </c>
      <c r="AS237">
        <f>_xlfn.RANK.AVG(Table2[[#This Row],[1Y Return vs Nifty Z-Score]],Table2[1Y Return vs Nifty Z-Score])</f>
        <v>230</v>
      </c>
      <c r="AT237">
        <f>_xlfn.RANK.AVG(Table2[[#This Row],[6M Return vs Nifty Z-Score]],Table2[6M Return vs Nifty Z-Score])</f>
        <v>196</v>
      </c>
      <c r="AU237">
        <f>_xlfn.RANK.AVG(Table2[[#This Row],[Sharpe Ratio Z-Score]],Table2[Sharpe Ratio Z-Score])</f>
        <v>401</v>
      </c>
      <c r="AV237">
        <f>(Table2[[#This Row],[Rank 1Y]]+Table2[[#This Row],[Rank 6M]]+Table2[[#This Row],[Rank Sharpe]])/3</f>
        <v>275.66666666666669</v>
      </c>
    </row>
    <row r="238" spans="1:48" x14ac:dyDescent="0.3">
      <c r="A238" t="s">
        <v>939</v>
      </c>
      <c r="B238" t="s">
        <v>940</v>
      </c>
      <c r="C238" t="s">
        <v>3173</v>
      </c>
      <c r="D238" t="s">
        <v>776</v>
      </c>
      <c r="E238">
        <v>16165.3537875</v>
      </c>
      <c r="F238">
        <v>3889.8</v>
      </c>
      <c r="G238">
        <v>24.739945561490199</v>
      </c>
      <c r="H238">
        <f>(Table2[[#This Row],[1Y Return vs Nifty]]-AVERAGE(Table2[1Y Return vs Nifty]))/_xlfn.STDEV.P(Table2[1Y Return vs Nifty])</f>
        <v>1.9820165985881436E-2</v>
      </c>
      <c r="I238">
        <v>-4.5774259534763404</v>
      </c>
      <c r="J238">
        <f>(Table2[[#This Row],[1M Return vs Nifty]]-AVERAGE(Table2[1M Return vs Nifty]))/_xlfn.STDEV.P(Table2[1M Return vs Nifty])</f>
        <v>-0.68338778980446013</v>
      </c>
      <c r="K238">
        <v>10.1203026337321</v>
      </c>
      <c r="L238">
        <f>(Table2[[#This Row],[6M Return vs Nifty]]-AVERAGE(Table2[6M Return vs Nifty]))/_xlfn.STDEV.P(Table2[6M Return vs Nifty])</f>
        <v>-0.10213455198906682</v>
      </c>
      <c r="M238">
        <v>2.5427850580248701</v>
      </c>
      <c r="N238">
        <f>(Table2[[#This Row],[1W Return vs Nifty]]-AVERAGE(Table2[1W Return vs Nifty]))/_xlfn.STDEV.P(Table2[1W Return vs Nifty])</f>
        <v>7.2027271849196939E-2</v>
      </c>
      <c r="O238">
        <v>3955.69</v>
      </c>
      <c r="P238">
        <v>4091.3925910862999</v>
      </c>
      <c r="Q238">
        <v>3611.2070507788599</v>
      </c>
      <c r="R238">
        <v>44.484897719584502</v>
      </c>
      <c r="S238" s="1">
        <f>(Table2[[#This Row],[Close Price]]-Table2[[#This Row],[20D EMA]])/Table2[[#This Row],[20D EMA]]</f>
        <v>-1.6657018118204376E-2</v>
      </c>
      <c r="T238" s="1">
        <f>(Table2[[#This Row],[Close Price]]-Table2[[#This Row],[50D EMA]])/Table2[[#This Row],[50D EMA]]</f>
        <v>-4.9272365483942766E-2</v>
      </c>
      <c r="U238" s="1">
        <f>(Table2[[#This Row],[Close Price]]-Table2[[#This Row],[200D EMA]])/Table2[[#This Row],[200D EMA]]</f>
        <v>7.7146767079183068E-2</v>
      </c>
      <c r="V238">
        <v>0.56065307325474001</v>
      </c>
      <c r="W238">
        <v>3842</v>
      </c>
      <c r="X238">
        <v>3905</v>
      </c>
      <c r="Y238">
        <v>3832</v>
      </c>
      <c r="Z238">
        <v>3970</v>
      </c>
      <c r="AA238">
        <v>3770.25</v>
      </c>
      <c r="AB238">
        <v>4188.8</v>
      </c>
      <c r="AC238" s="1">
        <f>(Table2[[#This Row],[Close Price]]/Table2[[#This Row],[Day Low]])-1</f>
        <v>1.2441436751691848E-2</v>
      </c>
      <c r="AD238" s="1">
        <f>(Table2[[#This Row],[Day High]]/Table2[[#This Row],[Close Price]])-1</f>
        <v>3.9076559206128181E-3</v>
      </c>
      <c r="AE238" s="1">
        <f>(Table2[[#This Row],[Close Price]]/Table2[[#This Row],[Current Week Low]])-1</f>
        <v>1.5083507306889343E-2</v>
      </c>
      <c r="AF238" s="1">
        <f>(Table2[[#This Row],[Current Week High]]/Table2[[#This Row],[Close Price]])-1</f>
        <v>2.0618026633760111E-2</v>
      </c>
      <c r="AG238" s="1">
        <f>(Table2[[#This Row],[Close Price]]/Table2[[#This Row],[Current Month Low]])-1</f>
        <v>3.17087726278098E-2</v>
      </c>
      <c r="AH238" s="1">
        <f>(Table2[[#This Row],[Current Month High]]/Table2[[#This Row],[Close Price]])-1</f>
        <v>7.686770528047715E-2</v>
      </c>
      <c r="AI238">
        <v>41.086945344233598</v>
      </c>
      <c r="AJ238">
        <v>104.183617227894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-0.16</v>
      </c>
      <c r="AM238" t="s">
        <v>3206</v>
      </c>
      <c r="AN238">
        <v>-0.64</v>
      </c>
      <c r="AO238" t="s">
        <v>3206</v>
      </c>
      <c r="AP238">
        <v>0.12466689557611101</v>
      </c>
      <c r="AQ238">
        <f>(Table2[[#This Row],[Sharpe Ratio]]-AVERAGE(Table2[Sharpe Ratio]))/_xlfn.STDEV.P(Table2[Sharpe Ratio])</f>
        <v>0.70147641615272172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295</v>
      </c>
      <c r="AT238">
        <f>_xlfn.RANK.AVG(Table2[[#This Row],[6M Return vs Nifty Z-Score]],Table2[6M Return vs Nifty Z-Score])</f>
        <v>358</v>
      </c>
      <c r="AU238">
        <f>_xlfn.RANK.AVG(Table2[[#This Row],[Sharpe Ratio Z-Score]],Table2[Sharpe Ratio Z-Score])</f>
        <v>174</v>
      </c>
      <c r="AV238">
        <f>(Table2[[#This Row],[Rank 1Y]]+Table2[[#This Row],[Rank 6M]]+Table2[[#This Row],[Rank Sharpe]])/3</f>
        <v>275.66666666666669</v>
      </c>
    </row>
    <row r="239" spans="1:48" x14ac:dyDescent="0.3">
      <c r="A239" t="s">
        <v>805</v>
      </c>
      <c r="B239" t="s">
        <v>806</v>
      </c>
      <c r="C239" t="s">
        <v>3171</v>
      </c>
      <c r="D239" t="s">
        <v>218</v>
      </c>
      <c r="E239">
        <v>20449.311988314999</v>
      </c>
      <c r="F239">
        <v>466.65</v>
      </c>
      <c r="G239">
        <v>24.749481866236501</v>
      </c>
      <c r="H239">
        <f>(Table2[[#This Row],[1Y Return vs Nifty]]-AVERAGE(Table2[1Y Return vs Nifty]))/_xlfn.STDEV.P(Table2[1Y Return vs Nifty])</f>
        <v>1.9989245567705326E-2</v>
      </c>
      <c r="I239">
        <v>-2.6635884052566499</v>
      </c>
      <c r="J239">
        <f>(Table2[[#This Row],[1M Return vs Nifty]]-AVERAGE(Table2[1M Return vs Nifty]))/_xlfn.STDEV.P(Table2[1M Return vs Nifty])</f>
        <v>-0.49649078062152452</v>
      </c>
      <c r="K239">
        <v>27.284701170483601</v>
      </c>
      <c r="L239">
        <f>(Table2[[#This Row],[6M Return vs Nifty]]-AVERAGE(Table2[6M Return vs Nifty]))/_xlfn.STDEV.P(Table2[6M Return vs Nifty])</f>
        <v>0.44657524870078147</v>
      </c>
      <c r="M239">
        <v>3.06422648441418</v>
      </c>
      <c r="N239">
        <f>(Table2[[#This Row],[1W Return vs Nifty]]-AVERAGE(Table2[1W Return vs Nifty]))/_xlfn.STDEV.P(Table2[1W Return vs Nifty])</f>
        <v>0.17071692241410788</v>
      </c>
      <c r="O239">
        <v>467.94</v>
      </c>
      <c r="P239">
        <v>457.65537690518602</v>
      </c>
      <c r="Q239">
        <v>385.83723959450799</v>
      </c>
      <c r="R239">
        <v>53.346938433691697</v>
      </c>
      <c r="S239" s="1">
        <f>(Table2[[#This Row],[Close Price]]-Table2[[#This Row],[20D EMA]])/Table2[[#This Row],[20D EMA]]</f>
        <v>-2.7567636876523068E-3</v>
      </c>
      <c r="T239" s="1">
        <f>(Table2[[#This Row],[Close Price]]-Table2[[#This Row],[50D EMA]])/Table2[[#This Row],[50D EMA]]</f>
        <v>1.9653703526086631E-2</v>
      </c>
      <c r="U239" s="1">
        <f>(Table2[[#This Row],[Close Price]]-Table2[[#This Row],[200D EMA]])/Table2[[#This Row],[200D EMA]]</f>
        <v>0.20944779848213044</v>
      </c>
      <c r="V239">
        <v>0.78742002897246699</v>
      </c>
      <c r="W239">
        <v>463.25</v>
      </c>
      <c r="X239">
        <v>470.8</v>
      </c>
      <c r="Y239">
        <v>453.15</v>
      </c>
      <c r="Z239">
        <v>472</v>
      </c>
      <c r="AA239">
        <v>449.4</v>
      </c>
      <c r="AB239">
        <v>477</v>
      </c>
      <c r="AC239" s="1">
        <f>(Table2[[#This Row],[Close Price]]/Table2[[#This Row],[Day Low]])-1</f>
        <v>7.3394495412844041E-3</v>
      </c>
      <c r="AD239" s="1">
        <f>(Table2[[#This Row],[Day High]]/Table2[[#This Row],[Close Price]])-1</f>
        <v>8.8931747562412955E-3</v>
      </c>
      <c r="AE239" s="1">
        <f>(Table2[[#This Row],[Close Price]]/Table2[[#This Row],[Current Week Low]])-1</f>
        <v>2.9791459781529195E-2</v>
      </c>
      <c r="AF239" s="1">
        <f>(Table2[[#This Row],[Current Week High]]/Table2[[#This Row],[Close Price]])-1</f>
        <v>1.1464695167684669E-2</v>
      </c>
      <c r="AG239" s="1">
        <f>(Table2[[#This Row],[Close Price]]/Table2[[#This Row],[Current Month Low]])-1</f>
        <v>3.8384512683578009E-2</v>
      </c>
      <c r="AH239" s="1">
        <f>(Table2[[#This Row],[Current Month High]]/Table2[[#This Row],[Close Price]])-1</f>
        <v>2.2179363548698205E-2</v>
      </c>
      <c r="AI239">
        <v>23.743705132326099</v>
      </c>
      <c r="AJ239">
        <v>66.067615658362897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0.08</v>
      </c>
      <c r="AM239" t="s">
        <v>3208</v>
      </c>
      <c r="AN239">
        <v>-2.27</v>
      </c>
      <c r="AO239" t="s">
        <v>3206</v>
      </c>
      <c r="AP239">
        <v>6.6454028534546003E-2</v>
      </c>
      <c r="AQ239">
        <f>(Table2[[#This Row],[Sharpe Ratio]]-AVERAGE(Table2[Sharpe Ratio]))/_xlfn.STDEV.P(Table2[Sharpe Ratio])</f>
        <v>2.0889900350352184E-2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0.16168053641142235</v>
      </c>
      <c r="AS239">
        <f>_xlfn.RANK.AVG(Table2[[#This Row],[1Y Return vs Nifty Z-Score]],Table2[1Y Return vs Nifty Z-Score])</f>
        <v>294</v>
      </c>
      <c r="AT239">
        <f>_xlfn.RANK.AVG(Table2[[#This Row],[6M Return vs Nifty Z-Score]],Table2[6M Return vs Nifty Z-Score])</f>
        <v>191</v>
      </c>
      <c r="AU239">
        <f>_xlfn.RANK.AVG(Table2[[#This Row],[Sharpe Ratio Z-Score]],Table2[Sharpe Ratio Z-Score])</f>
        <v>346</v>
      </c>
      <c r="AV239">
        <f>(Table2[[#This Row],[Rank 1Y]]+Table2[[#This Row],[Rank 6M]]+Table2[[#This Row],[Rank Sharpe]])/3</f>
        <v>277</v>
      </c>
    </row>
    <row r="240" spans="1:48" x14ac:dyDescent="0.3">
      <c r="A240" t="s">
        <v>291</v>
      </c>
      <c r="B240" t="s">
        <v>292</v>
      </c>
      <c r="C240" t="s">
        <v>3167</v>
      </c>
      <c r="D240" t="s">
        <v>104</v>
      </c>
      <c r="E240">
        <v>95478.055821525006</v>
      </c>
      <c r="F240">
        <v>94.38</v>
      </c>
      <c r="G240">
        <v>47.926141219127103</v>
      </c>
      <c r="H240">
        <f>(Table2[[#This Row],[1Y Return vs Nifty]]-AVERAGE(Table2[1Y Return vs Nifty]))/_xlfn.STDEV.P(Table2[1Y Return vs Nifty])</f>
        <v>0.4309135999913789</v>
      </c>
      <c r="I240">
        <v>-4.1094131336951296</v>
      </c>
      <c r="J240">
        <f>(Table2[[#This Row],[1M Return vs Nifty]]-AVERAGE(Table2[1M Return vs Nifty]))/_xlfn.STDEV.P(Table2[1M Return vs Nifty])</f>
        <v>-0.63768370360459015</v>
      </c>
      <c r="K240">
        <v>-6.8863835241965203</v>
      </c>
      <c r="L240">
        <f>(Table2[[#This Row],[6M Return vs Nifty]]-AVERAGE(Table2[6M Return vs Nifty]))/_xlfn.STDEV.P(Table2[6M Return vs Nifty])</f>
        <v>-0.64580261889692836</v>
      </c>
      <c r="M240">
        <v>-2.3315615162367598</v>
      </c>
      <c r="N240">
        <f>(Table2[[#This Row],[1W Return vs Nifty]]-AVERAGE(Table2[1W Return vs Nifty]))/_xlfn.STDEV.P(Table2[1W Return vs Nifty])</f>
        <v>-0.85050694925620351</v>
      </c>
      <c r="O240">
        <v>96.91</v>
      </c>
      <c r="P240">
        <v>98.722182584740594</v>
      </c>
      <c r="Q240">
        <v>88.828038994712998</v>
      </c>
      <c r="R240">
        <v>37.181398904456998</v>
      </c>
      <c r="S240" s="1">
        <f>(Table2[[#This Row],[Close Price]]-Table2[[#This Row],[20D EMA]])/Table2[[#This Row],[20D EMA]]</f>
        <v>-2.6106696935300808E-2</v>
      </c>
      <c r="T240" s="1">
        <f>(Table2[[#This Row],[Close Price]]-Table2[[#This Row],[50D EMA]])/Table2[[#This Row],[50D EMA]]</f>
        <v>-4.3983859260945536E-2</v>
      </c>
      <c r="U240" s="1">
        <f>(Table2[[#This Row],[Close Price]]-Table2[[#This Row],[200D EMA]])/Table2[[#This Row],[200D EMA]]</f>
        <v>6.2502347998670188E-2</v>
      </c>
      <c r="V240">
        <v>0.51998369511290599</v>
      </c>
      <c r="W240">
        <v>94.1</v>
      </c>
      <c r="X240">
        <v>95.87</v>
      </c>
      <c r="Y240">
        <v>93.81</v>
      </c>
      <c r="Z240">
        <v>96.28</v>
      </c>
      <c r="AA240">
        <v>93.81</v>
      </c>
      <c r="AB240">
        <v>100.5</v>
      </c>
      <c r="AC240" s="1">
        <f>(Table2[[#This Row],[Close Price]]/Table2[[#This Row],[Day Low]])-1</f>
        <v>2.9755579171095725E-3</v>
      </c>
      <c r="AD240" s="1">
        <f>(Table2[[#This Row],[Day High]]/Table2[[#This Row],[Close Price]])-1</f>
        <v>1.5787243059970368E-2</v>
      </c>
      <c r="AE240" s="1">
        <f>(Table2[[#This Row],[Close Price]]/Table2[[#This Row],[Current Week Low]])-1</f>
        <v>6.0761112887750546E-3</v>
      </c>
      <c r="AF240" s="1">
        <f>(Table2[[#This Row],[Current Week High]]/Table2[[#This Row],[Close Price]])-1</f>
        <v>2.0131383767747479E-2</v>
      </c>
      <c r="AG240" s="1">
        <f>(Table2[[#This Row],[Close Price]]/Table2[[#This Row],[Current Month Low]])-1</f>
        <v>6.0761112887750546E-3</v>
      </c>
      <c r="AH240" s="1">
        <f>(Table2[[#This Row],[Current Month High]]/Table2[[#This Row],[Close Price]])-1</f>
        <v>6.4844246662428606E-2</v>
      </c>
      <c r="AI240">
        <v>25.450307268488999</v>
      </c>
      <c r="AJ240">
        <v>95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-0.08</v>
      </c>
      <c r="AM240" t="s">
        <v>3206</v>
      </c>
      <c r="AN240">
        <v>-2.35</v>
      </c>
      <c r="AO240" t="s">
        <v>3206</v>
      </c>
      <c r="AP240">
        <v>0.14954978084475501</v>
      </c>
      <c r="AQ240">
        <f>(Table2[[#This Row],[Sharpe Ratio]]-AVERAGE(Table2[Sharpe Ratio]))/_xlfn.STDEV.P(Table2[Sharpe Ratio])</f>
        <v>0.99239072855043742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178</v>
      </c>
      <c r="AT240">
        <f>_xlfn.RANK.AVG(Table2[[#This Row],[6M Return vs Nifty Z-Score]],Table2[6M Return vs Nifty Z-Score])</f>
        <v>538</v>
      </c>
      <c r="AU240">
        <f>_xlfn.RANK.AVG(Table2[[#This Row],[Sharpe Ratio Z-Score]],Table2[Sharpe Ratio Z-Score])</f>
        <v>116</v>
      </c>
      <c r="AV240">
        <f>(Table2[[#This Row],[Rank 1Y]]+Table2[[#This Row],[Rank 6M]]+Table2[[#This Row],[Rank Sharpe]])/3</f>
        <v>277.33333333333331</v>
      </c>
    </row>
    <row r="241" spans="1:48" x14ac:dyDescent="0.3">
      <c r="A241" t="s">
        <v>350</v>
      </c>
      <c r="B241" t="s">
        <v>351</v>
      </c>
      <c r="C241" t="s">
        <v>3173</v>
      </c>
      <c r="D241" t="s">
        <v>199</v>
      </c>
      <c r="E241">
        <v>72896.807126700005</v>
      </c>
      <c r="F241">
        <v>241.55</v>
      </c>
      <c r="G241">
        <v>6.0585268334327296</v>
      </c>
      <c r="H241">
        <f>(Table2[[#This Row],[1Y Return vs Nifty]]-AVERAGE(Table2[1Y Return vs Nifty]))/_xlfn.STDEV.P(Table2[1Y Return vs Nifty])</f>
        <v>-0.31140314854188317</v>
      </c>
      <c r="I241">
        <v>-2.9610033856571198</v>
      </c>
      <c r="J241">
        <f>(Table2[[#This Row],[1M Return vs Nifty]]-AVERAGE(Table2[1M Return vs Nifty]))/_xlfn.STDEV.P(Table2[1M Return vs Nifty])</f>
        <v>-0.52553502754559445</v>
      </c>
      <c r="K241">
        <v>30.844785831908101</v>
      </c>
      <c r="L241">
        <f>(Table2[[#This Row],[6M Return vs Nifty]]-AVERAGE(Table2[6M Return vs Nifty]))/_xlfn.STDEV.P(Table2[6M Return vs Nifty])</f>
        <v>0.56038368427320162</v>
      </c>
      <c r="M241">
        <v>1.0718947939885299</v>
      </c>
      <c r="N241">
        <f>(Table2[[#This Row],[1W Return vs Nifty]]-AVERAGE(Table2[1W Return vs Nifty]))/_xlfn.STDEV.P(Table2[1W Return vs Nifty])</f>
        <v>-0.20635806316769881</v>
      </c>
      <c r="O241">
        <v>250.48</v>
      </c>
      <c r="P241">
        <v>244.533483323063</v>
      </c>
      <c r="Q241">
        <v>211.183617374699</v>
      </c>
      <c r="R241">
        <v>41.376389329337997</v>
      </c>
      <c r="S241" s="1">
        <f>(Table2[[#This Row],[Close Price]]-Table2[[#This Row],[20D EMA]])/Table2[[#This Row],[20D EMA]]</f>
        <v>-3.5651549025870241E-2</v>
      </c>
      <c r="T241" s="1">
        <f>(Table2[[#This Row],[Close Price]]-Table2[[#This Row],[50D EMA]])/Table2[[#This Row],[50D EMA]]</f>
        <v>-1.2200714938990111E-2</v>
      </c>
      <c r="U241" s="1">
        <f>(Table2[[#This Row],[Close Price]]-Table2[[#This Row],[200D EMA]])/Table2[[#This Row],[200D EMA]]</f>
        <v>0.14379137455261282</v>
      </c>
      <c r="V241">
        <v>0.68292251886663202</v>
      </c>
      <c r="W241">
        <v>240.15</v>
      </c>
      <c r="X241">
        <v>249.45</v>
      </c>
      <c r="Y241">
        <v>240.15</v>
      </c>
      <c r="Z241">
        <v>249.8</v>
      </c>
      <c r="AA241">
        <v>240.15</v>
      </c>
      <c r="AB241">
        <v>258.10000000000002</v>
      </c>
      <c r="AC241" s="1">
        <f>(Table2[[#This Row],[Close Price]]/Table2[[#This Row],[Day Low]])-1</f>
        <v>5.8296897772225353E-3</v>
      </c>
      <c r="AD241" s="1">
        <f>(Table2[[#This Row],[Day High]]/Table2[[#This Row],[Close Price]])-1</f>
        <v>3.2705444007451678E-2</v>
      </c>
      <c r="AE241" s="1">
        <f>(Table2[[#This Row],[Close Price]]/Table2[[#This Row],[Current Week Low]])-1</f>
        <v>5.8296897772225353E-3</v>
      </c>
      <c r="AF241" s="1">
        <f>(Table2[[#This Row],[Current Week High]]/Table2[[#This Row],[Close Price]])-1</f>
        <v>3.4154419374870626E-2</v>
      </c>
      <c r="AG241" s="1">
        <f>(Table2[[#This Row],[Close Price]]/Table2[[#This Row],[Current Month Low]])-1</f>
        <v>5.8296897772225353E-3</v>
      </c>
      <c r="AH241" s="1">
        <f>(Table2[[#This Row],[Current Month High]]/Table2[[#This Row],[Close Price]])-1</f>
        <v>6.851583523080107E-2</v>
      </c>
      <c r="AI241">
        <v>9.5632374249637593</v>
      </c>
      <c r="AJ241">
        <v>53.316407489685801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0.01</v>
      </c>
      <c r="AM241" t="s">
        <v>3208</v>
      </c>
      <c r="AN241">
        <v>-7.15</v>
      </c>
      <c r="AO241" t="s">
        <v>3206</v>
      </c>
      <c r="AP241">
        <v>8.6453406836480007E-2</v>
      </c>
      <c r="AQ241">
        <f>(Table2[[#This Row],[Sharpe Ratio]]-AVERAGE(Table2[Sharpe Ratio]))/_xlfn.STDEV.P(Table2[Sharpe Ratio])</f>
        <v>0.25470946445132769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-0.22820309053064716</v>
      </c>
      <c r="AS241">
        <f>_xlfn.RANK.AVG(Table2[[#This Row],[1Y Return vs Nifty Z-Score]],Table2[1Y Return vs Nifty Z-Score])</f>
        <v>398</v>
      </c>
      <c r="AT241">
        <f>_xlfn.RANK.AVG(Table2[[#This Row],[6M Return vs Nifty Z-Score]],Table2[6M Return vs Nifty Z-Score])</f>
        <v>161</v>
      </c>
      <c r="AU241">
        <f>_xlfn.RANK.AVG(Table2[[#This Row],[Sharpe Ratio Z-Score]],Table2[Sharpe Ratio Z-Score])</f>
        <v>275</v>
      </c>
      <c r="AV241">
        <f>(Table2[[#This Row],[Rank 1Y]]+Table2[[#This Row],[Rank 6M]]+Table2[[#This Row],[Rank Sharpe]])/3</f>
        <v>278</v>
      </c>
    </row>
    <row r="242" spans="1:48" x14ac:dyDescent="0.3">
      <c r="A242" t="s">
        <v>1581</v>
      </c>
      <c r="B242" t="s">
        <v>1582</v>
      </c>
      <c r="C242" t="s">
        <v>3170</v>
      </c>
      <c r="D242" t="s">
        <v>78</v>
      </c>
      <c r="E242">
        <v>6156.3062380000001</v>
      </c>
      <c r="F242">
        <v>291.55</v>
      </c>
      <c r="G242">
        <v>30.5473281470994</v>
      </c>
      <c r="H242">
        <f>(Table2[[#This Row],[1Y Return vs Nifty]]-AVERAGE(Table2[1Y Return vs Nifty]))/_xlfn.STDEV.P(Table2[1Y Return vs Nifty])</f>
        <v>0.12278560649856313</v>
      </c>
      <c r="I242">
        <v>-12.693194145716699</v>
      </c>
      <c r="J242">
        <f>(Table2[[#This Row],[1M Return vs Nifty]]-AVERAGE(Table2[1M Return vs Nifty]))/_xlfn.STDEV.P(Table2[1M Return vs Nifty])</f>
        <v>-1.4759382357724102</v>
      </c>
      <c r="K242">
        <v>22.190649897579998</v>
      </c>
      <c r="L242">
        <f>(Table2[[#This Row],[6M Return vs Nifty]]-AVERAGE(Table2[6M Return vs Nifty]))/_xlfn.STDEV.P(Table2[6M Return vs Nifty])</f>
        <v>0.28372911968123188</v>
      </c>
      <c r="M242">
        <v>0.14000698065550299</v>
      </c>
      <c r="N242">
        <f>(Table2[[#This Row],[1W Return vs Nifty]]-AVERAGE(Table2[1W Return vs Nifty]))/_xlfn.STDEV.P(Table2[1W Return vs Nifty])</f>
        <v>-0.3827300927173265</v>
      </c>
      <c r="O242">
        <v>309.68</v>
      </c>
      <c r="P242">
        <v>305.67378487231503</v>
      </c>
      <c r="Q242">
        <v>257.61480149661799</v>
      </c>
      <c r="R242">
        <v>42.462382479892597</v>
      </c>
      <c r="S242" s="1">
        <f>(Table2[[#This Row],[Close Price]]-Table2[[#This Row],[20D EMA]])/Table2[[#This Row],[20D EMA]]</f>
        <v>-5.854430379746834E-2</v>
      </c>
      <c r="T242" s="1">
        <f>(Table2[[#This Row],[Close Price]]-Table2[[#This Row],[50D EMA]])/Table2[[#This Row],[50D EMA]]</f>
        <v>-4.6205417576828681E-2</v>
      </c>
      <c r="U242" s="1">
        <f>(Table2[[#This Row],[Close Price]]-Table2[[#This Row],[200D EMA]])/Table2[[#This Row],[200D EMA]]</f>
        <v>0.13172845002008757</v>
      </c>
      <c r="V242">
        <v>0.89674616278831698</v>
      </c>
      <c r="W242">
        <v>288.75</v>
      </c>
      <c r="X242">
        <v>307.8</v>
      </c>
      <c r="Y242">
        <v>288.75</v>
      </c>
      <c r="Z242">
        <v>307.8</v>
      </c>
      <c r="AA242">
        <v>288.75</v>
      </c>
      <c r="AB242">
        <v>321.8</v>
      </c>
      <c r="AC242" s="1">
        <f>(Table2[[#This Row],[Close Price]]/Table2[[#This Row],[Day Low]])-1</f>
        <v>9.6969696969697594E-3</v>
      </c>
      <c r="AD242" s="1">
        <f>(Table2[[#This Row],[Day High]]/Table2[[#This Row],[Close Price]])-1</f>
        <v>5.5736580346424258E-2</v>
      </c>
      <c r="AE242" s="1">
        <f>(Table2[[#This Row],[Close Price]]/Table2[[#This Row],[Current Week Low]])-1</f>
        <v>9.6969696969697594E-3</v>
      </c>
      <c r="AF242" s="1">
        <f>(Table2[[#This Row],[Current Week High]]/Table2[[#This Row],[Close Price]])-1</f>
        <v>5.5736580346424258E-2</v>
      </c>
      <c r="AG242" s="1">
        <f>(Table2[[#This Row],[Close Price]]/Table2[[#This Row],[Current Month Low]])-1</f>
        <v>9.6969696969697594E-3</v>
      </c>
      <c r="AH242" s="1">
        <f>(Table2[[#This Row],[Current Month High]]/Table2[[#This Row],[Close Price]])-1</f>
        <v>0.10375578802949748</v>
      </c>
      <c r="AI242">
        <v>26.770708283313301</v>
      </c>
      <c r="AJ242">
        <v>81.143212177694906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0.22</v>
      </c>
      <c r="AM242" t="s">
        <v>3208</v>
      </c>
      <c r="AN242">
        <v>-5.77</v>
      </c>
      <c r="AO242" t="s">
        <v>3206</v>
      </c>
      <c r="AP242">
        <v>6.7106698818571994E-2</v>
      </c>
      <c r="AQ242">
        <f>(Table2[[#This Row],[Sharpe Ratio]]-AVERAGE(Table2[Sharpe Ratio]))/_xlfn.STDEV.P(Table2[Sharpe Ratio])</f>
        <v>2.8520491612174539E-2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-1.4236331106977671</v>
      </c>
      <c r="AS242">
        <f>_xlfn.RANK.AVG(Table2[[#This Row],[1Y Return vs Nifty Z-Score]],Table2[1Y Return vs Nifty Z-Score])</f>
        <v>259</v>
      </c>
      <c r="AT242">
        <f>_xlfn.RANK.AVG(Table2[[#This Row],[6M Return vs Nifty Z-Score]],Table2[6M Return vs Nifty Z-Score])</f>
        <v>231</v>
      </c>
      <c r="AU242">
        <f>_xlfn.RANK.AVG(Table2[[#This Row],[Sharpe Ratio Z-Score]],Table2[Sharpe Ratio Z-Score])</f>
        <v>344</v>
      </c>
      <c r="AV242">
        <f>(Table2[[#This Row],[Rank 1Y]]+Table2[[#This Row],[Rank 6M]]+Table2[[#This Row],[Rank Sharpe]])/3</f>
        <v>278</v>
      </c>
    </row>
    <row r="243" spans="1:48" x14ac:dyDescent="0.3">
      <c r="A243" t="s">
        <v>1034</v>
      </c>
      <c r="B243" t="s">
        <v>1035</v>
      </c>
      <c r="C243" t="s">
        <v>3159</v>
      </c>
      <c r="D243" t="s">
        <v>18</v>
      </c>
      <c r="E243">
        <v>13378.944733</v>
      </c>
      <c r="F243">
        <v>878.2</v>
      </c>
      <c r="G243">
        <v>47.462993460007802</v>
      </c>
      <c r="H243">
        <f>(Table2[[#This Row],[1Y Return vs Nifty]]-AVERAGE(Table2[1Y Return vs Nifty]))/_xlfn.STDEV.P(Table2[1Y Return vs Nifty])</f>
        <v>0.42270194657657678</v>
      </c>
      <c r="I243">
        <v>-3.7467489996922101</v>
      </c>
      <c r="J243">
        <f>(Table2[[#This Row],[1M Return vs Nifty]]-AVERAGE(Table2[1M Return vs Nifty]))/_xlfn.STDEV.P(Table2[1M Return vs Nifty])</f>
        <v>-0.60226750955712949</v>
      </c>
      <c r="K243">
        <v>-12.671028592417199</v>
      </c>
      <c r="L243">
        <f>(Table2[[#This Row],[6M Return vs Nifty]]-AVERAGE(Table2[6M Return vs Nifty]))/_xlfn.STDEV.P(Table2[6M Return vs Nifty])</f>
        <v>-0.83072558229985138</v>
      </c>
      <c r="M243">
        <v>-6.45471188001875</v>
      </c>
      <c r="N243">
        <f>(Table2[[#This Row],[1W Return vs Nifty]]-AVERAGE(Table2[1W Return vs Nifty]))/_xlfn.STDEV.P(Table2[1W Return vs Nifty])</f>
        <v>-1.6308674040169036</v>
      </c>
      <c r="O243">
        <v>951.56</v>
      </c>
      <c r="P243">
        <v>967.00867084119898</v>
      </c>
      <c r="Q243">
        <v>867.37597921884799</v>
      </c>
      <c r="R243">
        <v>23.381901236024099</v>
      </c>
      <c r="S243" s="1">
        <f>(Table2[[#This Row],[Close Price]]-Table2[[#This Row],[20D EMA]])/Table2[[#This Row],[20D EMA]]</f>
        <v>-7.709445542057243E-2</v>
      </c>
      <c r="T243" s="1">
        <f>(Table2[[#This Row],[Close Price]]-Table2[[#This Row],[50D EMA]])/Table2[[#This Row],[50D EMA]]</f>
        <v>-9.1838546560233464E-2</v>
      </c>
      <c r="U243" s="1">
        <f>(Table2[[#This Row],[Close Price]]-Table2[[#This Row],[200D EMA]])/Table2[[#This Row],[200D EMA]]</f>
        <v>1.2479041431260393E-2</v>
      </c>
      <c r="V243">
        <v>0.38544603525327997</v>
      </c>
      <c r="W243">
        <v>868</v>
      </c>
      <c r="X243">
        <v>909</v>
      </c>
      <c r="Y243">
        <v>868</v>
      </c>
      <c r="Z243">
        <v>931.95</v>
      </c>
      <c r="AA243">
        <v>868</v>
      </c>
      <c r="AB243">
        <v>993.75</v>
      </c>
      <c r="AC243" s="1">
        <f>(Table2[[#This Row],[Close Price]]/Table2[[#This Row],[Day Low]])-1</f>
        <v>1.1751152073732785E-2</v>
      </c>
      <c r="AD243" s="1">
        <f>(Table2[[#This Row],[Day High]]/Table2[[#This Row],[Close Price]])-1</f>
        <v>3.5071737645183232E-2</v>
      </c>
      <c r="AE243" s="1">
        <f>(Table2[[#This Row],[Close Price]]/Table2[[#This Row],[Current Week Low]])-1</f>
        <v>1.1751152073732785E-2</v>
      </c>
      <c r="AF243" s="1">
        <f>(Table2[[#This Row],[Current Week High]]/Table2[[#This Row],[Close Price]])-1</f>
        <v>6.120473696196771E-2</v>
      </c>
      <c r="AG243" s="1">
        <f>(Table2[[#This Row],[Close Price]]/Table2[[#This Row],[Current Month Low]])-1</f>
        <v>1.1751152073732785E-2</v>
      </c>
      <c r="AH243" s="1">
        <f>(Table2[[#This Row],[Current Month High]]/Table2[[#This Row],[Close Price]])-1</f>
        <v>0.13157595080847173</v>
      </c>
      <c r="AI243">
        <v>45.183329537690703</v>
      </c>
      <c r="AJ243">
        <v>84.806397306397301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-0.12</v>
      </c>
      <c r="AM243" t="s">
        <v>3206</v>
      </c>
      <c r="AN243">
        <v>-12.35</v>
      </c>
      <c r="AO243" t="s">
        <v>3206</v>
      </c>
      <c r="AP243">
        <v>0.18408599101957701</v>
      </c>
      <c r="AQ243">
        <f>(Table2[[#This Row],[Sharpe Ratio]]-AVERAGE(Table2[Sharpe Ratio]))/_xlfn.STDEV.P(Table2[Sharpe Ratio])</f>
        <v>1.3961653602846475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180</v>
      </c>
      <c r="AT243">
        <f>_xlfn.RANK.AVG(Table2[[#This Row],[6M Return vs Nifty Z-Score]],Table2[6M Return vs Nifty Z-Score])</f>
        <v>594</v>
      </c>
      <c r="AU243">
        <f>_xlfn.RANK.AVG(Table2[[#This Row],[Sharpe Ratio Z-Score]],Table2[Sharpe Ratio Z-Score])</f>
        <v>61</v>
      </c>
      <c r="AV243">
        <f>(Table2[[#This Row],[Rank 1Y]]+Table2[[#This Row],[Rank 6M]]+Table2[[#This Row],[Rank Sharpe]])/3</f>
        <v>278.33333333333331</v>
      </c>
    </row>
    <row r="244" spans="1:48" x14ac:dyDescent="0.3">
      <c r="A244" t="s">
        <v>1866</v>
      </c>
      <c r="B244" t="s">
        <v>1867</v>
      </c>
      <c r="C244" t="s">
        <v>3165</v>
      </c>
      <c r="D244" t="s">
        <v>54</v>
      </c>
      <c r="E244">
        <v>4012.6044025900001</v>
      </c>
      <c r="F244">
        <v>420.1</v>
      </c>
      <c r="G244">
        <v>17.071348404726301</v>
      </c>
      <c r="H244">
        <f>(Table2[[#This Row],[1Y Return vs Nifty]]-AVERAGE(Table2[1Y Return vs Nifty]))/_xlfn.STDEV.P(Table2[1Y Return vs Nifty])</f>
        <v>-0.11614478426849605</v>
      </c>
      <c r="I244">
        <v>13.3391699496021</v>
      </c>
      <c r="J244">
        <f>(Table2[[#This Row],[1M Return vs Nifty]]-AVERAGE(Table2[1M Return vs Nifty]))/_xlfn.STDEV.P(Table2[1M Return vs Nifty])</f>
        <v>1.0662686489771538</v>
      </c>
      <c r="K244">
        <v>30.924828905562102</v>
      </c>
      <c r="L244">
        <f>(Table2[[#This Row],[6M Return vs Nifty]]-AVERAGE(Table2[6M Return vs Nifty]))/_xlfn.STDEV.P(Table2[6M Return vs Nifty])</f>
        <v>0.56294249336268098</v>
      </c>
      <c r="M244">
        <v>4.5234539967307601</v>
      </c>
      <c r="N244">
        <f>(Table2[[#This Row],[1W Return vs Nifty]]-AVERAGE(Table2[1W Return vs Nifty]))/_xlfn.STDEV.P(Table2[1W Return vs Nifty])</f>
        <v>0.44689492822085936</v>
      </c>
      <c r="O244">
        <v>389.36</v>
      </c>
      <c r="P244">
        <v>371.644796630494</v>
      </c>
      <c r="Q244">
        <v>333.00783747686199</v>
      </c>
      <c r="R244">
        <v>61.437634885990597</v>
      </c>
      <c r="S244" s="1">
        <f>(Table2[[#This Row],[Close Price]]-Table2[[#This Row],[20D EMA]])/Table2[[#This Row],[20D EMA]]</f>
        <v>7.8950071912882697E-2</v>
      </c>
      <c r="T244" s="1">
        <f>(Table2[[#This Row],[Close Price]]-Table2[[#This Row],[50D EMA]])/Table2[[#This Row],[50D EMA]]</f>
        <v>0.13038041648591239</v>
      </c>
      <c r="U244" s="1">
        <f>(Table2[[#This Row],[Close Price]]-Table2[[#This Row],[200D EMA]])/Table2[[#This Row],[200D EMA]]</f>
        <v>0.2615318701896599</v>
      </c>
      <c r="V244">
        <v>1.37398637603609</v>
      </c>
      <c r="W244">
        <v>398.7</v>
      </c>
      <c r="X244">
        <v>434</v>
      </c>
      <c r="Y244">
        <v>385.25</v>
      </c>
      <c r="Z244">
        <v>434</v>
      </c>
      <c r="AA244">
        <v>385.25</v>
      </c>
      <c r="AB244">
        <v>434</v>
      </c>
      <c r="AC244" s="1">
        <f>(Table2[[#This Row],[Close Price]]/Table2[[#This Row],[Day Low]])-1</f>
        <v>5.3674441936293116E-2</v>
      </c>
      <c r="AD244" s="1">
        <f>(Table2[[#This Row],[Day High]]/Table2[[#This Row],[Close Price]])-1</f>
        <v>3.3087360152344703E-2</v>
      </c>
      <c r="AE244" s="1">
        <f>(Table2[[#This Row],[Close Price]]/Table2[[#This Row],[Current Week Low]])-1</f>
        <v>9.0460739779364197E-2</v>
      </c>
      <c r="AF244" s="1">
        <f>(Table2[[#This Row],[Current Week High]]/Table2[[#This Row],[Close Price]])-1</f>
        <v>3.3087360152344703E-2</v>
      </c>
      <c r="AG244" s="1">
        <f>(Table2[[#This Row],[Close Price]]/Table2[[#This Row],[Current Month Low]])-1</f>
        <v>9.0460739779364197E-2</v>
      </c>
      <c r="AH244" s="1">
        <f>(Table2[[#This Row],[Current Month High]]/Table2[[#This Row],[Close Price]])-1</f>
        <v>3.3087360152344703E-2</v>
      </c>
      <c r="AI244">
        <v>3.3087360152344698</v>
      </c>
      <c r="AJ244">
        <v>76.995997472087595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-0.01</v>
      </c>
      <c r="AM244" t="s">
        <v>3206</v>
      </c>
      <c r="AN244">
        <v>9.52</v>
      </c>
      <c r="AO244" t="s">
        <v>3208</v>
      </c>
      <c r="AP244">
        <v>6.9160990370905007E-2</v>
      </c>
      <c r="AQ244">
        <f>(Table2[[#This Row],[Sharpe Ratio]]-AVERAGE(Table2[Sharpe Ratio]))/_xlfn.STDEV.P(Table2[Sharpe Ratio])</f>
        <v>5.2537915956628864E-2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2.0124992022488271</v>
      </c>
      <c r="AS244">
        <f>_xlfn.RANK.AVG(Table2[[#This Row],[1Y Return vs Nifty Z-Score]],Table2[1Y Return vs Nifty Z-Score])</f>
        <v>339</v>
      </c>
      <c r="AT244">
        <f>_xlfn.RANK.AVG(Table2[[#This Row],[6M Return vs Nifty Z-Score]],Table2[6M Return vs Nifty Z-Score])</f>
        <v>160</v>
      </c>
      <c r="AU244">
        <f>_xlfn.RANK.AVG(Table2[[#This Row],[Sharpe Ratio Z-Score]],Table2[Sharpe Ratio Z-Score])</f>
        <v>336</v>
      </c>
      <c r="AV244">
        <f>(Table2[[#This Row],[Rank 1Y]]+Table2[[#This Row],[Rank 6M]]+Table2[[#This Row],[Rank Sharpe]])/3</f>
        <v>278.33333333333331</v>
      </c>
    </row>
    <row r="245" spans="1:48" x14ac:dyDescent="0.3">
      <c r="A245" t="s">
        <v>1378</v>
      </c>
      <c r="B245" t="s">
        <v>1379</v>
      </c>
      <c r="C245" t="s">
        <v>3164</v>
      </c>
      <c r="D245" t="s">
        <v>46</v>
      </c>
      <c r="E245">
        <v>8327.8934592000005</v>
      </c>
      <c r="F245">
        <v>1197.55</v>
      </c>
      <c r="G245">
        <v>42.232795991015401</v>
      </c>
      <c r="H245">
        <f>(Table2[[#This Row],[1Y Return vs Nifty]]-AVERAGE(Table2[1Y Return vs Nifty]))/_xlfn.STDEV.P(Table2[1Y Return vs Nifty])</f>
        <v>0.32997005257365686</v>
      </c>
      <c r="I245">
        <v>-9.4883456490055007</v>
      </c>
      <c r="J245">
        <f>(Table2[[#This Row],[1M Return vs Nifty]]-AVERAGE(Table2[1M Return vs Nifty]))/_xlfn.STDEV.P(Table2[1M Return vs Nifty])</f>
        <v>-1.162966740633266</v>
      </c>
      <c r="K245">
        <v>-2.1183008966485102</v>
      </c>
      <c r="L245">
        <f>(Table2[[#This Row],[6M Return vs Nifty]]-AVERAGE(Table2[6M Return vs Nifty]))/_xlfn.STDEV.P(Table2[6M Return vs Nifty])</f>
        <v>-0.4933770234044485</v>
      </c>
      <c r="M245">
        <v>3.3111822915629499</v>
      </c>
      <c r="N245">
        <f>(Table2[[#This Row],[1W Return vs Nifty]]-AVERAGE(Table2[1W Return vs Nifty]))/_xlfn.STDEV.P(Table2[1W Return vs Nifty])</f>
        <v>0.21745655812209139</v>
      </c>
      <c r="O245">
        <v>1254.8499999999999</v>
      </c>
      <c r="P245">
        <v>1280.0328473106899</v>
      </c>
      <c r="Q245">
        <v>1116.2389210541501</v>
      </c>
      <c r="R245">
        <v>49.595891140815098</v>
      </c>
      <c r="S245" s="1">
        <f>(Table2[[#This Row],[Close Price]]-Table2[[#This Row],[20D EMA]])/Table2[[#This Row],[20D EMA]]</f>
        <v>-4.5662828226481218E-2</v>
      </c>
      <c r="T245" s="1">
        <f>(Table2[[#This Row],[Close Price]]-Table2[[#This Row],[50D EMA]])/Table2[[#This Row],[50D EMA]]</f>
        <v>-6.4438070854184668E-2</v>
      </c>
      <c r="U245" s="1">
        <f>(Table2[[#This Row],[Close Price]]-Table2[[#This Row],[200D EMA]])/Table2[[#This Row],[200D EMA]]</f>
        <v>7.2843794829391531E-2</v>
      </c>
      <c r="V245">
        <v>1.13911488959069</v>
      </c>
      <c r="W245">
        <v>1195</v>
      </c>
      <c r="X245">
        <v>1248.75</v>
      </c>
      <c r="Y245">
        <v>1188.5999999999999</v>
      </c>
      <c r="Z245">
        <v>1280.5</v>
      </c>
      <c r="AA245">
        <v>1160.0999999999999</v>
      </c>
      <c r="AB245">
        <v>1285</v>
      </c>
      <c r="AC245" s="1">
        <f>(Table2[[#This Row],[Close Price]]/Table2[[#This Row],[Day Low]])-1</f>
        <v>2.1338912133890275E-3</v>
      </c>
      <c r="AD245" s="1">
        <f>(Table2[[#This Row],[Day High]]/Table2[[#This Row],[Close Price]])-1</f>
        <v>4.2753955993486636E-2</v>
      </c>
      <c r="AE245" s="1">
        <f>(Table2[[#This Row],[Close Price]]/Table2[[#This Row],[Current Week Low]])-1</f>
        <v>7.5298670705030712E-3</v>
      </c>
      <c r="AF245" s="1">
        <f>(Table2[[#This Row],[Current Week High]]/Table2[[#This Row],[Close Price]])-1</f>
        <v>6.9266418938666474E-2</v>
      </c>
      <c r="AG245" s="1">
        <f>(Table2[[#This Row],[Close Price]]/Table2[[#This Row],[Current Month Low]])-1</f>
        <v>3.2281699853460966E-2</v>
      </c>
      <c r="AH245" s="1">
        <f>(Table2[[#This Row],[Current Month High]]/Table2[[#This Row],[Close Price]])-1</f>
        <v>7.3024090852156442E-2</v>
      </c>
      <c r="AI245">
        <v>28.800467621393601</v>
      </c>
      <c r="AJ245">
        <v>84.238461538461493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0.1</v>
      </c>
      <c r="AM245" t="s">
        <v>3208</v>
      </c>
      <c r="AN245">
        <v>-5.34</v>
      </c>
      <c r="AO245" t="s">
        <v>3206</v>
      </c>
      <c r="AP245">
        <v>0.135116400036428</v>
      </c>
      <c r="AQ245">
        <f>(Table2[[#This Row],[Sharpe Ratio]]-AVERAGE(Table2[Sharpe Ratio]))/_xlfn.STDEV.P(Table2[Sharpe Ratio])</f>
        <v>0.82364514265489719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204</v>
      </c>
      <c r="AT245">
        <f>_xlfn.RANK.AVG(Table2[[#This Row],[6M Return vs Nifty Z-Score]],Table2[6M Return vs Nifty Z-Score])</f>
        <v>489</v>
      </c>
      <c r="AU245">
        <f>_xlfn.RANK.AVG(Table2[[#This Row],[Sharpe Ratio Z-Score]],Table2[Sharpe Ratio Z-Score])</f>
        <v>148</v>
      </c>
      <c r="AV245">
        <f>(Table2[[#This Row],[Rank 1Y]]+Table2[[#This Row],[Rank 6M]]+Table2[[#This Row],[Rank Sharpe]])/3</f>
        <v>280.33333333333331</v>
      </c>
    </row>
    <row r="246" spans="1:48" x14ac:dyDescent="0.3">
      <c r="A246" t="s">
        <v>1075</v>
      </c>
      <c r="B246" t="s">
        <v>1076</v>
      </c>
      <c r="C246" t="s">
        <v>3173</v>
      </c>
      <c r="D246" t="s">
        <v>127</v>
      </c>
      <c r="E246">
        <v>12300.44222178</v>
      </c>
      <c r="F246">
        <v>912.35</v>
      </c>
      <c r="G246">
        <v>22.752153620805899</v>
      </c>
      <c r="H246">
        <f>(Table2[[#This Row],[1Y Return vs Nifty]]-AVERAGE(Table2[1Y Return vs Nifty]))/_xlfn.STDEV.P(Table2[1Y Return vs Nifty])</f>
        <v>-1.5423572445835278E-2</v>
      </c>
      <c r="I246">
        <v>-19.0543783517174</v>
      </c>
      <c r="J246">
        <f>(Table2[[#This Row],[1M Return vs Nifty]]-AVERAGE(Table2[1M Return vs Nifty]))/_xlfn.STDEV.P(Table2[1M Return vs Nifty])</f>
        <v>-2.0971436792904328</v>
      </c>
      <c r="K246">
        <v>13.2640749800115</v>
      </c>
      <c r="L246">
        <f>(Table2[[#This Row],[6M Return vs Nifty]]-AVERAGE(Table2[6M Return vs Nifty]))/_xlfn.STDEV.P(Table2[6M Return vs Nifty])</f>
        <v>-1.634747475223368E-3</v>
      </c>
      <c r="M246">
        <v>0.71671092716304496</v>
      </c>
      <c r="N246">
        <f>(Table2[[#This Row],[1W Return vs Nifty]]-AVERAGE(Table2[1W Return vs Nifty]))/_xlfn.STDEV.P(Table2[1W Return vs Nifty])</f>
        <v>-0.27358128312937924</v>
      </c>
      <c r="O246">
        <v>956.41</v>
      </c>
      <c r="P246">
        <v>995.223304951567</v>
      </c>
      <c r="Q246">
        <v>880.248187235096</v>
      </c>
      <c r="R246">
        <v>37.5864094581666</v>
      </c>
      <c r="S246" s="1">
        <f>(Table2[[#This Row],[Close Price]]-Table2[[#This Row],[20D EMA]])/Table2[[#This Row],[20D EMA]]</f>
        <v>-4.6068108865444678E-2</v>
      </c>
      <c r="T246" s="1">
        <f>(Table2[[#This Row],[Close Price]]-Table2[[#This Row],[50D EMA]])/Table2[[#This Row],[50D EMA]]</f>
        <v>-8.3271065437520123E-2</v>
      </c>
      <c r="U246" s="1">
        <f>(Table2[[#This Row],[Close Price]]-Table2[[#This Row],[200D EMA]])/Table2[[#This Row],[200D EMA]]</f>
        <v>3.6469047287376349E-2</v>
      </c>
      <c r="V246">
        <v>0.77020179338861505</v>
      </c>
      <c r="W246">
        <v>910.1</v>
      </c>
      <c r="X246">
        <v>922.8</v>
      </c>
      <c r="Y246">
        <v>906</v>
      </c>
      <c r="Z246">
        <v>931.35</v>
      </c>
      <c r="AA246">
        <v>906</v>
      </c>
      <c r="AB246">
        <v>961.8</v>
      </c>
      <c r="AC246" s="1">
        <f>(Table2[[#This Row],[Close Price]]/Table2[[#This Row],[Day Low]])-1</f>
        <v>2.4722557960663583E-3</v>
      </c>
      <c r="AD246" s="1">
        <f>(Table2[[#This Row],[Day High]]/Table2[[#This Row],[Close Price]])-1</f>
        <v>1.14539376335836E-2</v>
      </c>
      <c r="AE246" s="1">
        <f>(Table2[[#This Row],[Close Price]]/Table2[[#This Row],[Current Week Low]])-1</f>
        <v>7.0088300220749744E-3</v>
      </c>
      <c r="AF246" s="1">
        <f>(Table2[[#This Row],[Current Week High]]/Table2[[#This Row],[Close Price]])-1</f>
        <v>2.08253411519701E-2</v>
      </c>
      <c r="AG246" s="1">
        <f>(Table2[[#This Row],[Close Price]]/Table2[[#This Row],[Current Month Low]])-1</f>
        <v>7.0088300220749744E-3</v>
      </c>
      <c r="AH246" s="1">
        <f>(Table2[[#This Row],[Current Month High]]/Table2[[#This Row],[Close Price]])-1</f>
        <v>5.420069052446963E-2</v>
      </c>
      <c r="AI246">
        <v>34.1535594892311</v>
      </c>
      <c r="AJ246">
        <v>64.594984665343702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-0.12</v>
      </c>
      <c r="AM246" t="s">
        <v>3206</v>
      </c>
      <c r="AN246">
        <v>-5.46</v>
      </c>
      <c r="AO246" t="s">
        <v>3206</v>
      </c>
      <c r="AP246">
        <v>0.107147093367699</v>
      </c>
      <c r="AQ246">
        <f>(Table2[[#This Row],[Sharpe Ratio]]-AVERAGE(Table2[Sharpe Ratio]))/_xlfn.STDEV.P(Table2[Sharpe Ratio])</f>
        <v>0.49664642325688946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305</v>
      </c>
      <c r="AT246">
        <f>_xlfn.RANK.AVG(Table2[[#This Row],[6M Return vs Nifty Z-Score]],Table2[6M Return vs Nifty Z-Score])</f>
        <v>324</v>
      </c>
      <c r="AU246">
        <f>_xlfn.RANK.AVG(Table2[[#This Row],[Sharpe Ratio Z-Score]],Table2[Sharpe Ratio Z-Score])</f>
        <v>213</v>
      </c>
      <c r="AV246">
        <f>(Table2[[#This Row],[Rank 1Y]]+Table2[[#This Row],[Rank 6M]]+Table2[[#This Row],[Rank Sharpe]])/3</f>
        <v>280.66666666666669</v>
      </c>
    </row>
    <row r="247" spans="1:48" x14ac:dyDescent="0.3">
      <c r="A247" t="s">
        <v>572</v>
      </c>
      <c r="B247" t="s">
        <v>573</v>
      </c>
      <c r="C247" t="s">
        <v>3163</v>
      </c>
      <c r="D247" t="s">
        <v>173</v>
      </c>
      <c r="E247">
        <v>36000.337500000001</v>
      </c>
      <c r="F247">
        <v>814</v>
      </c>
      <c r="G247">
        <v>18.783228498524501</v>
      </c>
      <c r="H247">
        <f>(Table2[[#This Row],[1Y Return vs Nifty]]-AVERAGE(Table2[1Y Return vs Nifty]))/_xlfn.STDEV.P(Table2[1Y Return vs Nifty])</f>
        <v>-8.5792988883151691E-2</v>
      </c>
      <c r="I247">
        <v>0.56924410514768997</v>
      </c>
      <c r="J247">
        <f>(Table2[[#This Row],[1M Return vs Nifty]]-AVERAGE(Table2[1M Return vs Nifty]))/_xlfn.STDEV.P(Table2[1M Return vs Nifty])</f>
        <v>-0.18078648902896782</v>
      </c>
      <c r="K247">
        <v>71.383900250242505</v>
      </c>
      <c r="L247">
        <f>(Table2[[#This Row],[6M Return vs Nifty]]-AVERAGE(Table2[6M Return vs Nifty]))/_xlfn.STDEV.P(Table2[6M Return vs Nifty])</f>
        <v>1.8563340984400074</v>
      </c>
      <c r="M247">
        <v>3.5974044125189799</v>
      </c>
      <c r="N247">
        <f>(Table2[[#This Row],[1W Return vs Nifty]]-AVERAGE(Table2[1W Return vs Nifty]))/_xlfn.STDEV.P(Table2[1W Return vs Nifty])</f>
        <v>0.27162786034618597</v>
      </c>
      <c r="O247">
        <v>816.71</v>
      </c>
      <c r="P247">
        <v>781.55876393634298</v>
      </c>
      <c r="Q247">
        <v>632.28103670614098</v>
      </c>
      <c r="R247">
        <v>53.419232006502497</v>
      </c>
      <c r="S247" s="1">
        <f>(Table2[[#This Row],[Close Price]]-Table2[[#This Row],[20D EMA]])/Table2[[#This Row],[20D EMA]]</f>
        <v>-3.3181912796464304E-3</v>
      </c>
      <c r="T247" s="1">
        <f>(Table2[[#This Row],[Close Price]]-Table2[[#This Row],[50D EMA]])/Table2[[#This Row],[50D EMA]]</f>
        <v>4.1508377310319963E-2</v>
      </c>
      <c r="U247" s="1">
        <f>(Table2[[#This Row],[Close Price]]-Table2[[#This Row],[200D EMA]])/Table2[[#This Row],[200D EMA]]</f>
        <v>0.28740220367911296</v>
      </c>
      <c r="V247">
        <v>0.48358482672806102</v>
      </c>
      <c r="W247">
        <v>810.7</v>
      </c>
      <c r="X247">
        <v>827</v>
      </c>
      <c r="Y247">
        <v>810.7</v>
      </c>
      <c r="Z247">
        <v>846.75</v>
      </c>
      <c r="AA247">
        <v>790</v>
      </c>
      <c r="AB247">
        <v>860</v>
      </c>
      <c r="AC247" s="1">
        <f>(Table2[[#This Row],[Close Price]]/Table2[[#This Row],[Day Low]])-1</f>
        <v>4.07055630936215E-3</v>
      </c>
      <c r="AD247" s="1">
        <f>(Table2[[#This Row],[Day High]]/Table2[[#This Row],[Close Price]])-1</f>
        <v>1.5970515970515908E-2</v>
      </c>
      <c r="AE247" s="1">
        <f>(Table2[[#This Row],[Close Price]]/Table2[[#This Row],[Current Week Low]])-1</f>
        <v>4.07055630936215E-3</v>
      </c>
      <c r="AF247" s="1">
        <f>(Table2[[#This Row],[Current Week High]]/Table2[[#This Row],[Close Price]])-1</f>
        <v>4.0233415233415171E-2</v>
      </c>
      <c r="AG247" s="1">
        <f>(Table2[[#This Row],[Close Price]]/Table2[[#This Row],[Current Month Low]])-1</f>
        <v>3.0379746835442978E-2</v>
      </c>
      <c r="AH247" s="1">
        <f>(Table2[[#This Row],[Current Month High]]/Table2[[#This Row],[Close Price]])-1</f>
        <v>5.6511056511056479E-2</v>
      </c>
      <c r="AI247">
        <v>5.6511056511056399</v>
      </c>
      <c r="AJ247">
        <v>95.157036681850798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-0.02</v>
      </c>
      <c r="AM247" t="s">
        <v>3206</v>
      </c>
      <c r="AN247">
        <v>-0.51</v>
      </c>
      <c r="AO247" t="s">
        <v>3206</v>
      </c>
      <c r="AP247">
        <v>2.0716780128639999E-2</v>
      </c>
      <c r="AQ247">
        <f>(Table2[[#This Row],[Sharpe Ratio]]-AVERAGE(Table2[Sharpe Ratio]))/_xlfn.STDEV.P(Table2[Sharpe Ratio])</f>
        <v>-0.51383989594600621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1.3475425849280676</v>
      </c>
      <c r="AS247">
        <f>_xlfn.RANK.AVG(Table2[[#This Row],[1Y Return vs Nifty Z-Score]],Table2[1Y Return vs Nifty Z-Score])</f>
        <v>329</v>
      </c>
      <c r="AT247">
        <f>_xlfn.RANK.AVG(Table2[[#This Row],[6M Return vs Nifty Z-Score]],Table2[6M Return vs Nifty Z-Score])</f>
        <v>38</v>
      </c>
      <c r="AU247">
        <f>_xlfn.RANK.AVG(Table2[[#This Row],[Sharpe Ratio Z-Score]],Table2[Sharpe Ratio Z-Score])</f>
        <v>477</v>
      </c>
      <c r="AV247">
        <f>(Table2[[#This Row],[Rank 1Y]]+Table2[[#This Row],[Rank 6M]]+Table2[[#This Row],[Rank Sharpe]])/3</f>
        <v>281.33333333333331</v>
      </c>
    </row>
    <row r="248" spans="1:48" x14ac:dyDescent="0.3">
      <c r="A248" t="s">
        <v>183</v>
      </c>
      <c r="B248" t="s">
        <v>184</v>
      </c>
      <c r="C248" t="s">
        <v>3159</v>
      </c>
      <c r="D248" t="s">
        <v>185</v>
      </c>
      <c r="E248">
        <v>144605.726588499</v>
      </c>
      <c r="F248">
        <v>217.19</v>
      </c>
      <c r="G248">
        <v>44.404463016835102</v>
      </c>
      <c r="H248">
        <f>(Table2[[#This Row],[1Y Return vs Nifty]]-AVERAGE(Table2[1Y Return vs Nifty]))/_xlfn.STDEV.P(Table2[1Y Return vs Nifty])</f>
        <v>0.36847391359264536</v>
      </c>
      <c r="I248">
        <v>-5.3285691664319401</v>
      </c>
      <c r="J248">
        <f>(Table2[[#This Row],[1M Return vs Nifty]]-AVERAGE(Table2[1M Return vs Nifty]))/_xlfn.STDEV.P(Table2[1M Return vs Nifty])</f>
        <v>-0.75674115258075969</v>
      </c>
      <c r="K248">
        <v>6.9425827507477003</v>
      </c>
      <c r="L248">
        <f>(Table2[[#This Row],[6M Return vs Nifty]]-AVERAGE(Table2[6M Return vs Nifty]))/_xlfn.STDEV.P(Table2[6M Return vs Nifty])</f>
        <v>-0.2037195880104069</v>
      </c>
      <c r="M248">
        <v>-2.8862680172279398</v>
      </c>
      <c r="N248">
        <f>(Table2[[#This Row],[1W Return vs Nifty]]-AVERAGE(Table2[1W Return vs Nifty]))/_xlfn.STDEV.P(Table2[1W Return vs Nifty])</f>
        <v>-0.95549245285911832</v>
      </c>
      <c r="O248">
        <v>227.93</v>
      </c>
      <c r="P248">
        <v>226.30154551392201</v>
      </c>
      <c r="Q248">
        <v>195.48634747876301</v>
      </c>
      <c r="R248">
        <v>31.3931099138718</v>
      </c>
      <c r="S248" s="1">
        <f>(Table2[[#This Row],[Close Price]]-Table2[[#This Row],[20D EMA]])/Table2[[#This Row],[20D EMA]]</f>
        <v>-4.7119729741587367E-2</v>
      </c>
      <c r="T248" s="1">
        <f>(Table2[[#This Row],[Close Price]]-Table2[[#This Row],[50D EMA]])/Table2[[#This Row],[50D EMA]]</f>
        <v>-4.0262851467629375E-2</v>
      </c>
      <c r="U248" s="1">
        <f>(Table2[[#This Row],[Close Price]]-Table2[[#This Row],[200D EMA]])/Table2[[#This Row],[200D EMA]]</f>
        <v>0.11102387865523347</v>
      </c>
      <c r="V248">
        <v>0.67887907816772597</v>
      </c>
      <c r="W248">
        <v>215</v>
      </c>
      <c r="X248">
        <v>221.26</v>
      </c>
      <c r="Y248">
        <v>215</v>
      </c>
      <c r="Z248">
        <v>223</v>
      </c>
      <c r="AA248">
        <v>215</v>
      </c>
      <c r="AB248">
        <v>240.29</v>
      </c>
      <c r="AC248" s="1">
        <f>(Table2[[#This Row],[Close Price]]/Table2[[#This Row],[Day Low]])-1</f>
        <v>1.0186046511627911E-2</v>
      </c>
      <c r="AD248" s="1">
        <f>(Table2[[#This Row],[Day High]]/Table2[[#This Row],[Close Price]])-1</f>
        <v>1.8739352640545048E-2</v>
      </c>
      <c r="AE248" s="1">
        <f>(Table2[[#This Row],[Close Price]]/Table2[[#This Row],[Current Week Low]])-1</f>
        <v>1.0186046511627911E-2</v>
      </c>
      <c r="AF248" s="1">
        <f>(Table2[[#This Row],[Current Week High]]/Table2[[#This Row],[Close Price]])-1</f>
        <v>2.6750771214144375E-2</v>
      </c>
      <c r="AG248" s="1">
        <f>(Table2[[#This Row],[Close Price]]/Table2[[#This Row],[Current Month Low]])-1</f>
        <v>1.0186046511627911E-2</v>
      </c>
      <c r="AH248" s="1">
        <f>(Table2[[#This Row],[Current Month High]]/Table2[[#This Row],[Close Price]])-1</f>
        <v>0.1063584879598507</v>
      </c>
      <c r="AI248">
        <v>13.4030111883604</v>
      </c>
      <c r="AJ248">
        <v>86.9909599655617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-0.01</v>
      </c>
      <c r="AM248" t="s">
        <v>3206</v>
      </c>
      <c r="AN248">
        <v>-7.68</v>
      </c>
      <c r="AO248" t="s">
        <v>3206</v>
      </c>
      <c r="AP248">
        <v>9.0824924087109002E-2</v>
      </c>
      <c r="AQ248">
        <f>(Table2[[#This Row],[Sharpe Ratio]]-AVERAGE(Table2[Sharpe Ratio]))/_xlfn.STDEV.P(Table2[Sharpe Ratio])</f>
        <v>0.30581836606669049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-1.2416609137909491</v>
      </c>
      <c r="AS248">
        <f>_xlfn.RANK.AVG(Table2[[#This Row],[1Y Return vs Nifty Z-Score]],Table2[1Y Return vs Nifty Z-Score])</f>
        <v>192</v>
      </c>
      <c r="AT248">
        <f>_xlfn.RANK.AVG(Table2[[#This Row],[6M Return vs Nifty Z-Score]],Table2[6M Return vs Nifty Z-Score])</f>
        <v>395</v>
      </c>
      <c r="AU248">
        <f>_xlfn.RANK.AVG(Table2[[#This Row],[Sharpe Ratio Z-Score]],Table2[Sharpe Ratio Z-Score])</f>
        <v>259</v>
      </c>
      <c r="AV248">
        <f>(Table2[[#This Row],[Rank 1Y]]+Table2[[#This Row],[Rank 6M]]+Table2[[#This Row],[Rank Sharpe]])/3</f>
        <v>282</v>
      </c>
    </row>
    <row r="249" spans="1:48" x14ac:dyDescent="0.3">
      <c r="A249" t="s">
        <v>1918</v>
      </c>
      <c r="B249" t="s">
        <v>1919</v>
      </c>
      <c r="C249" t="s">
        <v>3160</v>
      </c>
      <c r="D249" t="s">
        <v>286</v>
      </c>
      <c r="E249">
        <v>3760.8595718400002</v>
      </c>
      <c r="F249">
        <v>1375.2</v>
      </c>
      <c r="G249">
        <v>42.0557143449373</v>
      </c>
      <c r="H249">
        <f>(Table2[[#This Row],[1Y Return vs Nifty]]-AVERAGE(Table2[1Y Return vs Nifty]))/_xlfn.STDEV.P(Table2[1Y Return vs Nifty])</f>
        <v>0.32683037830106376</v>
      </c>
      <c r="I249">
        <v>-0.36751226139677901</v>
      </c>
      <c r="J249">
        <f>(Table2[[#This Row],[1M Return vs Nifty]]-AVERAGE(Table2[1M Return vs Nifty]))/_xlfn.STDEV.P(Table2[1M Return vs Nifty])</f>
        <v>-0.27226602103161712</v>
      </c>
      <c r="K249">
        <v>5.2211649900146897</v>
      </c>
      <c r="L249">
        <f>(Table2[[#This Row],[6M Return vs Nifty]]-AVERAGE(Table2[6M Return vs Nifty]))/_xlfn.STDEV.P(Table2[6M Return vs Nifty])</f>
        <v>-0.25874970132159197</v>
      </c>
      <c r="M249">
        <v>1.4471933229101399</v>
      </c>
      <c r="N249">
        <f>(Table2[[#This Row],[1W Return vs Nifty]]-AVERAGE(Table2[1W Return vs Nifty]))/_xlfn.STDEV.P(Table2[1W Return vs Nifty])</f>
        <v>-0.13532787875510466</v>
      </c>
      <c r="O249">
        <v>1369.7</v>
      </c>
      <c r="P249">
        <v>1359.0839929199401</v>
      </c>
      <c r="Q249">
        <v>1227.37780658117</v>
      </c>
      <c r="R249">
        <v>68.853844144291898</v>
      </c>
      <c r="S249" s="1">
        <f>(Table2[[#This Row],[Close Price]]-Table2[[#This Row],[20D EMA]])/Table2[[#This Row],[20D EMA]]</f>
        <v>4.0154778418631815E-3</v>
      </c>
      <c r="T249" s="1">
        <f>(Table2[[#This Row],[Close Price]]-Table2[[#This Row],[50D EMA]])/Table2[[#This Row],[50D EMA]]</f>
        <v>1.1857991974017233E-2</v>
      </c>
      <c r="U249" s="1">
        <f>(Table2[[#This Row],[Close Price]]-Table2[[#This Row],[200D EMA]])/Table2[[#This Row],[200D EMA]]</f>
        <v>0.12043740128443825</v>
      </c>
      <c r="V249">
        <v>0.26171237907266098</v>
      </c>
      <c r="W249">
        <v>1372.35</v>
      </c>
      <c r="X249">
        <v>1384.9</v>
      </c>
      <c r="Y249">
        <v>1365.2</v>
      </c>
      <c r="Z249">
        <v>1384.9</v>
      </c>
      <c r="AA249">
        <v>1365.2</v>
      </c>
      <c r="AB249">
        <v>1389.8</v>
      </c>
      <c r="AC249" s="1">
        <f>(Table2[[#This Row],[Close Price]]/Table2[[#This Row],[Day Low]])-1</f>
        <v>2.0767296972348248E-3</v>
      </c>
      <c r="AD249" s="1">
        <f>(Table2[[#This Row],[Day High]]/Table2[[#This Row],[Close Price]])-1</f>
        <v>7.0535194880745333E-3</v>
      </c>
      <c r="AE249" s="1">
        <f>(Table2[[#This Row],[Close Price]]/Table2[[#This Row],[Current Week Low]])-1</f>
        <v>7.3249340755934256E-3</v>
      </c>
      <c r="AF249" s="1">
        <f>(Table2[[#This Row],[Current Week High]]/Table2[[#This Row],[Close Price]])-1</f>
        <v>7.0535194880745333E-3</v>
      </c>
      <c r="AG249" s="1">
        <f>(Table2[[#This Row],[Close Price]]/Table2[[#This Row],[Current Month Low]])-1</f>
        <v>7.3249340755934256E-3</v>
      </c>
      <c r="AH249" s="1">
        <f>(Table2[[#This Row],[Current Month High]]/Table2[[#This Row],[Close Price]])-1</f>
        <v>1.0616637579988319E-2</v>
      </c>
      <c r="AI249">
        <v>2.8941244909831099</v>
      </c>
      <c r="AJ249">
        <v>76.307692307692307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-0.16</v>
      </c>
      <c r="AM249" t="s">
        <v>3206</v>
      </c>
      <c r="AN249">
        <v>0.61</v>
      </c>
      <c r="AO249" t="s">
        <v>3208</v>
      </c>
      <c r="AP249">
        <v>0.101144168681157</v>
      </c>
      <c r="AQ249">
        <f>(Table2[[#This Row],[Sharpe Ratio]]-AVERAGE(Table2[Sharpe Ratio]))/_xlfn.STDEV.P(Table2[Sharpe Ratio])</f>
        <v>0.4264641799717318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8.6950957164481812E-2</v>
      </c>
      <c r="AS249">
        <f>_xlfn.RANK.AVG(Table2[[#This Row],[1Y Return vs Nifty Z-Score]],Table2[1Y Return vs Nifty Z-Score])</f>
        <v>206</v>
      </c>
      <c r="AT249">
        <f>_xlfn.RANK.AVG(Table2[[#This Row],[6M Return vs Nifty Z-Score]],Table2[6M Return vs Nifty Z-Score])</f>
        <v>411</v>
      </c>
      <c r="AU249">
        <f>_xlfn.RANK.AVG(Table2[[#This Row],[Sharpe Ratio Z-Score]],Table2[Sharpe Ratio Z-Score])</f>
        <v>229</v>
      </c>
      <c r="AV249">
        <f>(Table2[[#This Row],[Rank 1Y]]+Table2[[#This Row],[Rank 6M]]+Table2[[#This Row],[Rank Sharpe]])/3</f>
        <v>282</v>
      </c>
    </row>
    <row r="250" spans="1:48" x14ac:dyDescent="0.3">
      <c r="A250" t="s">
        <v>246</v>
      </c>
      <c r="B250" t="s">
        <v>247</v>
      </c>
      <c r="C250" t="s">
        <v>3163</v>
      </c>
      <c r="D250" t="s">
        <v>248</v>
      </c>
      <c r="E250">
        <v>109699.05564946</v>
      </c>
      <c r="F250">
        <v>1523.3</v>
      </c>
      <c r="G250">
        <v>16.7147177390843</v>
      </c>
      <c r="H250">
        <f>(Table2[[#This Row],[1Y Return vs Nifty]]-AVERAGE(Table2[1Y Return vs Nifty]))/_xlfn.STDEV.P(Table2[1Y Return vs Nifty])</f>
        <v>-0.12246787957810316</v>
      </c>
      <c r="I250">
        <v>1.8676903453564</v>
      </c>
      <c r="J250">
        <f>(Table2[[#This Row],[1M Return vs Nifty]]-AVERAGE(Table2[1M Return vs Nifty]))/_xlfn.STDEV.P(Table2[1M Return vs Nifty])</f>
        <v>-5.3985904984841473E-2</v>
      </c>
      <c r="K250">
        <v>21.124633917912501</v>
      </c>
      <c r="L250">
        <f>(Table2[[#This Row],[6M Return vs Nifty]]-AVERAGE(Table2[6M Return vs Nifty]))/_xlfn.STDEV.P(Table2[6M Return vs Nifty])</f>
        <v>0.24965082591037135</v>
      </c>
      <c r="M250">
        <v>3.6410524582299</v>
      </c>
      <c r="N250">
        <f>(Table2[[#This Row],[1W Return vs Nifty]]-AVERAGE(Table2[1W Return vs Nifty]))/_xlfn.STDEV.P(Table2[1W Return vs Nifty])</f>
        <v>0.27988882727564485</v>
      </c>
      <c r="O250">
        <v>1464.39</v>
      </c>
      <c r="P250">
        <v>1404.3193326866401</v>
      </c>
      <c r="Q250">
        <v>1232.3282599383101</v>
      </c>
      <c r="R250">
        <v>66.087798263140101</v>
      </c>
      <c r="S250" s="1">
        <f>(Table2[[#This Row],[Close Price]]-Table2[[#This Row],[20D EMA]])/Table2[[#This Row],[20D EMA]]</f>
        <v>4.0228354468413365E-2</v>
      </c>
      <c r="T250" s="1">
        <f>(Table2[[#This Row],[Close Price]]-Table2[[#This Row],[50D EMA]])/Table2[[#This Row],[50D EMA]]</f>
        <v>8.4724794812683246E-2</v>
      </c>
      <c r="U250" s="1">
        <f>(Table2[[#This Row],[Close Price]]-Table2[[#This Row],[200D EMA]])/Table2[[#This Row],[200D EMA]]</f>
        <v>0.23611544871676948</v>
      </c>
      <c r="V250">
        <v>0.90747517587099502</v>
      </c>
      <c r="W250">
        <v>1505.85</v>
      </c>
      <c r="X250">
        <v>1531.25</v>
      </c>
      <c r="Y250">
        <v>1463.65</v>
      </c>
      <c r="Z250">
        <v>1531.25</v>
      </c>
      <c r="AA250">
        <v>1453.45</v>
      </c>
      <c r="AB250">
        <v>1531.25</v>
      </c>
      <c r="AC250" s="1">
        <f>(Table2[[#This Row],[Close Price]]/Table2[[#This Row],[Day Low]])-1</f>
        <v>1.1588139588936563E-2</v>
      </c>
      <c r="AD250" s="1">
        <f>(Table2[[#This Row],[Day High]]/Table2[[#This Row],[Close Price]])-1</f>
        <v>5.2189325805815923E-3</v>
      </c>
      <c r="AE250" s="1">
        <f>(Table2[[#This Row],[Close Price]]/Table2[[#This Row],[Current Week Low]])-1</f>
        <v>4.0754278686844447E-2</v>
      </c>
      <c r="AF250" s="1">
        <f>(Table2[[#This Row],[Current Week High]]/Table2[[#This Row],[Close Price]])-1</f>
        <v>5.2189325805815923E-3</v>
      </c>
      <c r="AG250" s="1">
        <f>(Table2[[#This Row],[Close Price]]/Table2[[#This Row],[Current Month Low]])-1</f>
        <v>4.8058068733014547E-2</v>
      </c>
      <c r="AH250" s="1">
        <f>(Table2[[#This Row],[Current Month High]]/Table2[[#This Row],[Close Price]])-1</f>
        <v>5.2189325805815923E-3</v>
      </c>
      <c r="AI250">
        <v>0.521893258058159</v>
      </c>
      <c r="AJ250">
        <v>55.2249452285117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0.06</v>
      </c>
      <c r="AM250" t="s">
        <v>3208</v>
      </c>
      <c r="AN250">
        <v>4.5199999999999996</v>
      </c>
      <c r="AO250" t="s">
        <v>3208</v>
      </c>
      <c r="AP250">
        <v>8.9316039326948996E-2</v>
      </c>
      <c r="AQ250">
        <f>(Table2[[#This Row],[Sharpe Ratio]]-AVERAGE(Table2[Sharpe Ratio]))/_xlfn.STDEV.P(Table2[Sharpe Ratio])</f>
        <v>0.28817747885645656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0.64126334747952818</v>
      </c>
      <c r="AS250">
        <f>_xlfn.RANK.AVG(Table2[[#This Row],[1Y Return vs Nifty Z-Score]],Table2[1Y Return vs Nifty Z-Score])</f>
        <v>343</v>
      </c>
      <c r="AT250">
        <f>_xlfn.RANK.AVG(Table2[[#This Row],[6M Return vs Nifty Z-Score]],Table2[6M Return vs Nifty Z-Score])</f>
        <v>241</v>
      </c>
      <c r="AU250">
        <f>_xlfn.RANK.AVG(Table2[[#This Row],[Sharpe Ratio Z-Score]],Table2[Sharpe Ratio Z-Score])</f>
        <v>265</v>
      </c>
      <c r="AV250">
        <f>(Table2[[#This Row],[Rank 1Y]]+Table2[[#This Row],[Rank 6M]]+Table2[[#This Row],[Rank Sharpe]])/3</f>
        <v>283</v>
      </c>
    </row>
    <row r="251" spans="1:48" x14ac:dyDescent="0.3">
      <c r="A251" t="s">
        <v>136</v>
      </c>
      <c r="B251" t="s">
        <v>137</v>
      </c>
      <c r="C251" t="s">
        <v>3169</v>
      </c>
      <c r="D251" t="s">
        <v>138</v>
      </c>
      <c r="E251">
        <v>205730.78211</v>
      </c>
      <c r="F251">
        <v>476.55</v>
      </c>
      <c r="G251">
        <v>24.3301554432418</v>
      </c>
      <c r="H251">
        <f>(Table2[[#This Row],[1Y Return vs Nifty]]-AVERAGE(Table2[1Y Return vs Nifty]))/_xlfn.STDEV.P(Table2[1Y Return vs Nifty])</f>
        <v>1.2554548571979976E-2</v>
      </c>
      <c r="I251">
        <v>-21.0974761311147</v>
      </c>
      <c r="J251">
        <f>(Table2[[#This Row],[1M Return vs Nifty]]-AVERAGE(Table2[1M Return vs Nifty]))/_xlfn.STDEV.P(Table2[1M Return vs Nifty])</f>
        <v>-2.2966636776272091</v>
      </c>
      <c r="K251">
        <v>42.944783078806203</v>
      </c>
      <c r="L251">
        <f>(Table2[[#This Row],[6M Return vs Nifty]]-AVERAGE(Table2[6M Return vs Nifty]))/_xlfn.STDEV.P(Table2[6M Return vs Nifty])</f>
        <v>0.94719520367932963</v>
      </c>
      <c r="M251">
        <v>0.69289477436829106</v>
      </c>
      <c r="N251">
        <f>(Table2[[#This Row],[1W Return vs Nifty]]-AVERAGE(Table2[1W Return vs Nifty]))/_xlfn.STDEV.P(Table2[1W Return vs Nifty])</f>
        <v>-0.27808880339563435</v>
      </c>
      <c r="O251">
        <v>513.57000000000005</v>
      </c>
      <c r="P251">
        <v>555.41614111360104</v>
      </c>
      <c r="Q251">
        <v>489.10013751753502</v>
      </c>
      <c r="R251">
        <v>35.491040750384997</v>
      </c>
      <c r="S251" s="1">
        <f>(Table2[[#This Row],[Close Price]]-Table2[[#This Row],[20D EMA]])/Table2[[#This Row],[20D EMA]]</f>
        <v>-7.2083649745896441E-2</v>
      </c>
      <c r="T251" s="1">
        <f>(Table2[[#This Row],[Close Price]]-Table2[[#This Row],[50D EMA]])/Table2[[#This Row],[50D EMA]]</f>
        <v>-0.14199468700257001</v>
      </c>
      <c r="U251" s="1">
        <f>(Table2[[#This Row],[Close Price]]-Table2[[#This Row],[200D EMA]])/Table2[[#This Row],[200D EMA]]</f>
        <v>-2.5659648310945454E-2</v>
      </c>
      <c r="V251">
        <v>0.95057429914200398</v>
      </c>
      <c r="W251">
        <v>475.4</v>
      </c>
      <c r="X251">
        <v>488</v>
      </c>
      <c r="Y251">
        <v>475.4</v>
      </c>
      <c r="Z251">
        <v>491</v>
      </c>
      <c r="AA251">
        <v>475.4</v>
      </c>
      <c r="AB251">
        <v>502.45</v>
      </c>
      <c r="AC251" s="1">
        <f>(Table2[[#This Row],[Close Price]]/Table2[[#This Row],[Day Low]])-1</f>
        <v>2.4190155658394552E-3</v>
      </c>
      <c r="AD251" s="1">
        <f>(Table2[[#This Row],[Day High]]/Table2[[#This Row],[Close Price]])-1</f>
        <v>2.4026859720910787E-2</v>
      </c>
      <c r="AE251" s="1">
        <f>(Table2[[#This Row],[Close Price]]/Table2[[#This Row],[Current Week Low]])-1</f>
        <v>2.4190155658394552E-3</v>
      </c>
      <c r="AF251" s="1">
        <f>(Table2[[#This Row],[Current Week High]]/Table2[[#This Row],[Close Price]])-1</f>
        <v>3.0322106809358873E-2</v>
      </c>
      <c r="AG251" s="1">
        <f>(Table2[[#This Row],[Close Price]]/Table2[[#This Row],[Current Month Low]])-1</f>
        <v>2.4190155658394552E-3</v>
      </c>
      <c r="AH251" s="1">
        <f>(Table2[[#This Row],[Current Month High]]/Table2[[#This Row],[Close Price]])-1</f>
        <v>5.434896653026966E-2</v>
      </c>
      <c r="AI251">
        <v>69.489035777987596</v>
      </c>
      <c r="AJ251">
        <v>67.445537596626806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-0.21</v>
      </c>
      <c r="AM251" t="s">
        <v>3206</v>
      </c>
      <c r="AN251">
        <v>-9.76</v>
      </c>
      <c r="AO251" t="s">
        <v>3206</v>
      </c>
      <c r="AP251">
        <v>2.9481487451861001E-2</v>
      </c>
      <c r="AQ251">
        <f>(Table2[[#This Row],[Sharpe Ratio]]-AVERAGE(Table2[Sharpe Ratio]))/_xlfn.STDEV.P(Table2[Sharpe Ratio])</f>
        <v>-0.41136870834964062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299</v>
      </c>
      <c r="AT251">
        <f>_xlfn.RANK.AVG(Table2[[#This Row],[6M Return vs Nifty Z-Score]],Table2[6M Return vs Nifty Z-Score])</f>
        <v>108</v>
      </c>
      <c r="AU251">
        <f>_xlfn.RANK.AVG(Table2[[#This Row],[Sharpe Ratio Z-Score]],Table2[Sharpe Ratio Z-Score])</f>
        <v>449</v>
      </c>
      <c r="AV251">
        <f>(Table2[[#This Row],[Rank 1Y]]+Table2[[#This Row],[Rank 6M]]+Table2[[#This Row],[Rank Sharpe]])/3</f>
        <v>285.33333333333331</v>
      </c>
    </row>
    <row r="252" spans="1:48" x14ac:dyDescent="0.3">
      <c r="A252" t="s">
        <v>1738</v>
      </c>
      <c r="B252" t="s">
        <v>1739</v>
      </c>
      <c r="C252" t="s">
        <v>3169</v>
      </c>
      <c r="D252" t="s">
        <v>138</v>
      </c>
      <c r="E252">
        <v>4763.5200000000004</v>
      </c>
      <c r="F252">
        <v>7755.7</v>
      </c>
      <c r="G252">
        <v>31.211133156963101</v>
      </c>
      <c r="H252">
        <f>(Table2[[#This Row],[1Y Return vs Nifty]]-AVERAGE(Table2[1Y Return vs Nifty]))/_xlfn.STDEV.P(Table2[1Y Return vs Nifty])</f>
        <v>0.13455493187838416</v>
      </c>
      <c r="I252">
        <v>8.7767588521051003</v>
      </c>
      <c r="J252">
        <f>(Table2[[#This Row],[1M Return vs Nifty]]-AVERAGE(Table2[1M Return vs Nifty]))/_xlfn.STDEV.P(Table2[1M Return vs Nifty])</f>
        <v>0.62072352442965362</v>
      </c>
      <c r="K252">
        <v>9.6952046011737192</v>
      </c>
      <c r="L252">
        <f>(Table2[[#This Row],[6M Return vs Nifty]]-AVERAGE(Table2[6M Return vs Nifty]))/_xlfn.STDEV.P(Table2[6M Return vs Nifty])</f>
        <v>-0.11572404399598578</v>
      </c>
      <c r="M252">
        <v>0.34905939487580701</v>
      </c>
      <c r="N252">
        <f>(Table2[[#This Row],[1W Return vs Nifty]]-AVERAGE(Table2[1W Return vs Nifty]))/_xlfn.STDEV.P(Table2[1W Return vs Nifty])</f>
        <v>-0.34316417281715078</v>
      </c>
      <c r="O252">
        <v>7784.99</v>
      </c>
      <c r="P252">
        <v>7519.6198083557001</v>
      </c>
      <c r="Q252">
        <v>6705.2857874174297</v>
      </c>
      <c r="R252">
        <v>54.5928083544527</v>
      </c>
      <c r="S252" s="1">
        <f>(Table2[[#This Row],[Close Price]]-Table2[[#This Row],[20D EMA]])/Table2[[#This Row],[20D EMA]]</f>
        <v>-3.7623683524320474E-3</v>
      </c>
      <c r="T252" s="1">
        <f>(Table2[[#This Row],[Close Price]]-Table2[[#This Row],[50D EMA]])/Table2[[#This Row],[50D EMA]]</f>
        <v>3.1395229767064894E-2</v>
      </c>
      <c r="U252" s="1">
        <f>(Table2[[#This Row],[Close Price]]-Table2[[#This Row],[200D EMA]])/Table2[[#This Row],[200D EMA]]</f>
        <v>0.15665465214826313</v>
      </c>
      <c r="V252">
        <v>0.58879971503946005</v>
      </c>
      <c r="W252">
        <v>7730</v>
      </c>
      <c r="X252">
        <v>8025</v>
      </c>
      <c r="Y252">
        <v>7645.05</v>
      </c>
      <c r="Z252">
        <v>8067.25</v>
      </c>
      <c r="AA252">
        <v>7645.05</v>
      </c>
      <c r="AB252">
        <v>8330</v>
      </c>
      <c r="AC252" s="1">
        <f>(Table2[[#This Row],[Close Price]]/Table2[[#This Row],[Day Low]])-1</f>
        <v>3.3247089262613549E-3</v>
      </c>
      <c r="AD252" s="1">
        <f>(Table2[[#This Row],[Day High]]/Table2[[#This Row],[Close Price]])-1</f>
        <v>3.4722849001379563E-2</v>
      </c>
      <c r="AE252" s="1">
        <f>(Table2[[#This Row],[Close Price]]/Table2[[#This Row],[Current Week Low]])-1</f>
        <v>1.4473417440042935E-2</v>
      </c>
      <c r="AF252" s="1">
        <f>(Table2[[#This Row],[Current Week High]]/Table2[[#This Row],[Close Price]])-1</f>
        <v>4.0170455278053518E-2</v>
      </c>
      <c r="AG252" s="1">
        <f>(Table2[[#This Row],[Close Price]]/Table2[[#This Row],[Current Month Low]])-1</f>
        <v>1.4473417440042935E-2</v>
      </c>
      <c r="AH252" s="1">
        <f>(Table2[[#This Row],[Current Month High]]/Table2[[#This Row],[Close Price]])-1</f>
        <v>7.4048764134765355E-2</v>
      </c>
      <c r="AI252">
        <v>11.750067692149001</v>
      </c>
      <c r="AJ252">
        <v>72.540600667408199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0.13</v>
      </c>
      <c r="AM252" t="s">
        <v>3208</v>
      </c>
      <c r="AN252">
        <v>-4.47</v>
      </c>
      <c r="AO252" t="s">
        <v>3206</v>
      </c>
      <c r="AP252">
        <v>9.7743981999164994E-2</v>
      </c>
      <c r="AQ252">
        <f>(Table2[[#This Row],[Sharpe Ratio]]-AVERAGE(Table2[Sharpe Ratio]))/_xlfn.STDEV.P(Table2[Sharpe Ratio])</f>
        <v>0.38671143586925988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0.683101675364161</v>
      </c>
      <c r="AS252">
        <f>_xlfn.RANK.AVG(Table2[[#This Row],[1Y Return vs Nifty Z-Score]],Table2[1Y Return vs Nifty Z-Score])</f>
        <v>254</v>
      </c>
      <c r="AT252">
        <f>_xlfn.RANK.AVG(Table2[[#This Row],[6M Return vs Nifty Z-Score]],Table2[6M Return vs Nifty Z-Score])</f>
        <v>366</v>
      </c>
      <c r="AU252">
        <f>_xlfn.RANK.AVG(Table2[[#This Row],[Sharpe Ratio Z-Score]],Table2[Sharpe Ratio Z-Score])</f>
        <v>237</v>
      </c>
      <c r="AV252">
        <f>(Table2[[#This Row],[Rank 1Y]]+Table2[[#This Row],[Rank 6M]]+Table2[[#This Row],[Rank Sharpe]])/3</f>
        <v>285.66666666666669</v>
      </c>
    </row>
    <row r="253" spans="1:48" x14ac:dyDescent="0.3">
      <c r="A253" t="s">
        <v>990</v>
      </c>
      <c r="B253" t="s">
        <v>991</v>
      </c>
      <c r="C253" t="s">
        <v>3173</v>
      </c>
      <c r="D253" t="s">
        <v>992</v>
      </c>
      <c r="E253">
        <v>15035.25704457</v>
      </c>
      <c r="F253">
        <v>1253.0999999999999</v>
      </c>
      <c r="G253">
        <v>51.642128517837598</v>
      </c>
      <c r="H253">
        <f>(Table2[[#This Row],[1Y Return vs Nifty]]-AVERAGE(Table2[1Y Return vs Nifty]))/_xlfn.STDEV.P(Table2[1Y Return vs Nifty])</f>
        <v>0.49679840498070255</v>
      </c>
      <c r="I253">
        <v>-3.7926297155998401</v>
      </c>
      <c r="J253">
        <f>(Table2[[#This Row],[1M Return vs Nifty]]-AVERAGE(Table2[1M Return vs Nifty]))/_xlfn.STDEV.P(Table2[1M Return vs Nifty])</f>
        <v>-0.60674801971865533</v>
      </c>
      <c r="K253">
        <v>-14.566873203793</v>
      </c>
      <c r="L253">
        <f>(Table2[[#This Row],[6M Return vs Nifty]]-AVERAGE(Table2[6M Return vs Nifty]))/_xlfn.STDEV.P(Table2[6M Return vs Nifty])</f>
        <v>-0.89133175598077408</v>
      </c>
      <c r="M253">
        <v>-0.57655540534261995</v>
      </c>
      <c r="N253">
        <f>(Table2[[#This Row],[1W Return vs Nifty]]-AVERAGE(Table2[1W Return vs Nifty]))/_xlfn.STDEV.P(Table2[1W Return vs Nifty])</f>
        <v>-0.51834895210061571</v>
      </c>
      <c r="O253">
        <v>1284.27</v>
      </c>
      <c r="P253">
        <v>1329.3688253263799</v>
      </c>
      <c r="Q253">
        <v>1224.8888487322999</v>
      </c>
      <c r="R253">
        <v>44.3386154265187</v>
      </c>
      <c r="S253" s="1">
        <f>(Table2[[#This Row],[Close Price]]-Table2[[#This Row],[20D EMA]])/Table2[[#This Row],[20D EMA]]</f>
        <v>-2.4270597304305225E-2</v>
      </c>
      <c r="T253" s="1">
        <f>(Table2[[#This Row],[Close Price]]-Table2[[#This Row],[50D EMA]])/Table2[[#This Row],[50D EMA]]</f>
        <v>-5.737220842955669E-2</v>
      </c>
      <c r="U253" s="1">
        <f>(Table2[[#This Row],[Close Price]]-Table2[[#This Row],[200D EMA]])/Table2[[#This Row],[200D EMA]]</f>
        <v>2.3031601028041949E-2</v>
      </c>
      <c r="V253">
        <v>0.57327597374435701</v>
      </c>
      <c r="W253">
        <v>1247</v>
      </c>
      <c r="X253">
        <v>1269.9000000000001</v>
      </c>
      <c r="Y253">
        <v>1225.05</v>
      </c>
      <c r="Z253">
        <v>1278</v>
      </c>
      <c r="AA253">
        <v>1225.05</v>
      </c>
      <c r="AB253">
        <v>1309.75</v>
      </c>
      <c r="AC253" s="1">
        <f>(Table2[[#This Row],[Close Price]]/Table2[[#This Row],[Day Low]])-1</f>
        <v>4.8917401764232427E-3</v>
      </c>
      <c r="AD253" s="1">
        <f>(Table2[[#This Row],[Day High]]/Table2[[#This Row],[Close Price]])-1</f>
        <v>1.3406751256883176E-2</v>
      </c>
      <c r="AE253" s="1">
        <f>(Table2[[#This Row],[Close Price]]/Table2[[#This Row],[Current Week Low]])-1</f>
        <v>2.2897024611240324E-2</v>
      </c>
      <c r="AF253" s="1">
        <f>(Table2[[#This Row],[Current Week High]]/Table2[[#This Row],[Close Price]])-1</f>
        <v>1.9870720612880088E-2</v>
      </c>
      <c r="AG253" s="1">
        <f>(Table2[[#This Row],[Close Price]]/Table2[[#This Row],[Current Month Low]])-1</f>
        <v>2.2897024611240324E-2</v>
      </c>
      <c r="AH253" s="1">
        <f>(Table2[[#This Row],[Current Month High]]/Table2[[#This Row],[Close Price]])-1</f>
        <v>4.5207884446572644E-2</v>
      </c>
      <c r="AI253">
        <v>35.264543931051001</v>
      </c>
      <c r="AJ253">
        <v>94.475052378365703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-0.18</v>
      </c>
      <c r="AM253" t="s">
        <v>3206</v>
      </c>
      <c r="AN253">
        <v>-3.52</v>
      </c>
      <c r="AO253" t="s">
        <v>3206</v>
      </c>
      <c r="AP253">
        <v>0.17006292083996899</v>
      </c>
      <c r="AQ253">
        <f>(Table2[[#This Row],[Sharpe Ratio]]-AVERAGE(Table2[Sharpe Ratio]))/_xlfn.STDEV.P(Table2[Sharpe Ratio])</f>
        <v>1.2322168561235829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168</v>
      </c>
      <c r="AT253">
        <f>_xlfn.RANK.AVG(Table2[[#This Row],[6M Return vs Nifty Z-Score]],Table2[6M Return vs Nifty Z-Score])</f>
        <v>610</v>
      </c>
      <c r="AU253">
        <f>_xlfn.RANK.AVG(Table2[[#This Row],[Sharpe Ratio Z-Score]],Table2[Sharpe Ratio Z-Score])</f>
        <v>83</v>
      </c>
      <c r="AV253">
        <f>(Table2[[#This Row],[Rank 1Y]]+Table2[[#This Row],[Rank 6M]]+Table2[[#This Row],[Rank Sharpe]])/3</f>
        <v>287</v>
      </c>
    </row>
    <row r="254" spans="1:48" x14ac:dyDescent="0.3">
      <c r="A254" t="s">
        <v>714</v>
      </c>
      <c r="B254" t="s">
        <v>715</v>
      </c>
      <c r="C254" t="s">
        <v>3159</v>
      </c>
      <c r="D254" t="s">
        <v>281</v>
      </c>
      <c r="E254">
        <v>25707.290760160002</v>
      </c>
      <c r="F254">
        <v>255.95</v>
      </c>
      <c r="G254">
        <v>41.5863064652155</v>
      </c>
      <c r="H254">
        <f>(Table2[[#This Row],[1Y Return vs Nifty]]-AVERAGE(Table2[1Y Return vs Nifty]))/_xlfn.STDEV.P(Table2[1Y Return vs Nifty])</f>
        <v>0.31850773235804486</v>
      </c>
      <c r="I254">
        <v>-0.53888988272171601</v>
      </c>
      <c r="J254">
        <f>(Table2[[#This Row],[1M Return vs Nifty]]-AVERAGE(Table2[1M Return vs Nifty]))/_xlfn.STDEV.P(Table2[1M Return vs Nifty])</f>
        <v>-0.28900201040350071</v>
      </c>
      <c r="K254">
        <v>15.160728679240901</v>
      </c>
      <c r="L254">
        <f>(Table2[[#This Row],[6M Return vs Nifty]]-AVERAGE(Table2[6M Return vs Nifty]))/_xlfn.STDEV.P(Table2[6M Return vs Nifty])</f>
        <v>5.8997291046459135E-2</v>
      </c>
      <c r="M254">
        <v>-1.16270314821872</v>
      </c>
      <c r="N254">
        <f>(Table2[[#This Row],[1W Return vs Nifty]]-AVERAGE(Table2[1W Return vs Nifty]))/_xlfn.STDEV.P(Table2[1W Return vs Nifty])</f>
        <v>-0.62928512440362927</v>
      </c>
      <c r="O254">
        <v>261.92</v>
      </c>
      <c r="P254">
        <v>252.35754390390801</v>
      </c>
      <c r="Q254">
        <v>211.40563952126999</v>
      </c>
      <c r="R254">
        <v>44.159029692100702</v>
      </c>
      <c r="S254" s="1">
        <f>(Table2[[#This Row],[Close Price]]-Table2[[#This Row],[20D EMA]])/Table2[[#This Row],[20D EMA]]</f>
        <v>-2.2793219303604256E-2</v>
      </c>
      <c r="T254" s="1">
        <f>(Table2[[#This Row],[Close Price]]-Table2[[#This Row],[50D EMA]])/Table2[[#This Row],[50D EMA]]</f>
        <v>1.4235580361567888E-2</v>
      </c>
      <c r="U254" s="1">
        <f>(Table2[[#This Row],[Close Price]]-Table2[[#This Row],[200D EMA]])/Table2[[#This Row],[200D EMA]]</f>
        <v>0.21070563954491051</v>
      </c>
      <c r="V254">
        <v>0.61579643193919398</v>
      </c>
      <c r="W254">
        <v>253.95</v>
      </c>
      <c r="X254">
        <v>262.5</v>
      </c>
      <c r="Y254">
        <v>251</v>
      </c>
      <c r="Z254">
        <v>266.64999999999998</v>
      </c>
      <c r="AA254">
        <v>251</v>
      </c>
      <c r="AB254">
        <v>278.8</v>
      </c>
      <c r="AC254" s="1">
        <f>(Table2[[#This Row],[Close Price]]/Table2[[#This Row],[Day Low]])-1</f>
        <v>7.8755660563103458E-3</v>
      </c>
      <c r="AD254" s="1">
        <f>(Table2[[#This Row],[Day High]]/Table2[[#This Row],[Close Price]])-1</f>
        <v>2.5590935729634667E-2</v>
      </c>
      <c r="AE254" s="1">
        <f>(Table2[[#This Row],[Close Price]]/Table2[[#This Row],[Current Week Low]])-1</f>
        <v>1.9721115537848499E-2</v>
      </c>
      <c r="AF254" s="1">
        <f>(Table2[[#This Row],[Current Week High]]/Table2[[#This Row],[Close Price]])-1</f>
        <v>4.1805040046884123E-2</v>
      </c>
      <c r="AG254" s="1">
        <f>(Table2[[#This Row],[Close Price]]/Table2[[#This Row],[Current Month Low]])-1</f>
        <v>1.9721115537848499E-2</v>
      </c>
      <c r="AH254" s="1">
        <f>(Table2[[#This Row],[Current Month High]]/Table2[[#This Row],[Close Price]])-1</f>
        <v>8.9275249072084506E-2</v>
      </c>
      <c r="AI254">
        <v>11.115452236765</v>
      </c>
      <c r="AJ254">
        <v>93.3157099697885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0.21</v>
      </c>
      <c r="AM254" t="s">
        <v>3208</v>
      </c>
      <c r="AN254">
        <v>-2.83</v>
      </c>
      <c r="AO254" t="s">
        <v>3206</v>
      </c>
      <c r="AP254">
        <v>6.5797748635887998E-2</v>
      </c>
      <c r="AQ254">
        <f>(Table2[[#This Row],[Sharpe Ratio]]-AVERAGE(Table2[Sharpe Ratio]))/_xlfn.STDEV.P(Table2[Sharpe Ratio])</f>
        <v>1.321710785071694E-2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-0.52756500355190905</v>
      </c>
      <c r="AS254">
        <f>_xlfn.RANK.AVG(Table2[[#This Row],[1Y Return vs Nifty Z-Score]],Table2[1Y Return vs Nifty Z-Score])</f>
        <v>207</v>
      </c>
      <c r="AT254">
        <f>_xlfn.RANK.AVG(Table2[[#This Row],[6M Return vs Nifty Z-Score]],Table2[6M Return vs Nifty Z-Score])</f>
        <v>304</v>
      </c>
      <c r="AU254">
        <f>_xlfn.RANK.AVG(Table2[[#This Row],[Sharpe Ratio Z-Score]],Table2[Sharpe Ratio Z-Score])</f>
        <v>351</v>
      </c>
      <c r="AV254">
        <f>(Table2[[#This Row],[Rank 1Y]]+Table2[[#This Row],[Rank 6M]]+Table2[[#This Row],[Rank Sharpe]])/3</f>
        <v>287.33333333333331</v>
      </c>
    </row>
    <row r="255" spans="1:48" x14ac:dyDescent="0.3">
      <c r="A255" t="s">
        <v>1149</v>
      </c>
      <c r="B255" t="s">
        <v>1150</v>
      </c>
      <c r="C255" t="s">
        <v>3172</v>
      </c>
      <c r="D255" t="s">
        <v>89</v>
      </c>
      <c r="E255">
        <v>11000.67515205</v>
      </c>
      <c r="F255">
        <v>229.89</v>
      </c>
      <c r="G255">
        <v>41.071494250403298</v>
      </c>
      <c r="H255">
        <f>(Table2[[#This Row],[1Y Return vs Nifty]]-AVERAGE(Table2[1Y Return vs Nifty]))/_xlfn.STDEV.P(Table2[1Y Return vs Nifty])</f>
        <v>0.30938006327510853</v>
      </c>
      <c r="I255">
        <v>-3.1883806061377902</v>
      </c>
      <c r="J255">
        <f>(Table2[[#This Row],[1M Return vs Nifty]]-AVERAGE(Table2[1M Return vs Nifty]))/_xlfn.STDEV.P(Table2[1M Return vs Nifty])</f>
        <v>-0.5477396929853009</v>
      </c>
      <c r="K255">
        <v>5.5330007080602899</v>
      </c>
      <c r="L255">
        <f>(Table2[[#This Row],[6M Return vs Nifty]]-AVERAGE(Table2[6M Return vs Nifty]))/_xlfn.STDEV.P(Table2[6M Return vs Nifty])</f>
        <v>-0.24878096782181858</v>
      </c>
      <c r="M255">
        <v>1.2882556393141</v>
      </c>
      <c r="N255">
        <f>(Table2[[#This Row],[1W Return vs Nifty]]-AVERAGE(Table2[1W Return vs Nifty]))/_xlfn.STDEV.P(Table2[1W Return vs Nifty])</f>
        <v>-0.16540892652360073</v>
      </c>
      <c r="O255">
        <v>228.42</v>
      </c>
      <c r="P255">
        <v>224.26165616201101</v>
      </c>
      <c r="Q255">
        <v>196.827775762085</v>
      </c>
      <c r="R255">
        <v>47.4073413270388</v>
      </c>
      <c r="S255" s="1">
        <f>(Table2[[#This Row],[Close Price]]-Table2[[#This Row],[20D EMA]])/Table2[[#This Row],[20D EMA]]</f>
        <v>6.4355135277121044E-3</v>
      </c>
      <c r="T255" s="1">
        <f>(Table2[[#This Row],[Close Price]]-Table2[[#This Row],[50D EMA]])/Table2[[#This Row],[50D EMA]]</f>
        <v>2.5097218732403156E-2</v>
      </c>
      <c r="U255" s="1">
        <f>(Table2[[#This Row],[Close Price]]-Table2[[#This Row],[200D EMA]])/Table2[[#This Row],[200D EMA]]</f>
        <v>0.16797539935562172</v>
      </c>
      <c r="V255">
        <v>0.40409958981234001</v>
      </c>
      <c r="W255">
        <v>227.05</v>
      </c>
      <c r="X255">
        <v>235.6</v>
      </c>
      <c r="Y255">
        <v>219.02</v>
      </c>
      <c r="Z255">
        <v>235.6</v>
      </c>
      <c r="AA255">
        <v>219.02</v>
      </c>
      <c r="AB255">
        <v>236.9</v>
      </c>
      <c r="AC255" s="1">
        <f>(Table2[[#This Row],[Close Price]]/Table2[[#This Row],[Day Low]])-1</f>
        <v>1.2508258092930991E-2</v>
      </c>
      <c r="AD255" s="1">
        <f>(Table2[[#This Row],[Day High]]/Table2[[#This Row],[Close Price]])-1</f>
        <v>2.4837965983731447E-2</v>
      </c>
      <c r="AE255" s="1">
        <f>(Table2[[#This Row],[Close Price]]/Table2[[#This Row],[Current Week Low]])-1</f>
        <v>4.9630170760661008E-2</v>
      </c>
      <c r="AF255" s="1">
        <f>(Table2[[#This Row],[Current Week High]]/Table2[[#This Row],[Close Price]])-1</f>
        <v>2.4837965983731447E-2</v>
      </c>
      <c r="AG255" s="1">
        <f>(Table2[[#This Row],[Close Price]]/Table2[[#This Row],[Current Month Low]])-1</f>
        <v>4.9630170760661008E-2</v>
      </c>
      <c r="AH255" s="1">
        <f>(Table2[[#This Row],[Current Month High]]/Table2[[#This Row],[Close Price]])-1</f>
        <v>3.0492844403845476E-2</v>
      </c>
      <c r="AI255">
        <v>9.0478054721823504</v>
      </c>
      <c r="AJ255">
        <v>97.754838709677401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0.05</v>
      </c>
      <c r="AM255" t="s">
        <v>3208</v>
      </c>
      <c r="AN255">
        <v>-1.02</v>
      </c>
      <c r="AO255" t="s">
        <v>3206</v>
      </c>
      <c r="AP255">
        <v>9.3964718384671006E-2</v>
      </c>
      <c r="AQ255">
        <f>(Table2[[#This Row],[Sharpe Ratio]]-AVERAGE(Table2[Sharpe Ratio]))/_xlfn.STDEV.P(Table2[Sharpe Ratio])</f>
        <v>0.34252677384513042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-0.3100227502104812</v>
      </c>
      <c r="AS255">
        <f>_xlfn.RANK.AVG(Table2[[#This Row],[1Y Return vs Nifty Z-Score]],Table2[1Y Return vs Nifty Z-Score])</f>
        <v>212</v>
      </c>
      <c r="AT255">
        <f>_xlfn.RANK.AVG(Table2[[#This Row],[6M Return vs Nifty Z-Score]],Table2[6M Return vs Nifty Z-Score])</f>
        <v>405</v>
      </c>
      <c r="AU255">
        <f>_xlfn.RANK.AVG(Table2[[#This Row],[Sharpe Ratio Z-Score]],Table2[Sharpe Ratio Z-Score])</f>
        <v>245</v>
      </c>
      <c r="AV255">
        <f>(Table2[[#This Row],[Rank 1Y]]+Table2[[#This Row],[Rank 6M]]+Table2[[#This Row],[Rank Sharpe]])/3</f>
        <v>287.33333333333331</v>
      </c>
    </row>
    <row r="256" spans="1:48" x14ac:dyDescent="0.3">
      <c r="A256" t="s">
        <v>777</v>
      </c>
      <c r="B256" t="s">
        <v>778</v>
      </c>
      <c r="C256" t="s">
        <v>3163</v>
      </c>
      <c r="D256" t="s">
        <v>118</v>
      </c>
      <c r="E256">
        <v>21614.241688499998</v>
      </c>
      <c r="F256">
        <v>854.55</v>
      </c>
      <c r="G256">
        <v>39.563682115501898</v>
      </c>
      <c r="H256">
        <f>(Table2[[#This Row],[1Y Return vs Nifty]]-AVERAGE(Table2[1Y Return vs Nifty]))/_xlfn.STDEV.P(Table2[1Y Return vs Nifty])</f>
        <v>0.28264641203173974</v>
      </c>
      <c r="I256">
        <v>3.91980842246095</v>
      </c>
      <c r="J256">
        <f>(Table2[[#This Row],[1M Return vs Nifty]]-AVERAGE(Table2[1M Return vs Nifty]))/_xlfn.STDEV.P(Table2[1M Return vs Nifty])</f>
        <v>0.14641497619645472</v>
      </c>
      <c r="K256">
        <v>50.837097708498199</v>
      </c>
      <c r="L256">
        <f>(Table2[[#This Row],[6M Return vs Nifty]]-AVERAGE(Table2[6M Return vs Nifty]))/_xlfn.STDEV.P(Table2[6M Return vs Nifty])</f>
        <v>1.1994959398902396</v>
      </c>
      <c r="M256">
        <v>0.89831243791969195</v>
      </c>
      <c r="N256">
        <f>(Table2[[#This Row],[1W Return vs Nifty]]-AVERAGE(Table2[1W Return vs Nifty]))/_xlfn.STDEV.P(Table2[1W Return vs Nifty])</f>
        <v>-0.23921080788207383</v>
      </c>
      <c r="O256">
        <v>841.06</v>
      </c>
      <c r="P256">
        <v>787.60540704802395</v>
      </c>
      <c r="Q256">
        <v>639.94472800340702</v>
      </c>
      <c r="R256">
        <v>56.321310798236603</v>
      </c>
      <c r="S256" s="1">
        <f>(Table2[[#This Row],[Close Price]]-Table2[[#This Row],[20D EMA]])/Table2[[#This Row],[20D EMA]]</f>
        <v>1.6039283760968314E-2</v>
      </c>
      <c r="T256" s="1">
        <f>(Table2[[#This Row],[Close Price]]-Table2[[#This Row],[50D EMA]])/Table2[[#This Row],[50D EMA]]</f>
        <v>8.4997629971697339E-2</v>
      </c>
      <c r="U256" s="1">
        <f>(Table2[[#This Row],[Close Price]]-Table2[[#This Row],[200D EMA]])/Table2[[#This Row],[200D EMA]]</f>
        <v>0.33534969913128243</v>
      </c>
      <c r="V256">
        <v>0.96011237150537299</v>
      </c>
      <c r="W256">
        <v>844.3</v>
      </c>
      <c r="X256">
        <v>864.9</v>
      </c>
      <c r="Y256">
        <v>825</v>
      </c>
      <c r="Z256">
        <v>899.8</v>
      </c>
      <c r="AA256">
        <v>820</v>
      </c>
      <c r="AB256">
        <v>901.75</v>
      </c>
      <c r="AC256" s="1">
        <f>(Table2[[#This Row],[Close Price]]/Table2[[#This Row],[Day Low]])-1</f>
        <v>1.214023451379842E-2</v>
      </c>
      <c r="AD256" s="1">
        <f>(Table2[[#This Row],[Day High]]/Table2[[#This Row],[Close Price]])-1</f>
        <v>1.2111637704054878E-2</v>
      </c>
      <c r="AE256" s="1">
        <f>(Table2[[#This Row],[Close Price]]/Table2[[#This Row],[Current Week Low]])-1</f>
        <v>3.5818181818181749E-2</v>
      </c>
      <c r="AF256" s="1">
        <f>(Table2[[#This Row],[Current Week High]]/Table2[[#This Row],[Close Price]])-1</f>
        <v>5.2951846000819147E-2</v>
      </c>
      <c r="AG256" s="1">
        <f>(Table2[[#This Row],[Close Price]]/Table2[[#This Row],[Current Month Low]])-1</f>
        <v>4.2134146341463286E-2</v>
      </c>
      <c r="AH256" s="1">
        <f>(Table2[[#This Row],[Current Month High]]/Table2[[#This Row],[Close Price]])-1</f>
        <v>5.5233748756655654E-2</v>
      </c>
      <c r="AI256">
        <v>5.5233748756655601</v>
      </c>
      <c r="AJ256">
        <v>89.815637494446904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0.02</v>
      </c>
      <c r="AM256" t="s">
        <v>3208</v>
      </c>
      <c r="AN256">
        <v>-0.15</v>
      </c>
      <c r="AO256" t="s">
        <v>3206</v>
      </c>
      <c r="AQ256">
        <f>(Table2[[#This Row],[Sharpe Ratio]]-AVERAGE(Table2[Sharpe Ratio]))/_xlfn.STDEV.P(Table2[Sharpe Ratio])</f>
        <v>-0.75604684988846582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0.63329967034789436</v>
      </c>
      <c r="AS256">
        <f>_xlfn.RANK.AVG(Table2[[#This Row],[1Y Return vs Nifty Z-Score]],Table2[1Y Return vs Nifty Z-Score])</f>
        <v>222</v>
      </c>
      <c r="AT256">
        <f>_xlfn.RANK.AVG(Table2[[#This Row],[6M Return vs Nifty Z-Score]],Table2[6M Return vs Nifty Z-Score])</f>
        <v>81</v>
      </c>
      <c r="AU256">
        <f>_xlfn.RANK.AVG(Table2[[#This Row],[Sharpe Ratio Z-Score]],Table2[Sharpe Ratio Z-Score])</f>
        <v>559.5</v>
      </c>
      <c r="AV256">
        <f>(Table2[[#This Row],[Rank 1Y]]+Table2[[#This Row],[Rank 6M]]+Table2[[#This Row],[Rank Sharpe]])/3</f>
        <v>287.5</v>
      </c>
    </row>
    <row r="257" spans="1:48" x14ac:dyDescent="0.3">
      <c r="A257" t="s">
        <v>1569</v>
      </c>
      <c r="B257" t="s">
        <v>1570</v>
      </c>
      <c r="C257" t="s">
        <v>3173</v>
      </c>
      <c r="D257" t="s">
        <v>624</v>
      </c>
      <c r="E257">
        <v>6297.4796789000002</v>
      </c>
      <c r="F257">
        <v>345.2</v>
      </c>
      <c r="G257">
        <v>25.1463960502509</v>
      </c>
      <c r="H257">
        <f>(Table2[[#This Row],[1Y Return vs Nifty]]-AVERAGE(Table2[1Y Return vs Nifty]))/_xlfn.STDEV.P(Table2[1Y Return vs Nifty])</f>
        <v>2.7026571454249627E-2</v>
      </c>
      <c r="I257">
        <v>0.67030768332346202</v>
      </c>
      <c r="J257">
        <f>(Table2[[#This Row],[1M Return vs Nifty]]-AVERAGE(Table2[1M Return vs Nifty]))/_xlfn.STDEV.P(Table2[1M Return vs Nifty])</f>
        <v>-0.17091706175393695</v>
      </c>
      <c r="K257">
        <v>10.702697845088201</v>
      </c>
      <c r="L257">
        <f>(Table2[[#This Row],[6M Return vs Nifty]]-AVERAGE(Table2[6M Return vs Nifty]))/_xlfn.STDEV.P(Table2[6M Return vs Nifty])</f>
        <v>-8.3516599273643063E-2</v>
      </c>
      <c r="M257">
        <v>-1.67020859804073</v>
      </c>
      <c r="N257">
        <f>(Table2[[#This Row],[1W Return vs Nifty]]-AVERAGE(Table2[1W Return vs Nifty]))/_xlfn.STDEV.P(Table2[1W Return vs Nifty])</f>
        <v>-0.72533720804711033</v>
      </c>
      <c r="O257">
        <v>364.55</v>
      </c>
      <c r="P257">
        <v>363.63993118663001</v>
      </c>
      <c r="Q257">
        <v>329.264686269273</v>
      </c>
      <c r="R257">
        <v>30.2856598883636</v>
      </c>
      <c r="S257" s="1">
        <f>(Table2[[#This Row],[Close Price]]-Table2[[#This Row],[20D EMA]])/Table2[[#This Row],[20D EMA]]</f>
        <v>-5.307913866410649E-2</v>
      </c>
      <c r="T257" s="1">
        <f>(Table2[[#This Row],[Close Price]]-Table2[[#This Row],[50D EMA]])/Table2[[#This Row],[50D EMA]]</f>
        <v>-5.0709313266166414E-2</v>
      </c>
      <c r="U257" s="1">
        <f>(Table2[[#This Row],[Close Price]]-Table2[[#This Row],[200D EMA]])/Table2[[#This Row],[200D EMA]]</f>
        <v>4.8396668076621713E-2</v>
      </c>
      <c r="V257">
        <v>0.53346227620654296</v>
      </c>
      <c r="W257">
        <v>344</v>
      </c>
      <c r="X257">
        <v>353.1</v>
      </c>
      <c r="Y257">
        <v>344</v>
      </c>
      <c r="Z257">
        <v>357.85</v>
      </c>
      <c r="AA257">
        <v>344</v>
      </c>
      <c r="AB257">
        <v>373.7</v>
      </c>
      <c r="AC257" s="1">
        <f>(Table2[[#This Row],[Close Price]]/Table2[[#This Row],[Day Low]])-1</f>
        <v>3.4883720930232176E-3</v>
      </c>
      <c r="AD257" s="1">
        <f>(Table2[[#This Row],[Day High]]/Table2[[#This Row],[Close Price]])-1</f>
        <v>2.2885283893395281E-2</v>
      </c>
      <c r="AE257" s="1">
        <f>(Table2[[#This Row],[Close Price]]/Table2[[#This Row],[Current Week Low]])-1</f>
        <v>3.4883720930232176E-3</v>
      </c>
      <c r="AF257" s="1">
        <f>(Table2[[#This Row],[Current Week High]]/Table2[[#This Row],[Close Price]])-1</f>
        <v>3.6645422943221373E-2</v>
      </c>
      <c r="AG257" s="1">
        <f>(Table2[[#This Row],[Close Price]]/Table2[[#This Row],[Current Month Low]])-1</f>
        <v>3.4883720930232176E-3</v>
      </c>
      <c r="AH257" s="1">
        <f>(Table2[[#This Row],[Current Month High]]/Table2[[#This Row],[Close Price]])-1</f>
        <v>8.256083429895722E-2</v>
      </c>
      <c r="AI257">
        <v>26.969872537659299</v>
      </c>
      <c r="AJ257">
        <v>70.007387343018905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-0.18</v>
      </c>
      <c r="AM257" t="s">
        <v>3206</v>
      </c>
      <c r="AN257">
        <v>-10.72</v>
      </c>
      <c r="AO257" t="s">
        <v>3206</v>
      </c>
      <c r="AP257">
        <v>0.10432216414713499</v>
      </c>
      <c r="AQ257">
        <f>(Table2[[#This Row],[Sharpe Ratio]]-AVERAGE(Table2[Sharpe Ratio]))/_xlfn.STDEV.P(Table2[Sharpe Ratio])</f>
        <v>0.46361921066076045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-0.48912508695968027</v>
      </c>
      <c r="AS257">
        <f>_xlfn.RANK.AVG(Table2[[#This Row],[1Y Return vs Nifty Z-Score]],Table2[1Y Return vs Nifty Z-Score])</f>
        <v>291</v>
      </c>
      <c r="AT257">
        <f>_xlfn.RANK.AVG(Table2[[#This Row],[6M Return vs Nifty Z-Score]],Table2[6M Return vs Nifty Z-Score])</f>
        <v>353</v>
      </c>
      <c r="AU257">
        <f>_xlfn.RANK.AVG(Table2[[#This Row],[Sharpe Ratio Z-Score]],Table2[Sharpe Ratio Z-Score])</f>
        <v>223</v>
      </c>
      <c r="AV257">
        <f>(Table2[[#This Row],[Rank 1Y]]+Table2[[#This Row],[Rank 6M]]+Table2[[#This Row],[Rank Sharpe]])/3</f>
        <v>289</v>
      </c>
    </row>
    <row r="258" spans="1:48" x14ac:dyDescent="0.3">
      <c r="A258" t="s">
        <v>574</v>
      </c>
      <c r="B258" t="s">
        <v>575</v>
      </c>
      <c r="C258" t="s">
        <v>3161</v>
      </c>
      <c r="D258" t="s">
        <v>232</v>
      </c>
      <c r="E258">
        <v>35790.606437440001</v>
      </c>
      <c r="F258">
        <v>6971.4</v>
      </c>
      <c r="G258">
        <v>152.914417186875</v>
      </c>
      <c r="H258">
        <f>(Table2[[#This Row],[1Y Return vs Nifty]]-AVERAGE(Table2[1Y Return vs Nifty]))/_xlfn.STDEV.P(Table2[1Y Return vs Nifty])</f>
        <v>2.2923656266709949</v>
      </c>
      <c r="I258">
        <v>15.5715401108906</v>
      </c>
      <c r="J258">
        <f>(Table2[[#This Row],[1M Return vs Nifty]]-AVERAGE(Table2[1M Return vs Nifty]))/_xlfn.STDEV.P(Table2[1M Return vs Nifty])</f>
        <v>1.2842721607810486</v>
      </c>
      <c r="K258">
        <v>-36.366566245517703</v>
      </c>
      <c r="L258">
        <f>(Table2[[#This Row],[6M Return vs Nifty]]-AVERAGE(Table2[6M Return vs Nifty]))/_xlfn.STDEV.P(Table2[6M Return vs Nifty])</f>
        <v>-1.5882221945483048</v>
      </c>
      <c r="M258">
        <v>0.94140130438588299</v>
      </c>
      <c r="N258">
        <f>(Table2[[#This Row],[1W Return vs Nifty]]-AVERAGE(Table2[1W Return vs Nifty]))/_xlfn.STDEV.P(Table2[1W Return vs Nifty])</f>
        <v>-0.23105567298181823</v>
      </c>
      <c r="O258">
        <v>6850.54</v>
      </c>
      <c r="P258">
        <v>6626.3700501460098</v>
      </c>
      <c r="Q258">
        <v>5882.7216985481</v>
      </c>
      <c r="R258">
        <v>57.2320634884044</v>
      </c>
      <c r="S258" s="1">
        <f>(Table2[[#This Row],[Close Price]]-Table2[[#This Row],[20D EMA]])/Table2[[#This Row],[20D EMA]]</f>
        <v>1.7642404832319741E-2</v>
      </c>
      <c r="T258" s="1">
        <f>(Table2[[#This Row],[Close Price]]-Table2[[#This Row],[50D EMA]])/Table2[[#This Row],[50D EMA]]</f>
        <v>5.2069224514013857E-2</v>
      </c>
      <c r="U258" s="1">
        <f>(Table2[[#This Row],[Close Price]]-Table2[[#This Row],[200D EMA]])/Table2[[#This Row],[200D EMA]]</f>
        <v>0.18506370983359516</v>
      </c>
      <c r="V258">
        <v>3.00706183642346</v>
      </c>
      <c r="W258">
        <v>6950</v>
      </c>
      <c r="X258">
        <v>7147.45</v>
      </c>
      <c r="Y258">
        <v>6950</v>
      </c>
      <c r="Z258">
        <v>7274.4</v>
      </c>
      <c r="AA258">
        <v>6950</v>
      </c>
      <c r="AB258">
        <v>7472.7</v>
      </c>
      <c r="AC258" s="1">
        <f>(Table2[[#This Row],[Close Price]]/Table2[[#This Row],[Day Low]])-1</f>
        <v>3.0791366906475215E-3</v>
      </c>
      <c r="AD258" s="1">
        <f>(Table2[[#This Row],[Day High]]/Table2[[#This Row],[Close Price]])-1</f>
        <v>2.5253177267120064E-2</v>
      </c>
      <c r="AE258" s="1">
        <f>(Table2[[#This Row],[Close Price]]/Table2[[#This Row],[Current Week Low]])-1</f>
        <v>3.0791366906475215E-3</v>
      </c>
      <c r="AF258" s="1">
        <f>(Table2[[#This Row],[Current Week High]]/Table2[[#This Row],[Close Price]])-1</f>
        <v>4.3463292882347959E-2</v>
      </c>
      <c r="AG258" s="1">
        <f>(Table2[[#This Row],[Close Price]]/Table2[[#This Row],[Current Month Low]])-1</f>
        <v>3.0791366906475215E-3</v>
      </c>
      <c r="AH258" s="1">
        <f>(Table2[[#This Row],[Current Month High]]/Table2[[#This Row],[Close Price]])-1</f>
        <v>7.1908081590498441E-2</v>
      </c>
      <c r="AI258">
        <v>39.955389161431</v>
      </c>
      <c r="AJ258">
        <v>185.95336245616099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</v>
      </c>
      <c r="AM258" t="s">
        <v>3207</v>
      </c>
      <c r="AN258">
        <v>12.84</v>
      </c>
      <c r="AO258" t="s">
        <v>3208</v>
      </c>
      <c r="AP258">
        <v>0.152530690626936</v>
      </c>
      <c r="AQ258">
        <f>(Table2[[#This Row],[Sharpe Ratio]]-AVERAGE(Table2[Sharpe Ratio]))/_xlfn.STDEV.P(Table2[Sharpe Ratio])</f>
        <v>1.0272415631799565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2.7846014831018771</v>
      </c>
      <c r="AS258">
        <f>_xlfn.RANK.AVG(Table2[[#This Row],[1Y Return vs Nifty Z-Score]],Table2[1Y Return vs Nifty Z-Score])</f>
        <v>30</v>
      </c>
      <c r="AT258">
        <f>_xlfn.RANK.AVG(Table2[[#This Row],[6M Return vs Nifty Z-Score]],Table2[6M Return vs Nifty Z-Score])</f>
        <v>728</v>
      </c>
      <c r="AU258">
        <f>_xlfn.RANK.AVG(Table2[[#This Row],[Sharpe Ratio Z-Score]],Table2[Sharpe Ratio Z-Score])</f>
        <v>112</v>
      </c>
      <c r="AV258">
        <f>(Table2[[#This Row],[Rank 1Y]]+Table2[[#This Row],[Rank 6M]]+Table2[[#This Row],[Rank Sharpe]])/3</f>
        <v>290</v>
      </c>
    </row>
    <row r="259" spans="1:48" x14ac:dyDescent="0.3">
      <c r="A259" t="s">
        <v>660</v>
      </c>
      <c r="B259" t="s">
        <v>661</v>
      </c>
      <c r="C259" t="s">
        <v>3162</v>
      </c>
      <c r="D259" t="s">
        <v>662</v>
      </c>
      <c r="E259">
        <v>28865.043617520001</v>
      </c>
      <c r="F259">
        <v>293.14999999999998</v>
      </c>
      <c r="G259">
        <v>71.734639378116398</v>
      </c>
      <c r="H259">
        <f>(Table2[[#This Row],[1Y Return vs Nifty]]-AVERAGE(Table2[1Y Return vs Nifty]))/_xlfn.STDEV.P(Table2[1Y Return vs Nifty])</f>
        <v>0.85304051598972341</v>
      </c>
      <c r="I259">
        <v>1.6476787312574099</v>
      </c>
      <c r="J259">
        <f>(Table2[[#This Row],[1M Return vs Nifty]]-AVERAGE(Table2[1M Return vs Nifty]))/_xlfn.STDEV.P(Table2[1M Return vs Nifty])</f>
        <v>-7.5471277501888201E-2</v>
      </c>
      <c r="K259">
        <v>-0.93504557985703196</v>
      </c>
      <c r="L259">
        <f>(Table2[[#This Row],[6M Return vs Nifty]]-AVERAGE(Table2[6M Return vs Nifty]))/_xlfn.STDEV.P(Table2[6M Return vs Nifty])</f>
        <v>-0.4555508340595853</v>
      </c>
      <c r="M259">
        <v>2.8909171124235198</v>
      </c>
      <c r="N259">
        <f>(Table2[[#This Row],[1W Return vs Nifty]]-AVERAGE(Table2[1W Return vs Nifty]))/_xlfn.STDEV.P(Table2[1W Return vs Nifty])</f>
        <v>0.13791584352818786</v>
      </c>
      <c r="O259">
        <v>296.05</v>
      </c>
      <c r="P259">
        <v>297.60083656453901</v>
      </c>
      <c r="Q259">
        <v>279.33680892429101</v>
      </c>
      <c r="R259">
        <v>55.704137596965502</v>
      </c>
      <c r="S259" s="1">
        <f>(Table2[[#This Row],[Close Price]]-Table2[[#This Row],[20D EMA]])/Table2[[#This Row],[20D EMA]]</f>
        <v>-9.7956426279345848E-3</v>
      </c>
      <c r="T259" s="1">
        <f>(Table2[[#This Row],[Close Price]]-Table2[[#This Row],[50D EMA]])/Table2[[#This Row],[50D EMA]]</f>
        <v>-1.4955725984909332E-2</v>
      </c>
      <c r="U259" s="1">
        <f>(Table2[[#This Row],[Close Price]]-Table2[[#This Row],[200D EMA]])/Table2[[#This Row],[200D EMA]]</f>
        <v>4.9449949431665405E-2</v>
      </c>
      <c r="V259">
        <v>0.61560937141901695</v>
      </c>
      <c r="W259">
        <v>291.55</v>
      </c>
      <c r="X259">
        <v>298</v>
      </c>
      <c r="Y259">
        <v>278</v>
      </c>
      <c r="Z259">
        <v>308</v>
      </c>
      <c r="AA259">
        <v>278</v>
      </c>
      <c r="AB259">
        <v>308</v>
      </c>
      <c r="AC259" s="1">
        <f>(Table2[[#This Row],[Close Price]]/Table2[[#This Row],[Day Low]])-1</f>
        <v>5.4879094494939551E-3</v>
      </c>
      <c r="AD259" s="1">
        <f>(Table2[[#This Row],[Day High]]/Table2[[#This Row],[Close Price]])-1</f>
        <v>1.6544431178577623E-2</v>
      </c>
      <c r="AE259" s="1">
        <f>(Table2[[#This Row],[Close Price]]/Table2[[#This Row],[Current Week Low]])-1</f>
        <v>5.4496402877697747E-2</v>
      </c>
      <c r="AF259" s="1">
        <f>(Table2[[#This Row],[Current Week High]]/Table2[[#This Row],[Close Price]])-1</f>
        <v>5.065666041275807E-2</v>
      </c>
      <c r="AG259" s="1">
        <f>(Table2[[#This Row],[Close Price]]/Table2[[#This Row],[Current Month Low]])-1</f>
        <v>5.4496402877697747E-2</v>
      </c>
      <c r="AH259" s="1">
        <f>(Table2[[#This Row],[Current Month High]]/Table2[[#This Row],[Close Price]])-1</f>
        <v>5.065666041275807E-2</v>
      </c>
      <c r="AI259">
        <v>31.093296946955501</v>
      </c>
      <c r="AJ259">
        <v>135.46184738955799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-0.12</v>
      </c>
      <c r="AM259" t="s">
        <v>3206</v>
      </c>
      <c r="AN259">
        <v>-1.33</v>
      </c>
      <c r="AO259" t="s">
        <v>3206</v>
      </c>
      <c r="AP259">
        <v>8.4187553167796997E-2</v>
      </c>
      <c r="AQ259">
        <f>(Table2[[#This Row],[Sharpe Ratio]]-AVERAGE(Table2[Sharpe Ratio]))/_xlfn.STDEV.P(Table2[Sharpe Ratio])</f>
        <v>0.22821859512881362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110</v>
      </c>
      <c r="AT259">
        <f>_xlfn.RANK.AVG(Table2[[#This Row],[6M Return vs Nifty Z-Score]],Table2[6M Return vs Nifty Z-Score])</f>
        <v>477</v>
      </c>
      <c r="AU259">
        <f>_xlfn.RANK.AVG(Table2[[#This Row],[Sharpe Ratio Z-Score]],Table2[Sharpe Ratio Z-Score])</f>
        <v>284</v>
      </c>
      <c r="AV259">
        <f>(Table2[[#This Row],[Rank 1Y]]+Table2[[#This Row],[Rank 6M]]+Table2[[#This Row],[Rank Sharpe]])/3</f>
        <v>290.33333333333331</v>
      </c>
    </row>
    <row r="260" spans="1:48" x14ac:dyDescent="0.3">
      <c r="A260" t="s">
        <v>1607</v>
      </c>
      <c r="B260" t="s">
        <v>1608</v>
      </c>
      <c r="C260" t="s">
        <v>3171</v>
      </c>
      <c r="D260" t="s">
        <v>345</v>
      </c>
      <c r="E260">
        <v>5943.3834247199902</v>
      </c>
      <c r="F260">
        <v>2095.6</v>
      </c>
      <c r="G260">
        <v>36.0720452979428</v>
      </c>
      <c r="H260">
        <f>(Table2[[#This Row],[1Y Return vs Nifty]]-AVERAGE(Table2[1Y Return vs Nifty]))/_xlfn.STDEV.P(Table2[1Y Return vs Nifty])</f>
        <v>0.22073936221532808</v>
      </c>
      <c r="I260">
        <v>8.2473512239133893</v>
      </c>
      <c r="J260">
        <f>(Table2[[#This Row],[1M Return vs Nifty]]-AVERAGE(Table2[1M Return vs Nifty]))/_xlfn.STDEV.P(Table2[1M Return vs Nifty])</f>
        <v>0.56902388960970574</v>
      </c>
      <c r="K260">
        <v>79.966612955551994</v>
      </c>
      <c r="L260">
        <f>(Table2[[#This Row],[6M Return vs Nifty]]-AVERAGE(Table2[6M Return vs Nifty]))/_xlfn.STDEV.P(Table2[6M Return vs Nifty])</f>
        <v>2.1307054122862246</v>
      </c>
      <c r="M260">
        <v>3.7270612568516901</v>
      </c>
      <c r="N260">
        <f>(Table2[[#This Row],[1W Return vs Nifty]]-AVERAGE(Table2[1W Return vs Nifty]))/_xlfn.STDEV.P(Table2[1W Return vs Nifty])</f>
        <v>0.29616712403520262</v>
      </c>
      <c r="O260">
        <v>2042.14</v>
      </c>
      <c r="P260">
        <v>1955.5665764492401</v>
      </c>
      <c r="Q260">
        <v>1583.4603282877899</v>
      </c>
      <c r="R260">
        <v>68.050781960924098</v>
      </c>
      <c r="S260" s="1">
        <f>(Table2[[#This Row],[Close Price]]-Table2[[#This Row],[20D EMA]])/Table2[[#This Row],[20D EMA]]</f>
        <v>2.6178420676349224E-2</v>
      </c>
      <c r="T260" s="1">
        <f>(Table2[[#This Row],[Close Price]]-Table2[[#This Row],[50D EMA]])/Table2[[#This Row],[50D EMA]]</f>
        <v>7.1607597121557079E-2</v>
      </c>
      <c r="U260" s="1">
        <f>(Table2[[#This Row],[Close Price]]-Table2[[#This Row],[200D EMA]])/Table2[[#This Row],[200D EMA]]</f>
        <v>0.32343069325013735</v>
      </c>
      <c r="V260">
        <v>1.1934912427920901</v>
      </c>
      <c r="W260">
        <v>2080</v>
      </c>
      <c r="X260">
        <v>2197.5</v>
      </c>
      <c r="Y260">
        <v>2080</v>
      </c>
      <c r="Z260">
        <v>2234</v>
      </c>
      <c r="AA260">
        <v>1930</v>
      </c>
      <c r="AB260">
        <v>2262.9499999999998</v>
      </c>
      <c r="AC260" s="1">
        <f>(Table2[[#This Row],[Close Price]]/Table2[[#This Row],[Day Low]])-1</f>
        <v>7.5000000000000622E-3</v>
      </c>
      <c r="AD260" s="1">
        <f>(Table2[[#This Row],[Day High]]/Table2[[#This Row],[Close Price]])-1</f>
        <v>4.8625691925940018E-2</v>
      </c>
      <c r="AE260" s="1">
        <f>(Table2[[#This Row],[Close Price]]/Table2[[#This Row],[Current Week Low]])-1</f>
        <v>7.5000000000000622E-3</v>
      </c>
      <c r="AF260" s="1">
        <f>(Table2[[#This Row],[Current Week High]]/Table2[[#This Row],[Close Price]])-1</f>
        <v>6.6043138003435864E-2</v>
      </c>
      <c r="AG260" s="1">
        <f>(Table2[[#This Row],[Close Price]]/Table2[[#This Row],[Current Month Low]])-1</f>
        <v>8.5803108808290007E-2</v>
      </c>
      <c r="AH260" s="1">
        <f>(Table2[[#This Row],[Current Month High]]/Table2[[#This Row],[Close Price]])-1</f>
        <v>7.9857797289559107E-2</v>
      </c>
      <c r="AI260">
        <v>8.2768658140866602</v>
      </c>
      <c r="AJ260">
        <v>120.276449256319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0.04</v>
      </c>
      <c r="AM260" t="s">
        <v>3208</v>
      </c>
      <c r="AN260">
        <v>11.68</v>
      </c>
      <c r="AO260" t="s">
        <v>3208</v>
      </c>
      <c r="AP260">
        <v>-1.4646902499902E-2</v>
      </c>
      <c r="AQ260">
        <f>(Table2[[#This Row],[Sharpe Ratio]]-AVERAGE(Table2[Sharpe Ratio]))/_xlfn.STDEV.P(Table2[Sharpe Ratio])</f>
        <v>-0.92728879082546944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2.2893469973209917</v>
      </c>
      <c r="AS260">
        <f>_xlfn.RANK.AVG(Table2[[#This Row],[1Y Return vs Nifty Z-Score]],Table2[1Y Return vs Nifty Z-Score])</f>
        <v>237</v>
      </c>
      <c r="AT260">
        <f>_xlfn.RANK.AVG(Table2[[#This Row],[6M Return vs Nifty Z-Score]],Table2[6M Return vs Nifty Z-Score])</f>
        <v>24</v>
      </c>
      <c r="AU260">
        <f>_xlfn.RANK.AVG(Table2[[#This Row],[Sharpe Ratio Z-Score]],Table2[Sharpe Ratio Z-Score])</f>
        <v>611</v>
      </c>
      <c r="AV260">
        <f>(Table2[[#This Row],[Rank 1Y]]+Table2[[#This Row],[Rank 6M]]+Table2[[#This Row],[Rank Sharpe]])/3</f>
        <v>290.66666666666669</v>
      </c>
    </row>
    <row r="261" spans="1:48" x14ac:dyDescent="0.3">
      <c r="A261" t="s">
        <v>1479</v>
      </c>
      <c r="B261" t="s">
        <v>1480</v>
      </c>
      <c r="C261" t="s">
        <v>3168</v>
      </c>
      <c r="D261" t="s">
        <v>72</v>
      </c>
      <c r="E261">
        <v>7299.6617733200001</v>
      </c>
      <c r="F261">
        <v>3614.8</v>
      </c>
      <c r="G261">
        <v>37.215155053167898</v>
      </c>
      <c r="H261">
        <f>(Table2[[#This Row],[1Y Return vs Nifty]]-AVERAGE(Table2[1Y Return vs Nifty]))/_xlfn.STDEV.P(Table2[1Y Return vs Nifty])</f>
        <v>0.24100680589860815</v>
      </c>
      <c r="I261">
        <v>-1.55399058299287</v>
      </c>
      <c r="J261">
        <f>(Table2[[#This Row],[1M Return vs Nifty]]-AVERAGE(Table2[1M Return vs Nifty]))/_xlfn.STDEV.P(Table2[1M Return vs Nifty])</f>
        <v>-0.38813230757875722</v>
      </c>
      <c r="K261">
        <v>78.654043869294398</v>
      </c>
      <c r="L261">
        <f>(Table2[[#This Row],[6M Return vs Nifty]]-AVERAGE(Table2[6M Return vs Nifty]))/_xlfn.STDEV.P(Table2[6M Return vs Nifty])</f>
        <v>2.0887453331043084</v>
      </c>
      <c r="M261">
        <v>3.2197981394733199</v>
      </c>
      <c r="N261">
        <f>(Table2[[#This Row],[1W Return vs Nifty]]-AVERAGE(Table2[1W Return vs Nifty]))/_xlfn.STDEV.P(Table2[1W Return vs Nifty])</f>
        <v>0.20016090499505562</v>
      </c>
      <c r="O261">
        <v>3605.23</v>
      </c>
      <c r="P261">
        <v>3401.8292214621501</v>
      </c>
      <c r="Q261">
        <v>2708.8232420699201</v>
      </c>
      <c r="R261">
        <v>61.422952597192001</v>
      </c>
      <c r="S261" s="1">
        <f>(Table2[[#This Row],[Close Price]]-Table2[[#This Row],[20D EMA]])/Table2[[#This Row],[20D EMA]]</f>
        <v>2.6544769681823804E-3</v>
      </c>
      <c r="T261" s="1">
        <f>(Table2[[#This Row],[Close Price]]-Table2[[#This Row],[50D EMA]])/Table2[[#This Row],[50D EMA]]</f>
        <v>6.2604782507662882E-2</v>
      </c>
      <c r="U261" s="1">
        <f>(Table2[[#This Row],[Close Price]]-Table2[[#This Row],[200D EMA]])/Table2[[#This Row],[200D EMA]]</f>
        <v>0.33445399605984888</v>
      </c>
      <c r="V261">
        <v>0.44070765011097301</v>
      </c>
      <c r="W261">
        <v>3600</v>
      </c>
      <c r="X261">
        <v>3709.95</v>
      </c>
      <c r="Y261">
        <v>3487.4</v>
      </c>
      <c r="Z261">
        <v>3709.95</v>
      </c>
      <c r="AA261">
        <v>3487.4</v>
      </c>
      <c r="AB261">
        <v>3710.1</v>
      </c>
      <c r="AC261" s="1">
        <f>(Table2[[#This Row],[Close Price]]/Table2[[#This Row],[Day Low]])-1</f>
        <v>4.1111111111111764E-3</v>
      </c>
      <c r="AD261" s="1">
        <f>(Table2[[#This Row],[Day High]]/Table2[[#This Row],[Close Price]])-1</f>
        <v>2.6322341485006007E-2</v>
      </c>
      <c r="AE261" s="1">
        <f>(Table2[[#This Row],[Close Price]]/Table2[[#This Row],[Current Week Low]])-1</f>
        <v>3.6531513448414321E-2</v>
      </c>
      <c r="AF261" s="1">
        <f>(Table2[[#This Row],[Current Week High]]/Table2[[#This Row],[Close Price]])-1</f>
        <v>2.6322341485006007E-2</v>
      </c>
      <c r="AG261" s="1">
        <f>(Table2[[#This Row],[Close Price]]/Table2[[#This Row],[Current Month Low]])-1</f>
        <v>3.6531513448414321E-2</v>
      </c>
      <c r="AH261" s="1">
        <f>(Table2[[#This Row],[Current Month High]]/Table2[[#This Row],[Close Price]])-1</f>
        <v>2.6363837556711234E-2</v>
      </c>
      <c r="AI261">
        <v>5.67804581166315</v>
      </c>
      <c r="AJ261">
        <v>126.633228840125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0.16</v>
      </c>
      <c r="AM261" t="s">
        <v>3208</v>
      </c>
      <c r="AN261">
        <v>-0.59</v>
      </c>
      <c r="AO261" t="s">
        <v>3206</v>
      </c>
      <c r="AP261">
        <v>-1.4958569970178999E-2</v>
      </c>
      <c r="AQ261">
        <f>(Table2[[#This Row],[Sharpe Ratio]]-AVERAGE(Table2[Sharpe Ratio]))/_xlfn.STDEV.P(Table2[Sharpe Ratio])</f>
        <v>-0.93093260169520908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1.2108481347240059</v>
      </c>
      <c r="AS261">
        <f>_xlfn.RANK.AVG(Table2[[#This Row],[1Y Return vs Nifty Z-Score]],Table2[1Y Return vs Nifty Z-Score])</f>
        <v>235</v>
      </c>
      <c r="AT261">
        <f>_xlfn.RANK.AVG(Table2[[#This Row],[6M Return vs Nifty Z-Score]],Table2[6M Return vs Nifty Z-Score])</f>
        <v>27</v>
      </c>
      <c r="AU261">
        <f>_xlfn.RANK.AVG(Table2[[#This Row],[Sharpe Ratio Z-Score]],Table2[Sharpe Ratio Z-Score])</f>
        <v>613</v>
      </c>
      <c r="AV261">
        <f>(Table2[[#This Row],[Rank 1Y]]+Table2[[#This Row],[Rank 6M]]+Table2[[#This Row],[Rank Sharpe]])/3</f>
        <v>291.66666666666669</v>
      </c>
    </row>
    <row r="262" spans="1:48" x14ac:dyDescent="0.3">
      <c r="A262" t="s">
        <v>1803</v>
      </c>
      <c r="B262" t="s">
        <v>1804</v>
      </c>
      <c r="C262" t="s">
        <v>624</v>
      </c>
      <c r="D262" t="s">
        <v>624</v>
      </c>
      <c r="E262">
        <v>4351.0707382999999</v>
      </c>
      <c r="F262">
        <v>210.45</v>
      </c>
      <c r="G262">
        <v>22.296002528314801</v>
      </c>
      <c r="H262">
        <f>(Table2[[#This Row],[1Y Return vs Nifty]]-AVERAGE(Table2[1Y Return vs Nifty]))/_xlfn.STDEV.P(Table2[1Y Return vs Nifty])</f>
        <v>-2.3511174301975069E-2</v>
      </c>
      <c r="I262">
        <v>-5.1288165628437197</v>
      </c>
      <c r="J262">
        <f>(Table2[[#This Row],[1M Return vs Nifty]]-AVERAGE(Table2[1M Return vs Nifty]))/_xlfn.STDEV.P(Table2[1M Return vs Nifty])</f>
        <v>-0.73723418647390726</v>
      </c>
      <c r="K262">
        <v>16.3545674743924</v>
      </c>
      <c r="L262">
        <f>(Table2[[#This Row],[6M Return vs Nifty]]-AVERAGE(Table2[6M Return vs Nifty]))/_xlfn.STDEV.P(Table2[6M Return vs Nifty])</f>
        <v>9.7161811984421781E-2</v>
      </c>
      <c r="M262">
        <v>2.1383917856763599</v>
      </c>
      <c r="N262">
        <f>(Table2[[#This Row],[1W Return vs Nifty]]-AVERAGE(Table2[1W Return vs Nifty]))/_xlfn.STDEV.P(Table2[1W Return vs Nifty])</f>
        <v>-4.509475557363779E-3</v>
      </c>
      <c r="O262">
        <v>214.04</v>
      </c>
      <c r="P262">
        <v>211.302139996389</v>
      </c>
      <c r="Q262">
        <v>182.56219601177</v>
      </c>
      <c r="R262">
        <v>41.612820217659397</v>
      </c>
      <c r="S262" s="1">
        <f>(Table2[[#This Row],[Close Price]]-Table2[[#This Row],[20D EMA]])/Table2[[#This Row],[20D EMA]]</f>
        <v>-1.6772565875537299E-2</v>
      </c>
      <c r="T262" s="1">
        <f>(Table2[[#This Row],[Close Price]]-Table2[[#This Row],[50D EMA]])/Table2[[#This Row],[50D EMA]]</f>
        <v>-4.0328034368396631E-3</v>
      </c>
      <c r="U262" s="1">
        <f>(Table2[[#This Row],[Close Price]]-Table2[[#This Row],[200D EMA]])/Table2[[#This Row],[200D EMA]]</f>
        <v>0.15275782499040508</v>
      </c>
      <c r="V262">
        <v>0.49724845420007502</v>
      </c>
      <c r="W262">
        <v>209.28</v>
      </c>
      <c r="X262">
        <v>217.69</v>
      </c>
      <c r="Y262">
        <v>203.54</v>
      </c>
      <c r="Z262">
        <v>217.69</v>
      </c>
      <c r="AA262">
        <v>203.54</v>
      </c>
      <c r="AB262">
        <v>218.25</v>
      </c>
      <c r="AC262" s="1">
        <f>(Table2[[#This Row],[Close Price]]/Table2[[#This Row],[Day Low]])-1</f>
        <v>5.5905963302751438E-3</v>
      </c>
      <c r="AD262" s="1">
        <f>(Table2[[#This Row],[Day High]]/Table2[[#This Row],[Close Price]])-1</f>
        <v>3.440247089569981E-2</v>
      </c>
      <c r="AE262" s="1">
        <f>(Table2[[#This Row],[Close Price]]/Table2[[#This Row],[Current Week Low]])-1</f>
        <v>3.3949100913825303E-2</v>
      </c>
      <c r="AF262" s="1">
        <f>(Table2[[#This Row],[Current Week High]]/Table2[[#This Row],[Close Price]])-1</f>
        <v>3.440247089569981E-2</v>
      </c>
      <c r="AG262" s="1">
        <f>(Table2[[#This Row],[Close Price]]/Table2[[#This Row],[Current Month Low]])-1</f>
        <v>3.3949100913825303E-2</v>
      </c>
      <c r="AH262" s="1">
        <f>(Table2[[#This Row],[Current Month High]]/Table2[[#This Row],[Close Price]])-1</f>
        <v>3.706343549536717E-2</v>
      </c>
      <c r="AI262">
        <v>15.5618911855547</v>
      </c>
      <c r="AJ262">
        <v>65.904611746156803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-0.04</v>
      </c>
      <c r="AM262" t="s">
        <v>3206</v>
      </c>
      <c r="AN262">
        <v>-4.55</v>
      </c>
      <c r="AO262" t="s">
        <v>3206</v>
      </c>
      <c r="AP262">
        <v>8.6499101344726007E-2</v>
      </c>
      <c r="AQ262">
        <f>(Table2[[#This Row],[Sharpe Ratio]]-AVERAGE(Table2[Sharpe Ratio]))/_xlfn.STDEV.P(Table2[Sharpe Ratio])</f>
        <v>0.25524369455781332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-0.41284932979101108</v>
      </c>
      <c r="AS262">
        <f>_xlfn.RANK.AVG(Table2[[#This Row],[1Y Return vs Nifty Z-Score]],Table2[1Y Return vs Nifty Z-Score])</f>
        <v>310</v>
      </c>
      <c r="AT262">
        <f>_xlfn.RANK.AVG(Table2[[#This Row],[6M Return vs Nifty Z-Score]],Table2[6M Return vs Nifty Z-Score])</f>
        <v>292</v>
      </c>
      <c r="AU262">
        <f>_xlfn.RANK.AVG(Table2[[#This Row],[Sharpe Ratio Z-Score]],Table2[Sharpe Ratio Z-Score])</f>
        <v>274</v>
      </c>
      <c r="AV262">
        <f>(Table2[[#This Row],[Rank 1Y]]+Table2[[#This Row],[Rank 6M]]+Table2[[#This Row],[Rank Sharpe]])/3</f>
        <v>292</v>
      </c>
    </row>
    <row r="263" spans="1:48" x14ac:dyDescent="0.3">
      <c r="A263" t="s">
        <v>1799</v>
      </c>
      <c r="B263" t="s">
        <v>1800</v>
      </c>
      <c r="C263" t="s">
        <v>3166</v>
      </c>
      <c r="D263" t="s">
        <v>258</v>
      </c>
      <c r="E263">
        <v>4381.9103873599997</v>
      </c>
      <c r="F263">
        <v>1375.45</v>
      </c>
      <c r="G263">
        <v>8.0288189409263993</v>
      </c>
      <c r="H263">
        <f>(Table2[[#This Row],[1Y Return vs Nifty]]-AVERAGE(Table2[1Y Return vs Nifty]))/_xlfn.STDEV.P(Table2[1Y Return vs Nifty])</f>
        <v>-0.27646968380176662</v>
      </c>
      <c r="I263">
        <v>1.6664778145513399</v>
      </c>
      <c r="J263">
        <f>(Table2[[#This Row],[1M Return vs Nifty]]-AVERAGE(Table2[1M Return vs Nifty]))/_xlfn.STDEV.P(Table2[1M Return vs Nifty])</f>
        <v>-7.3635441202049304E-2</v>
      </c>
      <c r="K263">
        <v>9.0537819779003499</v>
      </c>
      <c r="L263">
        <f>(Table2[[#This Row],[6M Return vs Nifty]]-AVERAGE(Table2[6M Return vs Nifty]))/_xlfn.STDEV.P(Table2[6M Return vs Nifty])</f>
        <v>-0.13622897919780499</v>
      </c>
      <c r="M263">
        <v>-2.2490967214896802</v>
      </c>
      <c r="N263">
        <f>(Table2[[#This Row],[1W Return vs Nifty]]-AVERAGE(Table2[1W Return vs Nifty]))/_xlfn.STDEV.P(Table2[1W Return vs Nifty])</f>
        <v>-0.83489940185850176</v>
      </c>
      <c r="O263">
        <v>1381.36</v>
      </c>
      <c r="P263">
        <v>1363.41215403396</v>
      </c>
      <c r="Q263">
        <v>1264.7371086952501</v>
      </c>
      <c r="R263">
        <v>51.506559165452103</v>
      </c>
      <c r="S263" s="1">
        <f>(Table2[[#This Row],[Close Price]]-Table2[[#This Row],[20D EMA]])/Table2[[#This Row],[20D EMA]]</f>
        <v>-4.2783923090286783E-3</v>
      </c>
      <c r="T263" s="1">
        <f>(Table2[[#This Row],[Close Price]]-Table2[[#This Row],[50D EMA]])/Table2[[#This Row],[50D EMA]]</f>
        <v>8.829205409694665E-3</v>
      </c>
      <c r="U263" s="1">
        <f>(Table2[[#This Row],[Close Price]]-Table2[[#This Row],[200D EMA]])/Table2[[#This Row],[200D EMA]]</f>
        <v>8.7538264310885544E-2</v>
      </c>
      <c r="V263">
        <v>1.97791844000232</v>
      </c>
      <c r="W263">
        <v>1370</v>
      </c>
      <c r="X263">
        <v>1414.7</v>
      </c>
      <c r="Y263">
        <v>1370</v>
      </c>
      <c r="Z263">
        <v>1446.65</v>
      </c>
      <c r="AA263">
        <v>1370</v>
      </c>
      <c r="AB263">
        <v>1574.8</v>
      </c>
      <c r="AC263" s="1">
        <f>(Table2[[#This Row],[Close Price]]/Table2[[#This Row],[Day Low]])-1</f>
        <v>3.9781021897811186E-3</v>
      </c>
      <c r="AD263" s="1">
        <f>(Table2[[#This Row],[Day High]]/Table2[[#This Row],[Close Price]])-1</f>
        <v>2.8536115453124511E-2</v>
      </c>
      <c r="AE263" s="1">
        <f>(Table2[[#This Row],[Close Price]]/Table2[[#This Row],[Current Week Low]])-1</f>
        <v>3.9781021897811186E-3</v>
      </c>
      <c r="AF263" s="1">
        <f>(Table2[[#This Row],[Current Week High]]/Table2[[#This Row],[Close Price]])-1</f>
        <v>5.176487694936216E-2</v>
      </c>
      <c r="AG263" s="1">
        <f>(Table2[[#This Row],[Close Price]]/Table2[[#This Row],[Current Month Low]])-1</f>
        <v>3.9781021897811186E-3</v>
      </c>
      <c r="AH263" s="1">
        <f>(Table2[[#This Row],[Current Month High]]/Table2[[#This Row],[Close Price]])-1</f>
        <v>0.14493438511032752</v>
      </c>
      <c r="AI263">
        <v>14.4934385110327</v>
      </c>
      <c r="AJ263">
        <v>42.696337794377001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0.08</v>
      </c>
      <c r="AM263" t="s">
        <v>3208</v>
      </c>
      <c r="AN263">
        <v>5.4</v>
      </c>
      <c r="AO263" t="s">
        <v>3208</v>
      </c>
      <c r="AP263">
        <v>0.14641367216995599</v>
      </c>
      <c r="AQ263">
        <f>(Table2[[#This Row],[Sharpe Ratio]]-AVERAGE(Table2[Sharpe Ratio]))/_xlfn.STDEV.P(Table2[Sharpe Ratio])</f>
        <v>0.95572541064683625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-0.36550809541328644</v>
      </c>
      <c r="AS263">
        <f>_xlfn.RANK.AVG(Table2[[#This Row],[1Y Return vs Nifty Z-Score]],Table2[1Y Return vs Nifty Z-Score])</f>
        <v>387</v>
      </c>
      <c r="AT263">
        <f>_xlfn.RANK.AVG(Table2[[#This Row],[6M Return vs Nifty Z-Score]],Table2[6M Return vs Nifty Z-Score])</f>
        <v>372</v>
      </c>
      <c r="AU263">
        <f>_xlfn.RANK.AVG(Table2[[#This Row],[Sharpe Ratio Z-Score]],Table2[Sharpe Ratio Z-Score])</f>
        <v>122</v>
      </c>
      <c r="AV263">
        <f>(Table2[[#This Row],[Rank 1Y]]+Table2[[#This Row],[Rank 6M]]+Table2[[#This Row],[Rank Sharpe]])/3</f>
        <v>293.66666666666669</v>
      </c>
    </row>
    <row r="264" spans="1:48" x14ac:dyDescent="0.3">
      <c r="A264" t="s">
        <v>741</v>
      </c>
      <c r="B264" t="s">
        <v>742</v>
      </c>
      <c r="C264" t="s">
        <v>3164</v>
      </c>
      <c r="D264" t="s">
        <v>46</v>
      </c>
      <c r="E264">
        <v>22976.798795300001</v>
      </c>
      <c r="F264">
        <v>238.1</v>
      </c>
      <c r="G264">
        <v>23.8726909569321</v>
      </c>
      <c r="H264">
        <f>(Table2[[#This Row],[1Y Return vs Nifty]]-AVERAGE(Table2[1Y Return vs Nifty]))/_xlfn.STDEV.P(Table2[1Y Return vs Nifty])</f>
        <v>4.4436601196661818E-3</v>
      </c>
      <c r="I264">
        <v>-9.9155110401647804</v>
      </c>
      <c r="J264">
        <f>(Table2[[#This Row],[1M Return vs Nifty]]-AVERAGE(Table2[1M Return vs Nifty]))/_xlfn.STDEV.P(Table2[1M Return vs Nifty])</f>
        <v>-1.204681845506401</v>
      </c>
      <c r="K264">
        <v>-2.8322741175935899</v>
      </c>
      <c r="L264">
        <f>(Table2[[#This Row],[6M Return vs Nifty]]-AVERAGE(Table2[6M Return vs Nifty]))/_xlfn.STDEV.P(Table2[6M Return vs Nifty])</f>
        <v>-0.51620124896200825</v>
      </c>
      <c r="M264">
        <v>-2.3265746299008301</v>
      </c>
      <c r="N264">
        <f>(Table2[[#This Row],[1W Return vs Nifty]]-AVERAGE(Table2[1W Return vs Nifty]))/_xlfn.STDEV.P(Table2[1W Return vs Nifty])</f>
        <v>-0.84956311540451335</v>
      </c>
      <c r="O264">
        <v>257.27999999999997</v>
      </c>
      <c r="P264">
        <v>267.01154899026898</v>
      </c>
      <c r="Q264">
        <v>234.359917374004</v>
      </c>
      <c r="R264">
        <v>25.482191827907201</v>
      </c>
      <c r="S264" s="1">
        <f>(Table2[[#This Row],[Close Price]]-Table2[[#This Row],[20D EMA]])/Table2[[#This Row],[20D EMA]]</f>
        <v>-7.4549129353233753E-2</v>
      </c>
      <c r="T264" s="1">
        <f>(Table2[[#This Row],[Close Price]]-Table2[[#This Row],[50D EMA]])/Table2[[#This Row],[50D EMA]]</f>
        <v>-0.10827827148151799</v>
      </c>
      <c r="U264" s="1">
        <f>(Table2[[#This Row],[Close Price]]-Table2[[#This Row],[200D EMA]])/Table2[[#This Row],[200D EMA]]</f>
        <v>1.5958712854584996E-2</v>
      </c>
      <c r="V264">
        <v>0.253510687627307</v>
      </c>
      <c r="W264">
        <v>237</v>
      </c>
      <c r="X264">
        <v>245.55</v>
      </c>
      <c r="Y264">
        <v>237</v>
      </c>
      <c r="Z264">
        <v>245.55</v>
      </c>
      <c r="AA264">
        <v>237</v>
      </c>
      <c r="AB264">
        <v>263.2</v>
      </c>
      <c r="AC264" s="1">
        <f>(Table2[[#This Row],[Close Price]]/Table2[[#This Row],[Day Low]])-1</f>
        <v>4.6413502109703408E-3</v>
      </c>
      <c r="AD264" s="1">
        <f>(Table2[[#This Row],[Day High]]/Table2[[#This Row],[Close Price]])-1</f>
        <v>3.1289374212515764E-2</v>
      </c>
      <c r="AE264" s="1">
        <f>(Table2[[#This Row],[Close Price]]/Table2[[#This Row],[Current Week Low]])-1</f>
        <v>4.6413502109703408E-3</v>
      </c>
      <c r="AF264" s="1">
        <f>(Table2[[#This Row],[Current Week High]]/Table2[[#This Row],[Close Price]])-1</f>
        <v>3.1289374212515764E-2</v>
      </c>
      <c r="AG264" s="1">
        <f>(Table2[[#This Row],[Close Price]]/Table2[[#This Row],[Current Month Low]])-1</f>
        <v>4.6413502109703408E-3</v>
      </c>
      <c r="AH264" s="1">
        <f>(Table2[[#This Row],[Current Month High]]/Table2[[#This Row],[Close Price]])-1</f>
        <v>0.10541789164216708</v>
      </c>
      <c r="AI264">
        <v>47.669046619067601</v>
      </c>
      <c r="AJ264">
        <v>87.111984282907599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-0.17</v>
      </c>
      <c r="AM264" t="s">
        <v>3206</v>
      </c>
      <c r="AN264">
        <v>-10.02</v>
      </c>
      <c r="AO264" t="s">
        <v>3206</v>
      </c>
      <c r="AP264">
        <v>0.16844609058284399</v>
      </c>
      <c r="AQ264">
        <f>(Table2[[#This Row],[Sharpe Ratio]]-AVERAGE(Table2[Sharpe Ratio]))/_xlfn.STDEV.P(Table2[Sharpe Ratio])</f>
        <v>1.2133139412309895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302</v>
      </c>
      <c r="AT264">
        <f>_xlfn.RANK.AVG(Table2[[#This Row],[6M Return vs Nifty Z-Score]],Table2[6M Return vs Nifty Z-Score])</f>
        <v>493</v>
      </c>
      <c r="AU264">
        <f>_xlfn.RANK.AVG(Table2[[#This Row],[Sharpe Ratio Z-Score]],Table2[Sharpe Ratio Z-Score])</f>
        <v>88</v>
      </c>
      <c r="AV264">
        <f>(Table2[[#This Row],[Rank 1Y]]+Table2[[#This Row],[Rank 6M]]+Table2[[#This Row],[Rank Sharpe]])/3</f>
        <v>294.33333333333331</v>
      </c>
    </row>
    <row r="265" spans="1:48" x14ac:dyDescent="0.3">
      <c r="A265" t="s">
        <v>363</v>
      </c>
      <c r="B265" t="s">
        <v>364</v>
      </c>
      <c r="C265" t="s">
        <v>3161</v>
      </c>
      <c r="D265" t="s">
        <v>40</v>
      </c>
      <c r="E265">
        <v>69561.960000000006</v>
      </c>
      <c r="F265">
        <v>385.05</v>
      </c>
      <c r="G265">
        <v>47.898448624131902</v>
      </c>
      <c r="H265">
        <f>(Table2[[#This Row],[1Y Return vs Nifty]]-AVERAGE(Table2[1Y Return vs Nifty]))/_xlfn.STDEV.P(Table2[1Y Return vs Nifty])</f>
        <v>0.43042260767244922</v>
      </c>
      <c r="I265">
        <v>-1.19039415802521</v>
      </c>
      <c r="J265">
        <f>(Table2[[#This Row],[1M Return vs Nifty]]-AVERAGE(Table2[1M Return vs Nifty]))/_xlfn.STDEV.P(Table2[1M Return vs Nifty])</f>
        <v>-0.35262507007091487</v>
      </c>
      <c r="K265">
        <v>-3.5095202833541101</v>
      </c>
      <c r="L265">
        <f>(Table2[[#This Row],[6M Return vs Nifty]]-AVERAGE(Table2[6M Return vs Nifty]))/_xlfn.STDEV.P(Table2[6M Return vs Nifty])</f>
        <v>-0.53785138763926754</v>
      </c>
      <c r="M265">
        <v>-0.79283697801246</v>
      </c>
      <c r="N265">
        <f>(Table2[[#This Row],[1W Return vs Nifty]]-AVERAGE(Table2[1W Return vs Nifty]))/_xlfn.STDEV.P(Table2[1W Return vs Nifty])</f>
        <v>-0.55928308535162419</v>
      </c>
      <c r="O265">
        <v>400.55</v>
      </c>
      <c r="P265">
        <v>395.959396098958</v>
      </c>
      <c r="Q265">
        <v>350.84166732530701</v>
      </c>
      <c r="R265">
        <v>45.289781581216403</v>
      </c>
      <c r="S265" s="1">
        <f>(Table2[[#This Row],[Close Price]]-Table2[[#This Row],[20D EMA]])/Table2[[#This Row],[20D EMA]]</f>
        <v>-3.8696791911122207E-2</v>
      </c>
      <c r="T265" s="1">
        <f>(Table2[[#This Row],[Close Price]]-Table2[[#This Row],[50D EMA]])/Table2[[#This Row],[50D EMA]]</f>
        <v>-2.7551805075062576E-2</v>
      </c>
      <c r="U265" s="1">
        <f>(Table2[[#This Row],[Close Price]]-Table2[[#This Row],[200D EMA]])/Table2[[#This Row],[200D EMA]]</f>
        <v>9.7503620181391928E-2</v>
      </c>
      <c r="V265">
        <v>0.97783785717564697</v>
      </c>
      <c r="W265">
        <v>383.45</v>
      </c>
      <c r="X265">
        <v>392.65</v>
      </c>
      <c r="Y265">
        <v>382.1</v>
      </c>
      <c r="Z265">
        <v>407.9</v>
      </c>
      <c r="AA265">
        <v>381.45</v>
      </c>
      <c r="AB265">
        <v>429.2</v>
      </c>
      <c r="AC265" s="1">
        <f>(Table2[[#This Row],[Close Price]]/Table2[[#This Row],[Day Low]])-1</f>
        <v>4.1726431086190896E-3</v>
      </c>
      <c r="AD265" s="1">
        <f>(Table2[[#This Row],[Day High]]/Table2[[#This Row],[Close Price]])-1</f>
        <v>1.9737696403064442E-2</v>
      </c>
      <c r="AE265" s="1">
        <f>(Table2[[#This Row],[Close Price]]/Table2[[#This Row],[Current Week Low]])-1</f>
        <v>7.7204920177964542E-3</v>
      </c>
      <c r="AF265" s="1">
        <f>(Table2[[#This Row],[Current Week High]]/Table2[[#This Row],[Close Price]])-1</f>
        <v>5.9342942475003158E-2</v>
      </c>
      <c r="AG265" s="1">
        <f>(Table2[[#This Row],[Close Price]]/Table2[[#This Row],[Current Month Low]])-1</f>
        <v>9.4376720408966275E-3</v>
      </c>
      <c r="AH265" s="1">
        <f>(Table2[[#This Row],[Current Month High]]/Table2[[#This Row],[Close Price]])-1</f>
        <v>0.11466043370990775</v>
      </c>
      <c r="AI265">
        <v>21.490715491494601</v>
      </c>
      <c r="AJ265">
        <v>90.148148148148096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-0.05</v>
      </c>
      <c r="AM265" t="s">
        <v>3206</v>
      </c>
      <c r="AN265">
        <v>-5.51</v>
      </c>
      <c r="AO265" t="s">
        <v>3206</v>
      </c>
      <c r="AP265">
        <v>0.11076406611707899</v>
      </c>
      <c r="AQ265">
        <f>(Table2[[#This Row],[Sharpe Ratio]]-AVERAGE(Table2[Sharpe Ratio]))/_xlfn.STDEV.P(Table2[Sharpe Ratio])</f>
        <v>0.53893368733366098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-0.48040324805569645</v>
      </c>
      <c r="AS265">
        <f>_xlfn.RANK.AVG(Table2[[#This Row],[1Y Return vs Nifty Z-Score]],Table2[1Y Return vs Nifty Z-Score])</f>
        <v>179</v>
      </c>
      <c r="AT265">
        <f>_xlfn.RANK.AVG(Table2[[#This Row],[6M Return vs Nifty Z-Score]],Table2[6M Return vs Nifty Z-Score])</f>
        <v>505</v>
      </c>
      <c r="AU265">
        <f>_xlfn.RANK.AVG(Table2[[#This Row],[Sharpe Ratio Z-Score]],Table2[Sharpe Ratio Z-Score])</f>
        <v>202</v>
      </c>
      <c r="AV265">
        <f>(Table2[[#This Row],[Rank 1Y]]+Table2[[#This Row],[Rank 6M]]+Table2[[#This Row],[Rank Sharpe]])/3</f>
        <v>295.33333333333331</v>
      </c>
    </row>
    <row r="266" spans="1:48" x14ac:dyDescent="0.3">
      <c r="A266" t="s">
        <v>1090</v>
      </c>
      <c r="B266" t="s">
        <v>1091</v>
      </c>
      <c r="C266" t="s">
        <v>3167</v>
      </c>
      <c r="D266" t="s">
        <v>104</v>
      </c>
      <c r="E266">
        <v>12020.966782558</v>
      </c>
      <c r="F266">
        <v>17.190000000000001</v>
      </c>
      <c r="G266">
        <v>50.793171029222997</v>
      </c>
      <c r="H266">
        <f>(Table2[[#This Row],[1Y Return vs Nifty]]-AVERAGE(Table2[1Y Return vs Nifty]))/_xlfn.STDEV.P(Table2[1Y Return vs Nifty])</f>
        <v>0.48174630870442925</v>
      </c>
      <c r="I266">
        <v>-2.2610033856571201</v>
      </c>
      <c r="J266">
        <f>(Table2[[#This Row],[1M Return vs Nifty]]-AVERAGE(Table2[1M Return vs Nifty]))/_xlfn.STDEV.P(Table2[1M Return vs Nifty])</f>
        <v>-0.45717608738907228</v>
      </c>
      <c r="K266">
        <v>-8.3353199814524093</v>
      </c>
      <c r="L266">
        <f>(Table2[[#This Row],[6M Return vs Nifty]]-AVERAGE(Table2[6M Return vs Nifty]))/_xlfn.STDEV.P(Table2[6M Return vs Nifty])</f>
        <v>-0.69212207675447135</v>
      </c>
      <c r="M266">
        <v>-1.1719620147093099</v>
      </c>
      <c r="N266">
        <f>(Table2[[#This Row],[1W Return vs Nifty]]-AVERAGE(Table2[1W Return vs Nifty]))/_xlfn.STDEV.P(Table2[1W Return vs Nifty])</f>
        <v>-0.63103748670616189</v>
      </c>
      <c r="O266">
        <v>17.89</v>
      </c>
      <c r="P266">
        <v>18.2625811665749</v>
      </c>
      <c r="Q266">
        <v>16.865915268819698</v>
      </c>
      <c r="R266">
        <v>38.004005884525398</v>
      </c>
      <c r="S266" s="1">
        <f>(Table2[[#This Row],[Close Price]]-Table2[[#This Row],[20D EMA]])/Table2[[#This Row],[20D EMA]]</f>
        <v>-3.91280044717719E-2</v>
      </c>
      <c r="T266" s="1">
        <f>(Table2[[#This Row],[Close Price]]-Table2[[#This Row],[50D EMA]])/Table2[[#This Row],[50D EMA]]</f>
        <v>-5.8731082796663565E-2</v>
      </c>
      <c r="U266" s="1">
        <f>(Table2[[#This Row],[Close Price]]-Table2[[#This Row],[200D EMA]])/Table2[[#This Row],[200D EMA]]</f>
        <v>1.9215365784473252E-2</v>
      </c>
      <c r="V266">
        <v>0.57425768956015899</v>
      </c>
      <c r="W266">
        <v>17.100000000000001</v>
      </c>
      <c r="X266">
        <v>17.64</v>
      </c>
      <c r="Y266">
        <v>17.010000000000002</v>
      </c>
      <c r="Z266">
        <v>17.649999999999999</v>
      </c>
      <c r="AA266">
        <v>17.010000000000002</v>
      </c>
      <c r="AB266">
        <v>18.48</v>
      </c>
      <c r="AC266" s="1">
        <f>(Table2[[#This Row],[Close Price]]/Table2[[#This Row],[Day Low]])-1</f>
        <v>5.2631578947368585E-3</v>
      </c>
      <c r="AD266" s="1">
        <f>(Table2[[#This Row],[Day High]]/Table2[[#This Row],[Close Price]])-1</f>
        <v>2.6178010471204161E-2</v>
      </c>
      <c r="AE266" s="1">
        <f>(Table2[[#This Row],[Close Price]]/Table2[[#This Row],[Current Week Low]])-1</f>
        <v>1.058201058201047E-2</v>
      </c>
      <c r="AF266" s="1">
        <f>(Table2[[#This Row],[Current Week High]]/Table2[[#This Row],[Close Price]])-1</f>
        <v>2.6759744037230693E-2</v>
      </c>
      <c r="AG266" s="1">
        <f>(Table2[[#This Row],[Close Price]]/Table2[[#This Row],[Current Month Low]])-1</f>
        <v>1.058201058201047E-2</v>
      </c>
      <c r="AH266" s="1">
        <f>(Table2[[#This Row],[Current Month High]]/Table2[[#This Row],[Close Price]])-1</f>
        <v>7.5043630017451957E-2</v>
      </c>
      <c r="AI266">
        <v>39.616055846422299</v>
      </c>
      <c r="AJ266">
        <v>105.86826347305301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-0.17</v>
      </c>
      <c r="AM266" t="s">
        <v>3206</v>
      </c>
      <c r="AN266">
        <v>-5.5</v>
      </c>
      <c r="AO266" t="s">
        <v>3206</v>
      </c>
      <c r="AP266">
        <v>0.12636038545782199</v>
      </c>
      <c r="AQ266">
        <f>(Table2[[#This Row],[Sharpe Ratio]]-AVERAGE(Table2[Sharpe Ratio]))/_xlfn.STDEV.P(Table2[Sharpe Ratio])</f>
        <v>0.72127558490552168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169</v>
      </c>
      <c r="AT266">
        <f>_xlfn.RANK.AVG(Table2[[#This Row],[6M Return vs Nifty Z-Score]],Table2[6M Return vs Nifty Z-Score])</f>
        <v>552</v>
      </c>
      <c r="AU266">
        <f>_xlfn.RANK.AVG(Table2[[#This Row],[Sharpe Ratio Z-Score]],Table2[Sharpe Ratio Z-Score])</f>
        <v>166</v>
      </c>
      <c r="AV266">
        <f>(Table2[[#This Row],[Rank 1Y]]+Table2[[#This Row],[Rank 6M]]+Table2[[#This Row],[Rank Sharpe]])/3</f>
        <v>295.66666666666669</v>
      </c>
    </row>
    <row r="267" spans="1:48" x14ac:dyDescent="0.3">
      <c r="A267" t="s">
        <v>191</v>
      </c>
      <c r="B267" t="s">
        <v>192</v>
      </c>
      <c r="C267" t="s">
        <v>3167</v>
      </c>
      <c r="D267" t="s">
        <v>95</v>
      </c>
      <c r="E267">
        <v>142304.44672564499</v>
      </c>
      <c r="F267">
        <v>435.65</v>
      </c>
      <c r="G267">
        <v>35.609354950382503</v>
      </c>
      <c r="H267">
        <f>(Table2[[#This Row],[1Y Return vs Nifty]]-AVERAGE(Table2[1Y Return vs Nifty]))/_xlfn.STDEV.P(Table2[1Y Return vs Nifty])</f>
        <v>0.21253581875057215</v>
      </c>
      <c r="I267">
        <v>4.5631750744052404</v>
      </c>
      <c r="J267">
        <f>(Table2[[#This Row],[1M Return vs Nifty]]-AVERAGE(Table2[1M Return vs Nifty]))/_xlfn.STDEV.P(Table2[1M Return vs Nifty])</f>
        <v>0.20924335113782869</v>
      </c>
      <c r="K267">
        <v>-6.1325992890790699</v>
      </c>
      <c r="L267">
        <f>(Table2[[#This Row],[6M Return vs Nifty]]-AVERAGE(Table2[6M Return vs Nifty]))/_xlfn.STDEV.P(Table2[6M Return vs Nifty])</f>
        <v>-0.62170571876210279</v>
      </c>
      <c r="M267">
        <v>4.7783616652832102</v>
      </c>
      <c r="N267">
        <f>(Table2[[#This Row],[1W Return vs Nifty]]-AVERAGE(Table2[1W Return vs Nifty]))/_xlfn.STDEV.P(Table2[1W Return vs Nifty])</f>
        <v>0.49513955832237205</v>
      </c>
      <c r="O267">
        <v>427.84</v>
      </c>
      <c r="P267">
        <v>428.92352672410902</v>
      </c>
      <c r="Q267">
        <v>391.936693408351</v>
      </c>
      <c r="R267">
        <v>70.707716994410703</v>
      </c>
      <c r="S267" s="1">
        <f>(Table2[[#This Row],[Close Price]]-Table2[[#This Row],[20D EMA]])/Table2[[#This Row],[20D EMA]]</f>
        <v>1.8254487658937928E-2</v>
      </c>
      <c r="T267" s="1">
        <f>(Table2[[#This Row],[Close Price]]-Table2[[#This Row],[50D EMA]])/Table2[[#This Row],[50D EMA]]</f>
        <v>1.5682220388478565E-2</v>
      </c>
      <c r="U267" s="1">
        <f>(Table2[[#This Row],[Close Price]]-Table2[[#This Row],[200D EMA]])/Table2[[#This Row],[200D EMA]]</f>
        <v>0.11153154916808199</v>
      </c>
      <c r="V267">
        <v>1.1216095762656</v>
      </c>
      <c r="W267">
        <v>432.8</v>
      </c>
      <c r="X267">
        <v>449</v>
      </c>
      <c r="Y267">
        <v>411.3</v>
      </c>
      <c r="Z267">
        <v>449</v>
      </c>
      <c r="AA267">
        <v>411.3</v>
      </c>
      <c r="AB267">
        <v>449</v>
      </c>
      <c r="AC267" s="1">
        <f>(Table2[[#This Row],[Close Price]]/Table2[[#This Row],[Day Low]])-1</f>
        <v>6.5850277264325463E-3</v>
      </c>
      <c r="AD267" s="1">
        <f>(Table2[[#This Row],[Day High]]/Table2[[#This Row],[Close Price]])-1</f>
        <v>3.0643865488350741E-2</v>
      </c>
      <c r="AE267" s="1">
        <f>(Table2[[#This Row],[Close Price]]/Table2[[#This Row],[Current Week Low]])-1</f>
        <v>5.9202528567955159E-2</v>
      </c>
      <c r="AF267" s="1">
        <f>(Table2[[#This Row],[Current Week High]]/Table2[[#This Row],[Close Price]])-1</f>
        <v>3.0643865488350741E-2</v>
      </c>
      <c r="AG267" s="1">
        <f>(Table2[[#This Row],[Close Price]]/Table2[[#This Row],[Current Month Low]])-1</f>
        <v>5.9202528567955159E-2</v>
      </c>
      <c r="AH267" s="1">
        <f>(Table2[[#This Row],[Current Month High]]/Table2[[#This Row],[Close Price]])-1</f>
        <v>3.0643865488350741E-2</v>
      </c>
      <c r="AI267">
        <v>8.1143119476644099</v>
      </c>
      <c r="AJ267">
        <v>88.756499133448798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-0.03</v>
      </c>
      <c r="AM267" t="s">
        <v>3206</v>
      </c>
      <c r="AN267">
        <v>3.11</v>
      </c>
      <c r="AO267" t="s">
        <v>3208</v>
      </c>
      <c r="AP267">
        <v>0.14878206343834599</v>
      </c>
      <c r="AQ267">
        <f>(Table2[[#This Row],[Sharpe Ratio]]-AVERAGE(Table2[Sharpe Ratio]))/_xlfn.STDEV.P(Table2[Sharpe Ratio])</f>
        <v>0.98341508207737038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239</v>
      </c>
      <c r="AT267">
        <f>_xlfn.RANK.AVG(Table2[[#This Row],[6M Return vs Nifty Z-Score]],Table2[6M Return vs Nifty Z-Score])</f>
        <v>533</v>
      </c>
      <c r="AU267">
        <f>_xlfn.RANK.AVG(Table2[[#This Row],[Sharpe Ratio Z-Score]],Table2[Sharpe Ratio Z-Score])</f>
        <v>119</v>
      </c>
      <c r="AV267">
        <f>(Table2[[#This Row],[Rank 1Y]]+Table2[[#This Row],[Rank 6M]]+Table2[[#This Row],[Rank Sharpe]])/3</f>
        <v>297</v>
      </c>
    </row>
    <row r="268" spans="1:48" x14ac:dyDescent="0.3">
      <c r="A268" t="s">
        <v>823</v>
      </c>
      <c r="B268" t="s">
        <v>824</v>
      </c>
      <c r="C268" t="s">
        <v>3177</v>
      </c>
      <c r="D268" t="s">
        <v>624</v>
      </c>
      <c r="E268">
        <v>19909.21411429</v>
      </c>
      <c r="F268">
        <v>612.54999999999995</v>
      </c>
      <c r="G268">
        <v>77.480025909743304</v>
      </c>
      <c r="H268">
        <f>(Table2[[#This Row],[1Y Return vs Nifty]]-AVERAGE(Table2[1Y Return vs Nifty]))/_xlfn.STDEV.P(Table2[1Y Return vs Nifty])</f>
        <v>0.95490676062298208</v>
      </c>
      <c r="I268">
        <v>-9.1031858438560107</v>
      </c>
      <c r="J268">
        <f>(Table2[[#This Row],[1M Return vs Nifty]]-AVERAGE(Table2[1M Return vs Nifty]))/_xlfn.STDEV.P(Table2[1M Return vs Nifty])</f>
        <v>-1.1253537176748207</v>
      </c>
      <c r="K268">
        <v>-20.1327171397513</v>
      </c>
      <c r="L268">
        <f>(Table2[[#This Row],[6M Return vs Nifty]]-AVERAGE(Table2[6M Return vs Nifty]))/_xlfn.STDEV.P(Table2[6M Return vs Nifty])</f>
        <v>-1.0692601063526992</v>
      </c>
      <c r="M268">
        <v>-1.91837380318026</v>
      </c>
      <c r="N268">
        <f>(Table2[[#This Row],[1W Return vs Nifty]]-AVERAGE(Table2[1W Return vs Nifty]))/_xlfn.STDEV.P(Table2[1W Return vs Nifty])</f>
        <v>-0.77230573823693138</v>
      </c>
      <c r="O268">
        <v>657.64</v>
      </c>
      <c r="P268">
        <v>665.544524707606</v>
      </c>
      <c r="Q268">
        <v>594.42654785548598</v>
      </c>
      <c r="R268">
        <v>35.830088298191001</v>
      </c>
      <c r="S268" s="1">
        <f>(Table2[[#This Row],[Close Price]]-Table2[[#This Row],[20D EMA]])/Table2[[#This Row],[20D EMA]]</f>
        <v>-6.8563347728240423E-2</v>
      </c>
      <c r="T268" s="1">
        <f>(Table2[[#This Row],[Close Price]]-Table2[[#This Row],[50D EMA]])/Table2[[#This Row],[50D EMA]]</f>
        <v>-7.9625814262221081E-2</v>
      </c>
      <c r="U268" s="1">
        <f>(Table2[[#This Row],[Close Price]]-Table2[[#This Row],[200D EMA]])/Table2[[#This Row],[200D EMA]]</f>
        <v>3.0488968249984792E-2</v>
      </c>
      <c r="V268">
        <v>0.65798436880381805</v>
      </c>
      <c r="W268">
        <v>606.95000000000005</v>
      </c>
      <c r="X268">
        <v>634.85</v>
      </c>
      <c r="Y268">
        <v>605.5</v>
      </c>
      <c r="Z268">
        <v>640.25</v>
      </c>
      <c r="AA268">
        <v>605.5</v>
      </c>
      <c r="AB268">
        <v>687.2</v>
      </c>
      <c r="AC268" s="1">
        <f>(Table2[[#This Row],[Close Price]]/Table2[[#This Row],[Day Low]])-1</f>
        <v>9.2264601697007453E-3</v>
      </c>
      <c r="AD268" s="1">
        <f>(Table2[[#This Row],[Day High]]/Table2[[#This Row],[Close Price]])-1</f>
        <v>3.6405191412945959E-2</v>
      </c>
      <c r="AE268" s="1">
        <f>(Table2[[#This Row],[Close Price]]/Table2[[#This Row],[Current Week Low]])-1</f>
        <v>1.1643270024772834E-2</v>
      </c>
      <c r="AF268" s="1">
        <f>(Table2[[#This Row],[Current Week High]]/Table2[[#This Row],[Close Price]])-1</f>
        <v>4.522079830217951E-2</v>
      </c>
      <c r="AG268" s="1">
        <f>(Table2[[#This Row],[Close Price]]/Table2[[#This Row],[Current Month Low]])-1</f>
        <v>1.1643270024772834E-2</v>
      </c>
      <c r="AH268" s="1">
        <f>(Table2[[#This Row],[Current Month High]]/Table2[[#This Row],[Close Price]])-1</f>
        <v>0.12186760264468233</v>
      </c>
      <c r="AI268">
        <v>27.703860909313502</v>
      </c>
      <c r="AJ268">
        <v>124.336202160776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-0.11</v>
      </c>
      <c r="AM268" t="s">
        <v>3206</v>
      </c>
      <c r="AN268">
        <v>-11.63</v>
      </c>
      <c r="AO268" t="s">
        <v>3206</v>
      </c>
      <c r="AP268">
        <v>0.14504387549946701</v>
      </c>
      <c r="AQ268">
        <f>(Table2[[#This Row],[Sharpe Ratio]]-AVERAGE(Table2[Sharpe Ratio]))/_xlfn.STDEV.P(Table2[Sharpe Ratio])</f>
        <v>0.93971064980950925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99</v>
      </c>
      <c r="AT268">
        <f>_xlfn.RANK.AVG(Table2[[#This Row],[6M Return vs Nifty Z-Score]],Table2[6M Return vs Nifty Z-Score])</f>
        <v>669</v>
      </c>
      <c r="AU268">
        <f>_xlfn.RANK.AVG(Table2[[#This Row],[Sharpe Ratio Z-Score]],Table2[Sharpe Ratio Z-Score])</f>
        <v>124</v>
      </c>
      <c r="AV268">
        <f>(Table2[[#This Row],[Rank 1Y]]+Table2[[#This Row],[Rank 6M]]+Table2[[#This Row],[Rank Sharpe]])/3</f>
        <v>297.33333333333331</v>
      </c>
    </row>
    <row r="269" spans="1:48" x14ac:dyDescent="0.3">
      <c r="A269" t="s">
        <v>1406</v>
      </c>
      <c r="B269" t="s">
        <v>1407</v>
      </c>
      <c r="C269" t="s">
        <v>624</v>
      </c>
      <c r="D269" t="s">
        <v>624</v>
      </c>
      <c r="E269">
        <v>8114.2863097999998</v>
      </c>
      <c r="F269">
        <v>403.55</v>
      </c>
      <c r="G269">
        <v>40.032090587254302</v>
      </c>
      <c r="H269">
        <f>(Table2[[#This Row],[1Y Return vs Nifty]]-AVERAGE(Table2[1Y Return vs Nifty]))/_xlfn.STDEV.P(Table2[1Y Return vs Nifty])</f>
        <v>0.29095133837728016</v>
      </c>
      <c r="I269">
        <v>3.2230336895231</v>
      </c>
      <c r="J269">
        <f>(Table2[[#This Row],[1M Return vs Nifty]]-AVERAGE(Table2[1M Return vs Nifty]))/_xlfn.STDEV.P(Table2[1M Return vs Nifty])</f>
        <v>7.8371001522918676E-2</v>
      </c>
      <c r="K269">
        <v>19.486717710672899</v>
      </c>
      <c r="L269">
        <f>(Table2[[#This Row],[6M Return vs Nifty]]-AVERAGE(Table2[6M Return vs Nifty]))/_xlfn.STDEV.P(Table2[6M Return vs Nifty])</f>
        <v>0.19729008203130222</v>
      </c>
      <c r="M269">
        <v>-0.15305212826127501</v>
      </c>
      <c r="N269">
        <f>(Table2[[#This Row],[1W Return vs Nifty]]-AVERAGE(Table2[1W Return vs Nifty]))/_xlfn.STDEV.P(Table2[1W Return vs Nifty])</f>
        <v>-0.43819538486745158</v>
      </c>
      <c r="O269">
        <v>407.74</v>
      </c>
      <c r="P269">
        <v>398.078812996529</v>
      </c>
      <c r="Q269">
        <v>348.51295512986098</v>
      </c>
      <c r="R269">
        <v>47.799125728198398</v>
      </c>
      <c r="S269" s="1">
        <f>(Table2[[#This Row],[Close Price]]-Table2[[#This Row],[20D EMA]])/Table2[[#This Row],[20D EMA]]</f>
        <v>-1.0276156374159998E-2</v>
      </c>
      <c r="T269" s="1">
        <f>(Table2[[#This Row],[Close Price]]-Table2[[#This Row],[50D EMA]])/Table2[[#This Row],[50D EMA]]</f>
        <v>1.374397939515239E-2</v>
      </c>
      <c r="U269" s="1">
        <f>(Table2[[#This Row],[Close Price]]-Table2[[#This Row],[200D EMA]])/Table2[[#This Row],[200D EMA]]</f>
        <v>0.15791965279922357</v>
      </c>
      <c r="V269">
        <v>0.71909684472965496</v>
      </c>
      <c r="W269">
        <v>401.7</v>
      </c>
      <c r="X269">
        <v>418.5</v>
      </c>
      <c r="Y269">
        <v>401.7</v>
      </c>
      <c r="Z269">
        <v>429.9</v>
      </c>
      <c r="AA269">
        <v>401.7</v>
      </c>
      <c r="AB269">
        <v>438.9</v>
      </c>
      <c r="AC269" s="1">
        <f>(Table2[[#This Row],[Close Price]]/Table2[[#This Row],[Day Low]])-1</f>
        <v>4.6054269355240152E-3</v>
      </c>
      <c r="AD269" s="1">
        <f>(Table2[[#This Row],[Day High]]/Table2[[#This Row],[Close Price]])-1</f>
        <v>3.7046214843265979E-2</v>
      </c>
      <c r="AE269" s="1">
        <f>(Table2[[#This Row],[Close Price]]/Table2[[#This Row],[Current Week Low]])-1</f>
        <v>4.6054269355240152E-3</v>
      </c>
      <c r="AF269" s="1">
        <f>(Table2[[#This Row],[Current Week High]]/Table2[[#This Row],[Close Price]])-1</f>
        <v>6.5295502416057305E-2</v>
      </c>
      <c r="AG269" s="1">
        <f>(Table2[[#This Row],[Close Price]]/Table2[[#This Row],[Current Month Low]])-1</f>
        <v>4.6054269355240152E-3</v>
      </c>
      <c r="AH269" s="1">
        <f>(Table2[[#This Row],[Current Month High]]/Table2[[#This Row],[Close Price]])-1</f>
        <v>8.759757155247172E-2</v>
      </c>
      <c r="AI269">
        <v>11.6714161813901</v>
      </c>
      <c r="AJ269">
        <v>87.523234200743502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-0.01</v>
      </c>
      <c r="AM269" t="s">
        <v>3206</v>
      </c>
      <c r="AN269">
        <v>-1.02</v>
      </c>
      <c r="AO269" t="s">
        <v>3206</v>
      </c>
      <c r="AP269">
        <v>4.1143408118863002E-2</v>
      </c>
      <c r="AQ269">
        <f>(Table2[[#This Row],[Sharpe Ratio]]-AVERAGE(Table2[Sharpe Ratio]))/_xlfn.STDEV.P(Table2[Sharpe Ratio])</f>
        <v>-0.27502520977824368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-0.14660817271419424</v>
      </c>
      <c r="AS269">
        <f>_xlfn.RANK.AVG(Table2[[#This Row],[1Y Return vs Nifty Z-Score]],Table2[1Y Return vs Nifty Z-Score])</f>
        <v>219</v>
      </c>
      <c r="AT269">
        <f>_xlfn.RANK.AVG(Table2[[#This Row],[6M Return vs Nifty Z-Score]],Table2[6M Return vs Nifty Z-Score])</f>
        <v>260</v>
      </c>
      <c r="AU269">
        <f>_xlfn.RANK.AVG(Table2[[#This Row],[Sharpe Ratio Z-Score]],Table2[Sharpe Ratio Z-Score])</f>
        <v>414</v>
      </c>
      <c r="AV269">
        <f>(Table2[[#This Row],[Rank 1Y]]+Table2[[#This Row],[Rank 6M]]+Table2[[#This Row],[Rank Sharpe]])/3</f>
        <v>297.66666666666669</v>
      </c>
    </row>
    <row r="270" spans="1:48" x14ac:dyDescent="0.3">
      <c r="A270" t="s">
        <v>1079</v>
      </c>
      <c r="B270" t="s">
        <v>1080</v>
      </c>
      <c r="C270" t="s">
        <v>3172</v>
      </c>
      <c r="D270" t="s">
        <v>1081</v>
      </c>
      <c r="E270">
        <v>12254.93027949</v>
      </c>
      <c r="F270">
        <v>788.9</v>
      </c>
      <c r="G270">
        <v>60.095848316480598</v>
      </c>
      <c r="H270">
        <f>(Table2[[#This Row],[1Y Return vs Nifty]]-AVERAGE(Table2[1Y Return vs Nifty]))/_xlfn.STDEV.P(Table2[1Y Return vs Nifty])</f>
        <v>0.64668365366313374</v>
      </c>
      <c r="I270">
        <v>12.387216859059199</v>
      </c>
      <c r="J270">
        <f>(Table2[[#This Row],[1M Return vs Nifty]]-AVERAGE(Table2[1M Return vs Nifty]))/_xlfn.STDEV.P(Table2[1M Return vs Nifty])</f>
        <v>0.9733050713368131</v>
      </c>
      <c r="K270">
        <v>49.981952851486902</v>
      </c>
      <c r="L270">
        <f>(Table2[[#This Row],[6M Return vs Nifty]]-AVERAGE(Table2[6M Return vs Nifty]))/_xlfn.STDEV.P(Table2[6M Return vs Nifty])</f>
        <v>1.172158753384873</v>
      </c>
      <c r="M270">
        <v>0.59336945186776502</v>
      </c>
      <c r="N270">
        <f>(Table2[[#This Row],[1W Return vs Nifty]]-AVERAGE(Table2[1W Return vs Nifty]))/_xlfn.STDEV.P(Table2[1W Return vs Nifty])</f>
        <v>-0.29692528013655933</v>
      </c>
      <c r="O270">
        <v>774.16</v>
      </c>
      <c r="P270">
        <v>719.98736812142295</v>
      </c>
      <c r="Q270">
        <v>606.23114226105497</v>
      </c>
      <c r="R270">
        <v>67.214238753492097</v>
      </c>
      <c r="S270" s="1">
        <f>(Table2[[#This Row],[Close Price]]-Table2[[#This Row],[20D EMA]])/Table2[[#This Row],[20D EMA]]</f>
        <v>1.9039991732975107E-2</v>
      </c>
      <c r="T270" s="1">
        <f>(Table2[[#This Row],[Close Price]]-Table2[[#This Row],[50D EMA]])/Table2[[#This Row],[50D EMA]]</f>
        <v>9.5713667947234307E-2</v>
      </c>
      <c r="U270" s="1">
        <f>(Table2[[#This Row],[Close Price]]-Table2[[#This Row],[200D EMA]])/Table2[[#This Row],[200D EMA]]</f>
        <v>0.30131882875176386</v>
      </c>
      <c r="V270">
        <v>1.43089171944403</v>
      </c>
      <c r="W270">
        <v>784</v>
      </c>
      <c r="X270">
        <v>825</v>
      </c>
      <c r="Y270">
        <v>777.55</v>
      </c>
      <c r="Z270">
        <v>834.45</v>
      </c>
      <c r="AA270">
        <v>768.55</v>
      </c>
      <c r="AB270">
        <v>852.15</v>
      </c>
      <c r="AC270" s="1">
        <f>(Table2[[#This Row],[Close Price]]/Table2[[#This Row],[Day Low]])-1</f>
        <v>6.2499999999998668E-3</v>
      </c>
      <c r="AD270" s="1">
        <f>(Table2[[#This Row],[Day High]]/Table2[[#This Row],[Close Price]])-1</f>
        <v>4.5759918874382022E-2</v>
      </c>
      <c r="AE270" s="1">
        <f>(Table2[[#This Row],[Close Price]]/Table2[[#This Row],[Current Week Low]])-1</f>
        <v>1.4597132017233561E-2</v>
      </c>
      <c r="AF270" s="1">
        <f>(Table2[[#This Row],[Current Week High]]/Table2[[#This Row],[Close Price]])-1</f>
        <v>5.7738623399670619E-2</v>
      </c>
      <c r="AG270" s="1">
        <f>(Table2[[#This Row],[Close Price]]/Table2[[#This Row],[Current Month Low]])-1</f>
        <v>2.6478433413571034E-2</v>
      </c>
      <c r="AH270" s="1">
        <f>(Table2[[#This Row],[Current Month High]]/Table2[[#This Row],[Close Price]])-1</f>
        <v>8.0174927113702665E-2</v>
      </c>
      <c r="AI270">
        <v>8.0174927113702594</v>
      </c>
      <c r="AJ270">
        <v>97.052578993380706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0.08</v>
      </c>
      <c r="AM270" t="s">
        <v>3208</v>
      </c>
      <c r="AN270">
        <v>0.98</v>
      </c>
      <c r="AO270" t="s">
        <v>3208</v>
      </c>
      <c r="AP270">
        <v>-5.1809329048375999E-2</v>
      </c>
      <c r="AQ270">
        <f>(Table2[[#This Row],[Sharpe Ratio]]-AVERAGE(Table2[Sharpe Ratio]))/_xlfn.STDEV.P(Table2[Sharpe Ratio])</f>
        <v>-1.361767415376435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1.1334547828718253</v>
      </c>
      <c r="AS270">
        <f>_xlfn.RANK.AVG(Table2[[#This Row],[1Y Return vs Nifty Z-Score]],Table2[1Y Return vs Nifty Z-Score])</f>
        <v>143</v>
      </c>
      <c r="AT270">
        <f>_xlfn.RANK.AVG(Table2[[#This Row],[6M Return vs Nifty Z-Score]],Table2[6M Return vs Nifty Z-Score])</f>
        <v>83</v>
      </c>
      <c r="AU270">
        <f>_xlfn.RANK.AVG(Table2[[#This Row],[Sharpe Ratio Z-Score]],Table2[Sharpe Ratio Z-Score])</f>
        <v>668</v>
      </c>
      <c r="AV270">
        <f>(Table2[[#This Row],[Rank 1Y]]+Table2[[#This Row],[Rank 6M]]+Table2[[#This Row],[Rank Sharpe]])/3</f>
        <v>298</v>
      </c>
    </row>
    <row r="271" spans="1:48" x14ac:dyDescent="0.3">
      <c r="A271" t="s">
        <v>1040</v>
      </c>
      <c r="B271" t="s">
        <v>1041</v>
      </c>
      <c r="C271" t="s">
        <v>3173</v>
      </c>
      <c r="D271" t="s">
        <v>46</v>
      </c>
      <c r="E271">
        <v>13332.88233808</v>
      </c>
      <c r="F271">
        <v>716.15</v>
      </c>
      <c r="G271">
        <v>-3.5721459587231599</v>
      </c>
      <c r="H271">
        <f>(Table2[[#This Row],[1Y Return vs Nifty]]-AVERAGE(Table2[1Y Return vs Nifty]))/_xlfn.STDEV.P(Table2[1Y Return vs Nifty])</f>
        <v>-0.48215588471171938</v>
      </c>
      <c r="I271">
        <v>5.7342322281298204</v>
      </c>
      <c r="J271">
        <f>(Table2[[#This Row],[1M Return vs Nifty]]-AVERAGE(Table2[1M Return vs Nifty]))/_xlfn.STDEV.P(Table2[1M Return vs Nifty])</f>
        <v>0.32360367383972266</v>
      </c>
      <c r="K271">
        <v>36.066009499765698</v>
      </c>
      <c r="L271">
        <f>(Table2[[#This Row],[6M Return vs Nifty]]-AVERAGE(Table2[6M Return vs Nifty]))/_xlfn.STDEV.P(Table2[6M Return vs Nifty])</f>
        <v>0.72729524788045574</v>
      </c>
      <c r="M271">
        <v>-2.38680838704486</v>
      </c>
      <c r="N271">
        <f>(Table2[[#This Row],[1W Return vs Nifty]]-AVERAGE(Table2[1W Return vs Nifty]))/_xlfn.STDEV.P(Table2[1W Return vs Nifty])</f>
        <v>-0.86096314644139904</v>
      </c>
      <c r="O271">
        <v>735.13</v>
      </c>
      <c r="P271">
        <v>711.042256245099</v>
      </c>
      <c r="Q271">
        <v>608.70102033240198</v>
      </c>
      <c r="R271">
        <v>40.887016360008303</v>
      </c>
      <c r="S271" s="1">
        <f>(Table2[[#This Row],[Close Price]]-Table2[[#This Row],[20D EMA]])/Table2[[#This Row],[20D EMA]]</f>
        <v>-2.5818562703195377E-2</v>
      </c>
      <c r="T271" s="1">
        <f>(Table2[[#This Row],[Close Price]]-Table2[[#This Row],[50D EMA]])/Table2[[#This Row],[50D EMA]]</f>
        <v>7.1834602093469972E-3</v>
      </c>
      <c r="U271" s="1">
        <f>(Table2[[#This Row],[Close Price]]-Table2[[#This Row],[200D EMA]])/Table2[[#This Row],[200D EMA]]</f>
        <v>0.17652176697341793</v>
      </c>
      <c r="V271">
        <v>1.0964018391230801</v>
      </c>
      <c r="W271">
        <v>715</v>
      </c>
      <c r="X271">
        <v>732</v>
      </c>
      <c r="Y271">
        <v>715</v>
      </c>
      <c r="Z271">
        <v>736.4</v>
      </c>
      <c r="AA271">
        <v>715</v>
      </c>
      <c r="AB271">
        <v>773.9</v>
      </c>
      <c r="AC271" s="1">
        <f>(Table2[[#This Row],[Close Price]]/Table2[[#This Row],[Day Low]])-1</f>
        <v>1.6083916083915462E-3</v>
      </c>
      <c r="AD271" s="1">
        <f>(Table2[[#This Row],[Day High]]/Table2[[#This Row],[Close Price]])-1</f>
        <v>2.2132234866997225E-2</v>
      </c>
      <c r="AE271" s="1">
        <f>(Table2[[#This Row],[Close Price]]/Table2[[#This Row],[Current Week Low]])-1</f>
        <v>1.6083916083915462E-3</v>
      </c>
      <c r="AF271" s="1">
        <f>(Table2[[#This Row],[Current Week High]]/Table2[[#This Row],[Close Price]])-1</f>
        <v>2.8276199120295997E-2</v>
      </c>
      <c r="AG271" s="1">
        <f>(Table2[[#This Row],[Close Price]]/Table2[[#This Row],[Current Month Low]])-1</f>
        <v>1.6083916083915462E-3</v>
      </c>
      <c r="AH271" s="1">
        <f>(Table2[[#This Row],[Current Month High]]/Table2[[#This Row],[Close Price]])-1</f>
        <v>8.0639530824548E-2</v>
      </c>
      <c r="AI271">
        <v>13.5167213572575</v>
      </c>
      <c r="AJ271">
        <v>59.854910714285701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0.02</v>
      </c>
      <c r="AM271" t="s">
        <v>3208</v>
      </c>
      <c r="AN271">
        <v>-4.91</v>
      </c>
      <c r="AO271" t="s">
        <v>3206</v>
      </c>
      <c r="AP271">
        <v>8.2654313756445996E-2</v>
      </c>
      <c r="AQ271">
        <f>(Table2[[#This Row],[Sharpe Ratio]]-AVERAGE(Table2[Sharpe Ratio]))/_xlfn.STDEV.P(Table2[Sharpe Ratio])</f>
        <v>0.21029296937124398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-8.1927140061695991E-2</v>
      </c>
      <c r="AS271">
        <f>_xlfn.RANK.AVG(Table2[[#This Row],[1Y Return vs Nifty Z-Score]],Table2[1Y Return vs Nifty Z-Score])</f>
        <v>472</v>
      </c>
      <c r="AT271">
        <f>_xlfn.RANK.AVG(Table2[[#This Row],[6M Return vs Nifty Z-Score]],Table2[6M Return vs Nifty Z-Score])</f>
        <v>138</v>
      </c>
      <c r="AU271">
        <f>_xlfn.RANK.AVG(Table2[[#This Row],[Sharpe Ratio Z-Score]],Table2[Sharpe Ratio Z-Score])</f>
        <v>291</v>
      </c>
      <c r="AV271">
        <f>(Table2[[#This Row],[Rank 1Y]]+Table2[[#This Row],[Rank 6M]]+Table2[[#This Row],[Rank Sharpe]])/3</f>
        <v>300.33333333333331</v>
      </c>
    </row>
    <row r="272" spans="1:48" x14ac:dyDescent="0.3">
      <c r="A272" t="s">
        <v>718</v>
      </c>
      <c r="B272" t="s">
        <v>719</v>
      </c>
      <c r="C272" t="s">
        <v>3164</v>
      </c>
      <c r="D272" t="s">
        <v>46</v>
      </c>
      <c r="E272">
        <v>25213.941887749999</v>
      </c>
      <c r="F272">
        <v>952.65</v>
      </c>
      <c r="G272">
        <v>14.8754536237895</v>
      </c>
      <c r="H272">
        <f>(Table2[[#This Row],[1Y Return vs Nifty]]-AVERAGE(Table2[1Y Return vs Nifty]))/_xlfn.STDEV.P(Table2[1Y Return vs Nifty])</f>
        <v>-0.15507820566885969</v>
      </c>
      <c r="I272">
        <v>15.4125223207439</v>
      </c>
      <c r="J272">
        <f>(Table2[[#This Row],[1M Return vs Nifty]]-AVERAGE(Table2[1M Return vs Nifty]))/_xlfn.STDEV.P(Table2[1M Return vs Nifty])</f>
        <v>1.2687431784946761</v>
      </c>
      <c r="K272">
        <v>15.712992093316</v>
      </c>
      <c r="L272">
        <f>(Table2[[#This Row],[6M Return vs Nifty]]-AVERAGE(Table2[6M Return vs Nifty]))/_xlfn.STDEV.P(Table2[6M Return vs Nifty])</f>
        <v>7.6651993436211166E-2</v>
      </c>
      <c r="M272">
        <v>6.8819098065250301</v>
      </c>
      <c r="N272">
        <f>(Table2[[#This Row],[1W Return vs Nifty]]-AVERAGE(Table2[1W Return vs Nifty]))/_xlfn.STDEV.P(Table2[1W Return vs Nifty])</f>
        <v>0.89326372049937075</v>
      </c>
      <c r="O272">
        <v>918.49</v>
      </c>
      <c r="P272">
        <v>882.58943553754398</v>
      </c>
      <c r="Q272">
        <v>771.64564329880795</v>
      </c>
      <c r="R272">
        <v>74.2174992838858</v>
      </c>
      <c r="S272" s="1">
        <f>(Table2[[#This Row],[Close Price]]-Table2[[#This Row],[20D EMA]])/Table2[[#This Row],[20D EMA]]</f>
        <v>3.7191477316029536E-2</v>
      </c>
      <c r="T272" s="1">
        <f>(Table2[[#This Row],[Close Price]]-Table2[[#This Row],[50D EMA]])/Table2[[#This Row],[50D EMA]]</f>
        <v>7.9380696891964711E-2</v>
      </c>
      <c r="U272" s="1">
        <f>(Table2[[#This Row],[Close Price]]-Table2[[#This Row],[200D EMA]])/Table2[[#This Row],[200D EMA]]</f>
        <v>0.23456927188416829</v>
      </c>
      <c r="V272">
        <v>2.6999935680619598</v>
      </c>
      <c r="W272">
        <v>950</v>
      </c>
      <c r="X272">
        <v>978.7</v>
      </c>
      <c r="Y272">
        <v>950</v>
      </c>
      <c r="Z272">
        <v>996</v>
      </c>
      <c r="AA272">
        <v>920.8</v>
      </c>
      <c r="AB272">
        <v>1040</v>
      </c>
      <c r="AC272" s="1">
        <f>(Table2[[#This Row],[Close Price]]/Table2[[#This Row],[Day Low]])-1</f>
        <v>2.7894736842104528E-3</v>
      </c>
      <c r="AD272" s="1">
        <f>(Table2[[#This Row],[Day High]]/Table2[[#This Row],[Close Price]])-1</f>
        <v>2.7344775101034058E-2</v>
      </c>
      <c r="AE272" s="1">
        <f>(Table2[[#This Row],[Close Price]]/Table2[[#This Row],[Current Week Low]])-1</f>
        <v>2.7894736842104528E-3</v>
      </c>
      <c r="AF272" s="1">
        <f>(Table2[[#This Row],[Current Week High]]/Table2[[#This Row],[Close Price]])-1</f>
        <v>4.550464493780515E-2</v>
      </c>
      <c r="AG272" s="1">
        <f>(Table2[[#This Row],[Close Price]]/Table2[[#This Row],[Current Month Low]])-1</f>
        <v>3.4589487402258978E-2</v>
      </c>
      <c r="AH272" s="1">
        <f>(Table2[[#This Row],[Current Month High]]/Table2[[#This Row],[Close Price]])-1</f>
        <v>9.1691597123812585E-2</v>
      </c>
      <c r="AI272">
        <v>9.1691597123812496</v>
      </c>
      <c r="AJ272">
        <v>73.193346059449098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0.06</v>
      </c>
      <c r="AM272" t="s">
        <v>3208</v>
      </c>
      <c r="AN272">
        <v>11.54</v>
      </c>
      <c r="AO272" t="s">
        <v>3208</v>
      </c>
      <c r="AP272">
        <v>9.3067929685176007E-2</v>
      </c>
      <c r="AQ272">
        <f>(Table2[[#This Row],[Sharpe Ratio]]-AVERAGE(Table2[Sharpe Ratio]))/_xlfn.STDEV.P(Table2[Sharpe Ratio])</f>
        <v>0.33204211079006313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2.4156227975514613</v>
      </c>
      <c r="AS272">
        <f>_xlfn.RANK.AVG(Table2[[#This Row],[1Y Return vs Nifty Z-Score]],Table2[1Y Return vs Nifty Z-Score])</f>
        <v>356</v>
      </c>
      <c r="AT272">
        <f>_xlfn.RANK.AVG(Table2[[#This Row],[6M Return vs Nifty Z-Score]],Table2[6M Return vs Nifty Z-Score])</f>
        <v>299</v>
      </c>
      <c r="AU272">
        <f>_xlfn.RANK.AVG(Table2[[#This Row],[Sharpe Ratio Z-Score]],Table2[Sharpe Ratio Z-Score])</f>
        <v>247</v>
      </c>
      <c r="AV272">
        <f>(Table2[[#This Row],[Rank 1Y]]+Table2[[#This Row],[Rank 6M]]+Table2[[#This Row],[Rank Sharpe]])/3</f>
        <v>300.66666666666669</v>
      </c>
    </row>
    <row r="273" spans="1:48" x14ac:dyDescent="0.3">
      <c r="A273" t="s">
        <v>827</v>
      </c>
      <c r="B273" t="s">
        <v>828</v>
      </c>
      <c r="C273" t="s">
        <v>3165</v>
      </c>
      <c r="D273" t="s">
        <v>54</v>
      </c>
      <c r="E273">
        <v>19852.493952059998</v>
      </c>
      <c r="F273">
        <v>1941</v>
      </c>
      <c r="G273">
        <v>69.388006264666501</v>
      </c>
      <c r="H273">
        <f>(Table2[[#This Row],[1Y Return vs Nifty]]-AVERAGE(Table2[1Y Return vs Nifty]))/_xlfn.STDEV.P(Table2[1Y Return vs Nifty])</f>
        <v>0.81143448974878685</v>
      </c>
      <c r="I273">
        <v>20.564239332789398</v>
      </c>
      <c r="J273">
        <f>(Table2[[#This Row],[1M Return vs Nifty]]-AVERAGE(Table2[1M Return vs Nifty]))/_xlfn.STDEV.P(Table2[1M Return vs Nifty])</f>
        <v>1.7718373426800411</v>
      </c>
      <c r="K273">
        <v>22.6398788456289</v>
      </c>
      <c r="L273">
        <f>(Table2[[#This Row],[6M Return vs Nifty]]-AVERAGE(Table2[6M Return vs Nifty]))/_xlfn.STDEV.P(Table2[6M Return vs Nifty])</f>
        <v>0.29809002641619481</v>
      </c>
      <c r="M273">
        <v>7.5751749382702496</v>
      </c>
      <c r="N273">
        <f>(Table2[[#This Row],[1W Return vs Nifty]]-AVERAGE(Table2[1W Return vs Nifty]))/_xlfn.STDEV.P(Table2[1W Return vs Nifty])</f>
        <v>1.0244732679926141</v>
      </c>
      <c r="O273">
        <v>1747.51</v>
      </c>
      <c r="P273">
        <v>1670.39490123313</v>
      </c>
      <c r="Q273">
        <v>1488.36634817097</v>
      </c>
      <c r="R273">
        <v>79.6979806706521</v>
      </c>
      <c r="S273" s="1">
        <f>(Table2[[#This Row],[Close Price]]-Table2[[#This Row],[20D EMA]])/Table2[[#This Row],[20D EMA]]</f>
        <v>0.11072325766376159</v>
      </c>
      <c r="T273" s="1">
        <f>(Table2[[#This Row],[Close Price]]-Table2[[#This Row],[50D EMA]])/Table2[[#This Row],[50D EMA]]</f>
        <v>0.16200067335400875</v>
      </c>
      <c r="U273" s="1">
        <f>(Table2[[#This Row],[Close Price]]-Table2[[#This Row],[200D EMA]])/Table2[[#This Row],[200D EMA]]</f>
        <v>0.30411440865030598</v>
      </c>
      <c r="V273">
        <v>3.4313354029701699</v>
      </c>
      <c r="W273">
        <v>1879</v>
      </c>
      <c r="X273">
        <v>1948.95</v>
      </c>
      <c r="Y273">
        <v>1821.65</v>
      </c>
      <c r="Z273">
        <v>1948.95</v>
      </c>
      <c r="AA273">
        <v>1694.75</v>
      </c>
      <c r="AB273">
        <v>1948.95</v>
      </c>
      <c r="AC273" s="1">
        <f>(Table2[[#This Row],[Close Price]]/Table2[[#This Row],[Day Low]])-1</f>
        <v>3.2996274614156551E-2</v>
      </c>
      <c r="AD273" s="1">
        <f>(Table2[[#This Row],[Day High]]/Table2[[#This Row],[Close Price]])-1</f>
        <v>4.095826893353971E-3</v>
      </c>
      <c r="AE273" s="1">
        <f>(Table2[[#This Row],[Close Price]]/Table2[[#This Row],[Current Week Low]])-1</f>
        <v>6.5517525320451186E-2</v>
      </c>
      <c r="AF273" s="1">
        <f>(Table2[[#This Row],[Current Week High]]/Table2[[#This Row],[Close Price]])-1</f>
        <v>4.095826893353971E-3</v>
      </c>
      <c r="AG273" s="1">
        <f>(Table2[[#This Row],[Close Price]]/Table2[[#This Row],[Current Month Low]])-1</f>
        <v>0.145301666912524</v>
      </c>
      <c r="AH273" s="1">
        <f>(Table2[[#This Row],[Current Month High]]/Table2[[#This Row],[Close Price]])-1</f>
        <v>4.095826893353971E-3</v>
      </c>
      <c r="AI273">
        <v>0.40958268933539699</v>
      </c>
      <c r="AJ273">
        <v>102.461666840513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7.0000000000000007E-2</v>
      </c>
      <c r="AM273" t="s">
        <v>3208</v>
      </c>
      <c r="AN273">
        <v>20.34</v>
      </c>
      <c r="AO273" t="s">
        <v>3208</v>
      </c>
      <c r="AQ273">
        <f>(Table2[[#This Row],[Sharpe Ratio]]-AVERAGE(Table2[Sharpe Ratio]))/_xlfn.STDEV.P(Table2[Sharpe Ratio])</f>
        <v>-0.75604684988846582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3.1497882769491712</v>
      </c>
      <c r="AS273">
        <f>_xlfn.RANK.AVG(Table2[[#This Row],[1Y Return vs Nifty Z-Score]],Table2[1Y Return vs Nifty Z-Score])</f>
        <v>122</v>
      </c>
      <c r="AT273">
        <f>_xlfn.RANK.AVG(Table2[[#This Row],[6M Return vs Nifty Z-Score]],Table2[6M Return vs Nifty Z-Score])</f>
        <v>224</v>
      </c>
      <c r="AU273">
        <f>_xlfn.RANK.AVG(Table2[[#This Row],[Sharpe Ratio Z-Score]],Table2[Sharpe Ratio Z-Score])</f>
        <v>559.5</v>
      </c>
      <c r="AV273">
        <f>(Table2[[#This Row],[Rank 1Y]]+Table2[[#This Row],[Rank 6M]]+Table2[[#This Row],[Rank Sharpe]])/3</f>
        <v>301.83333333333331</v>
      </c>
    </row>
    <row r="274" spans="1:48" x14ac:dyDescent="0.3">
      <c r="A274" t="s">
        <v>1086</v>
      </c>
      <c r="B274" t="s">
        <v>1087</v>
      </c>
      <c r="C274" t="s">
        <v>3167</v>
      </c>
      <c r="D274" t="s">
        <v>60</v>
      </c>
      <c r="E274">
        <v>12062.963810898</v>
      </c>
      <c r="F274">
        <v>29.56</v>
      </c>
      <c r="G274">
        <v>17.500392379301498</v>
      </c>
      <c r="H274">
        <f>(Table2[[#This Row],[1Y Return vs Nifty]]-AVERAGE(Table2[1Y Return vs Nifty]))/_xlfn.STDEV.P(Table2[1Y Return vs Nifty])</f>
        <v>-0.10853779416749638</v>
      </c>
      <c r="I274">
        <v>-7.8270411215061797</v>
      </c>
      <c r="J274">
        <f>(Table2[[#This Row],[1M Return vs Nifty]]-AVERAGE(Table2[1M Return vs Nifty]))/_xlfn.STDEV.P(Table2[1M Return vs Nifty])</f>
        <v>-1.0007310023802867</v>
      </c>
      <c r="K274">
        <v>19.507911276412901</v>
      </c>
      <c r="L274">
        <f>(Table2[[#This Row],[6M Return vs Nifty]]-AVERAGE(Table2[6M Return vs Nifty]))/_xlfn.STDEV.P(Table2[6M Return vs Nifty])</f>
        <v>0.19796759585202856</v>
      </c>
      <c r="M274">
        <v>3.3593515592007299</v>
      </c>
      <c r="N274">
        <f>(Table2[[#This Row],[1W Return vs Nifty]]-AVERAGE(Table2[1W Return vs Nifty]))/_xlfn.STDEV.P(Table2[1W Return vs Nifty])</f>
        <v>0.22657322578706318</v>
      </c>
      <c r="O274">
        <v>30.91</v>
      </c>
      <c r="P274">
        <v>30.4891604941424</v>
      </c>
      <c r="Q274">
        <v>26.8946070852373</v>
      </c>
      <c r="R274">
        <v>40.717135832733902</v>
      </c>
      <c r="S274" s="1">
        <f>(Table2[[#This Row],[Close Price]]-Table2[[#This Row],[20D EMA]])/Table2[[#This Row],[20D EMA]]</f>
        <v>-4.3675186023940521E-2</v>
      </c>
      <c r="T274" s="1">
        <f>(Table2[[#This Row],[Close Price]]-Table2[[#This Row],[50D EMA]])/Table2[[#This Row],[50D EMA]]</f>
        <v>-3.0475109156282352E-2</v>
      </c>
      <c r="U274" s="1">
        <f>(Table2[[#This Row],[Close Price]]-Table2[[#This Row],[200D EMA]])/Table2[[#This Row],[200D EMA]]</f>
        <v>9.9105107069058354E-2</v>
      </c>
      <c r="V274">
        <v>0.922712721376167</v>
      </c>
      <c r="W274">
        <v>29.5</v>
      </c>
      <c r="X274">
        <v>30.68</v>
      </c>
      <c r="Y274">
        <v>29.21</v>
      </c>
      <c r="Z274">
        <v>30.69</v>
      </c>
      <c r="AA274">
        <v>29.21</v>
      </c>
      <c r="AB274">
        <v>32.25</v>
      </c>
      <c r="AC274" s="1">
        <f>(Table2[[#This Row],[Close Price]]/Table2[[#This Row],[Day Low]])-1</f>
        <v>2.0338983050847137E-3</v>
      </c>
      <c r="AD274" s="1">
        <f>(Table2[[#This Row],[Day High]]/Table2[[#This Row],[Close Price]])-1</f>
        <v>3.7889039242219313E-2</v>
      </c>
      <c r="AE274" s="1">
        <f>(Table2[[#This Row],[Close Price]]/Table2[[#This Row],[Current Week Low]])-1</f>
        <v>1.198219787743926E-2</v>
      </c>
      <c r="AF274" s="1">
        <f>(Table2[[#This Row],[Current Week High]]/Table2[[#This Row],[Close Price]])-1</f>
        <v>3.8227334235453325E-2</v>
      </c>
      <c r="AG274" s="1">
        <f>(Table2[[#This Row],[Close Price]]/Table2[[#This Row],[Current Month Low]])-1</f>
        <v>1.198219787743926E-2</v>
      </c>
      <c r="AH274" s="1">
        <f>(Table2[[#This Row],[Current Month High]]/Table2[[#This Row],[Close Price]])-1</f>
        <v>9.1001353179972932E-2</v>
      </c>
      <c r="AI274">
        <v>28.9242219215155</v>
      </c>
      <c r="AJ274">
        <v>90.096463022508004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-0.03</v>
      </c>
      <c r="AM274" t="s">
        <v>3206</v>
      </c>
      <c r="AN274">
        <v>-9.74</v>
      </c>
      <c r="AO274" t="s">
        <v>3206</v>
      </c>
      <c r="AP274">
        <v>7.6019805121987999E-2</v>
      </c>
      <c r="AQ274">
        <f>(Table2[[#This Row],[Sharpe Ratio]]-AVERAGE(Table2[Sharpe Ratio]))/_xlfn.STDEV.P(Table2[Sharpe Ratio])</f>
        <v>0.13272666238343558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-0.55200131252525564</v>
      </c>
      <c r="AS274">
        <f>_xlfn.RANK.AVG(Table2[[#This Row],[1Y Return vs Nifty Z-Score]],Table2[1Y Return vs Nifty Z-Score])</f>
        <v>337</v>
      </c>
      <c r="AT274">
        <f>_xlfn.RANK.AVG(Table2[[#This Row],[6M Return vs Nifty Z-Score]],Table2[6M Return vs Nifty Z-Score])</f>
        <v>259</v>
      </c>
      <c r="AU274">
        <f>_xlfn.RANK.AVG(Table2[[#This Row],[Sharpe Ratio Z-Score]],Table2[Sharpe Ratio Z-Score])</f>
        <v>313</v>
      </c>
      <c r="AV274">
        <f>(Table2[[#This Row],[Rank 1Y]]+Table2[[#This Row],[Rank 6M]]+Table2[[#This Row],[Rank Sharpe]])/3</f>
        <v>303</v>
      </c>
    </row>
    <row r="275" spans="1:48" x14ac:dyDescent="0.3">
      <c r="A275" t="s">
        <v>1094</v>
      </c>
      <c r="B275" t="s">
        <v>1095</v>
      </c>
      <c r="C275" t="s">
        <v>3161</v>
      </c>
      <c r="D275" t="s">
        <v>545</v>
      </c>
      <c r="E275">
        <v>11947.877466237</v>
      </c>
      <c r="F275">
        <v>126.19</v>
      </c>
      <c r="G275">
        <v>15.130301230140599</v>
      </c>
      <c r="H275">
        <f>(Table2[[#This Row],[1Y Return vs Nifty]]-AVERAGE(Table2[1Y Return vs Nifty]))/_xlfn.STDEV.P(Table2[1Y Return vs Nifty])</f>
        <v>-0.15055973359220198</v>
      </c>
      <c r="I275">
        <v>26.641863184769701</v>
      </c>
      <c r="J275">
        <f>(Table2[[#This Row],[1M Return vs Nifty]]-AVERAGE(Table2[1M Return vs Nifty]))/_xlfn.STDEV.P(Table2[1M Return vs Nifty])</f>
        <v>2.3653515215248606</v>
      </c>
      <c r="K275">
        <v>47.551323282239998</v>
      </c>
      <c r="L275">
        <f>(Table2[[#This Row],[6M Return vs Nifty]]-AVERAGE(Table2[6M Return vs Nifty]))/_xlfn.STDEV.P(Table2[6M Return vs Nifty])</f>
        <v>1.0944566268794407</v>
      </c>
      <c r="M275">
        <v>8.8144091910249998</v>
      </c>
      <c r="N275">
        <f>(Table2[[#This Row],[1W Return vs Nifty]]-AVERAGE(Table2[1W Return vs Nifty]))/_xlfn.STDEV.P(Table2[1W Return vs Nifty])</f>
        <v>1.2590146549692705</v>
      </c>
      <c r="O275">
        <v>111.88</v>
      </c>
      <c r="P275">
        <v>102.536123002878</v>
      </c>
      <c r="Q275">
        <v>91.627713180529</v>
      </c>
      <c r="R275">
        <v>84.923045274991296</v>
      </c>
      <c r="S275" s="1">
        <f>(Table2[[#This Row],[Close Price]]-Table2[[#This Row],[20D EMA]])/Table2[[#This Row],[20D EMA]]</f>
        <v>0.12790489810511266</v>
      </c>
      <c r="T275" s="1">
        <f>(Table2[[#This Row],[Close Price]]-Table2[[#This Row],[50D EMA]])/Table2[[#This Row],[50D EMA]]</f>
        <v>0.23068823263834617</v>
      </c>
      <c r="U275" s="1">
        <f>(Table2[[#This Row],[Close Price]]-Table2[[#This Row],[200D EMA]])/Table2[[#This Row],[200D EMA]]</f>
        <v>0.37720342044742339</v>
      </c>
      <c r="V275">
        <v>3.20822347893903</v>
      </c>
      <c r="W275">
        <v>123.86</v>
      </c>
      <c r="X275">
        <v>132.69999999999999</v>
      </c>
      <c r="Y275">
        <v>122.5</v>
      </c>
      <c r="Z275">
        <v>132.69999999999999</v>
      </c>
      <c r="AA275">
        <v>106.09</v>
      </c>
      <c r="AB275">
        <v>133.74</v>
      </c>
      <c r="AC275" s="1">
        <f>(Table2[[#This Row],[Close Price]]/Table2[[#This Row],[Day Low]])-1</f>
        <v>1.8811561440335911E-2</v>
      </c>
      <c r="AD275" s="1">
        <f>(Table2[[#This Row],[Day High]]/Table2[[#This Row],[Close Price]])-1</f>
        <v>5.1588873920278777E-2</v>
      </c>
      <c r="AE275" s="1">
        <f>(Table2[[#This Row],[Close Price]]/Table2[[#This Row],[Current Week Low]])-1</f>
        <v>3.0122448979591709E-2</v>
      </c>
      <c r="AF275" s="1">
        <f>(Table2[[#This Row],[Current Week High]]/Table2[[#This Row],[Close Price]])-1</f>
        <v>5.1588873920278777E-2</v>
      </c>
      <c r="AG275" s="1">
        <f>(Table2[[#This Row],[Close Price]]/Table2[[#This Row],[Current Month Low]])-1</f>
        <v>0.18946177773588446</v>
      </c>
      <c r="AH275" s="1">
        <f>(Table2[[#This Row],[Current Month High]]/Table2[[#This Row],[Close Price]])-1</f>
        <v>5.9830414454394187E-2</v>
      </c>
      <c r="AI275">
        <v>5.9830414454394099</v>
      </c>
      <c r="AJ275">
        <v>82.8840579710144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0.49</v>
      </c>
      <c r="AM275" t="s">
        <v>3208</v>
      </c>
      <c r="AN275">
        <v>23.05</v>
      </c>
      <c r="AO275" t="s">
        <v>3208</v>
      </c>
      <c r="AP275">
        <v>2.441401686552E-2</v>
      </c>
      <c r="AQ275">
        <f>(Table2[[#This Row],[Sharpe Ratio]]-AVERAGE(Table2[Sharpe Ratio]))/_xlfn.STDEV.P(Table2[Sharpe Ratio])</f>
        <v>-0.47061423817084441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4.0976488316105257</v>
      </c>
      <c r="AS275">
        <f>_xlfn.RANK.AVG(Table2[[#This Row],[1Y Return vs Nifty Z-Score]],Table2[1Y Return vs Nifty Z-Score])</f>
        <v>354</v>
      </c>
      <c r="AT275">
        <f>_xlfn.RANK.AVG(Table2[[#This Row],[6M Return vs Nifty Z-Score]],Table2[6M Return vs Nifty Z-Score])</f>
        <v>91</v>
      </c>
      <c r="AU275">
        <f>_xlfn.RANK.AVG(Table2[[#This Row],[Sharpe Ratio Z-Score]],Table2[Sharpe Ratio Z-Score])</f>
        <v>464</v>
      </c>
      <c r="AV275">
        <f>(Table2[[#This Row],[Rank 1Y]]+Table2[[#This Row],[Rank 6M]]+Table2[[#This Row],[Rank Sharpe]])/3</f>
        <v>303</v>
      </c>
    </row>
    <row r="276" spans="1:48" x14ac:dyDescent="0.3">
      <c r="A276" t="s">
        <v>372</v>
      </c>
      <c r="B276" t="s">
        <v>373</v>
      </c>
      <c r="C276" t="s">
        <v>3172</v>
      </c>
      <c r="D276" t="s">
        <v>89</v>
      </c>
      <c r="E276">
        <v>65234.805180399999</v>
      </c>
      <c r="F276">
        <v>330.7</v>
      </c>
      <c r="G276">
        <v>85.620227090045205</v>
      </c>
      <c r="H276">
        <f>(Table2[[#This Row],[1Y Return vs Nifty]]-AVERAGE(Table2[1Y Return vs Nifty]))/_xlfn.STDEV.P(Table2[1Y Return vs Nifty])</f>
        <v>1.0992332946571974</v>
      </c>
      <c r="I276">
        <v>-1.6240607104978899</v>
      </c>
      <c r="J276">
        <f>(Table2[[#This Row],[1M Return vs Nifty]]-AVERAGE(Table2[1M Return vs Nifty]))/_xlfn.STDEV.P(Table2[1M Return vs Nifty])</f>
        <v>-0.39497504994000804</v>
      </c>
      <c r="K276">
        <v>19.029651625225299</v>
      </c>
      <c r="L276">
        <f>(Table2[[#This Row],[6M Return vs Nifty]]-AVERAGE(Table2[6M Return vs Nifty]))/_xlfn.STDEV.P(Table2[6M Return vs Nifty])</f>
        <v>0.18267863846041044</v>
      </c>
      <c r="M276">
        <v>1.4933549571134299</v>
      </c>
      <c r="N276">
        <f>(Table2[[#This Row],[1W Return vs Nifty]]-AVERAGE(Table2[1W Return vs Nifty]))/_xlfn.STDEV.P(Table2[1W Return vs Nifty])</f>
        <v>-0.12659118213210438</v>
      </c>
      <c r="O276">
        <v>318.14999999999998</v>
      </c>
      <c r="P276">
        <v>316.76385848894199</v>
      </c>
      <c r="Q276">
        <v>264.85616275588399</v>
      </c>
      <c r="R276">
        <v>50.827704185937897</v>
      </c>
      <c r="S276" s="1">
        <f>(Table2[[#This Row],[Close Price]]-Table2[[#This Row],[20D EMA]])/Table2[[#This Row],[20D EMA]]</f>
        <v>3.9446801823039487E-2</v>
      </c>
      <c r="T276" s="1">
        <f>(Table2[[#This Row],[Close Price]]-Table2[[#This Row],[50D EMA]])/Table2[[#This Row],[50D EMA]]</f>
        <v>4.3995364804361031E-2</v>
      </c>
      <c r="U276" s="1">
        <f>(Table2[[#This Row],[Close Price]]-Table2[[#This Row],[200D EMA]])/Table2[[#This Row],[200D EMA]]</f>
        <v>0.24860224719333335</v>
      </c>
      <c r="V276">
        <v>0.94224086284698405</v>
      </c>
      <c r="W276">
        <v>315.10000000000002</v>
      </c>
      <c r="X276">
        <v>338</v>
      </c>
      <c r="Y276">
        <v>303.25</v>
      </c>
      <c r="Z276">
        <v>338</v>
      </c>
      <c r="AA276">
        <v>302.25</v>
      </c>
      <c r="AB276">
        <v>338</v>
      </c>
      <c r="AC276" s="1">
        <f>(Table2[[#This Row],[Close Price]]/Table2[[#This Row],[Day Low]])-1</f>
        <v>4.9508092668993919E-2</v>
      </c>
      <c r="AD276" s="1">
        <f>(Table2[[#This Row],[Day High]]/Table2[[#This Row],[Close Price]])-1</f>
        <v>2.2074387662534001E-2</v>
      </c>
      <c r="AE276" s="1">
        <f>(Table2[[#This Row],[Close Price]]/Table2[[#This Row],[Current Week Low]])-1</f>
        <v>9.0519373454245544E-2</v>
      </c>
      <c r="AF276" s="1">
        <f>(Table2[[#This Row],[Current Week High]]/Table2[[#This Row],[Close Price]])-1</f>
        <v>2.2074387662534001E-2</v>
      </c>
      <c r="AG276" s="1">
        <f>(Table2[[#This Row],[Close Price]]/Table2[[#This Row],[Current Month Low]])-1</f>
        <v>9.4127377998345807E-2</v>
      </c>
      <c r="AH276" s="1">
        <f>(Table2[[#This Row],[Current Month High]]/Table2[[#This Row],[Close Price]])-1</f>
        <v>2.2074387662534001E-2</v>
      </c>
      <c r="AI276">
        <v>9.1472633807075905</v>
      </c>
      <c r="AJ276">
        <v>132.559774964838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-0.01</v>
      </c>
      <c r="AM276" t="s">
        <v>3206</v>
      </c>
      <c r="AN276">
        <v>6.97</v>
      </c>
      <c r="AO276" t="s">
        <v>3208</v>
      </c>
      <c r="AQ276">
        <f>(Table2[[#This Row],[Sharpe Ratio]]-AVERAGE(Table2[Sharpe Ratio]))/_xlfn.STDEV.P(Table2[Sharpe Ratio])</f>
        <v>-0.75604684988846582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4.2988511570296317E-3</v>
      </c>
      <c r="AS276">
        <f>_xlfn.RANK.AVG(Table2[[#This Row],[1Y Return vs Nifty Z-Score]],Table2[1Y Return vs Nifty Z-Score])</f>
        <v>88</v>
      </c>
      <c r="AT276">
        <f>_xlfn.RANK.AVG(Table2[[#This Row],[6M Return vs Nifty Z-Score]],Table2[6M Return vs Nifty Z-Score])</f>
        <v>267</v>
      </c>
      <c r="AU276">
        <f>_xlfn.RANK.AVG(Table2[[#This Row],[Sharpe Ratio Z-Score]],Table2[Sharpe Ratio Z-Score])</f>
        <v>559.5</v>
      </c>
      <c r="AV276">
        <f>(Table2[[#This Row],[Rank 1Y]]+Table2[[#This Row],[Rank 6M]]+Table2[[#This Row],[Rank Sharpe]])/3</f>
        <v>304.83333333333331</v>
      </c>
    </row>
    <row r="277" spans="1:48" x14ac:dyDescent="0.3">
      <c r="A277" t="s">
        <v>556</v>
      </c>
      <c r="B277" t="s">
        <v>557</v>
      </c>
      <c r="C277" t="s">
        <v>3164</v>
      </c>
      <c r="D277" t="s">
        <v>46</v>
      </c>
      <c r="E277">
        <v>37701.476999999999</v>
      </c>
      <c r="F277">
        <v>59.85</v>
      </c>
      <c r="G277">
        <v>50.641230311501097</v>
      </c>
      <c r="H277">
        <f>(Table2[[#This Row],[1Y Return vs Nifty]]-AVERAGE(Table2[1Y Return vs Nifty]))/_xlfn.STDEV.P(Table2[1Y Return vs Nifty])</f>
        <v>0.4790523854607952</v>
      </c>
      <c r="I277">
        <v>-1.55121148373746</v>
      </c>
      <c r="J277">
        <f>(Table2[[#This Row],[1M Return vs Nifty]]-AVERAGE(Table2[1M Return vs Nifty]))/_xlfn.STDEV.P(Table2[1M Return vs Nifty])</f>
        <v>-0.3878609128934864</v>
      </c>
      <c r="K277">
        <v>-10.480590251722701</v>
      </c>
      <c r="L277">
        <f>(Table2[[#This Row],[6M Return vs Nifty]]-AVERAGE(Table2[6M Return vs Nifty]))/_xlfn.STDEV.P(Table2[6M Return vs Nifty])</f>
        <v>-0.76070186531539641</v>
      </c>
      <c r="M277">
        <v>0.364942741923442</v>
      </c>
      <c r="N277">
        <f>(Table2[[#This Row],[1W Return vs Nifty]]-AVERAGE(Table2[1W Return vs Nifty]))/_xlfn.STDEV.P(Table2[1W Return vs Nifty])</f>
        <v>-0.34015804041070485</v>
      </c>
      <c r="O277">
        <v>63.2</v>
      </c>
      <c r="P277">
        <v>64.442439954469293</v>
      </c>
      <c r="Q277">
        <v>58.810019448941297</v>
      </c>
      <c r="R277">
        <v>39.896541547326301</v>
      </c>
      <c r="S277" s="1">
        <f>(Table2[[#This Row],[Close Price]]-Table2[[#This Row],[20D EMA]])/Table2[[#This Row],[20D EMA]]</f>
        <v>-5.3006329113924069E-2</v>
      </c>
      <c r="T277" s="1">
        <f>(Table2[[#This Row],[Close Price]]-Table2[[#This Row],[50D EMA]])/Table2[[#This Row],[50D EMA]]</f>
        <v>-7.1264215906691339E-2</v>
      </c>
      <c r="U277" s="1">
        <f>(Table2[[#This Row],[Close Price]]-Table2[[#This Row],[200D EMA]])/Table2[[#This Row],[200D EMA]]</f>
        <v>1.7683730779269893E-2</v>
      </c>
      <c r="V277">
        <v>0.37528524085942699</v>
      </c>
      <c r="W277">
        <v>59.55</v>
      </c>
      <c r="X277">
        <v>63.04</v>
      </c>
      <c r="Y277">
        <v>59.55</v>
      </c>
      <c r="Z277">
        <v>63.63</v>
      </c>
      <c r="AA277">
        <v>59.55</v>
      </c>
      <c r="AB277">
        <v>64.22</v>
      </c>
      <c r="AC277" s="1">
        <f>(Table2[[#This Row],[Close Price]]/Table2[[#This Row],[Day Low]])-1</f>
        <v>5.0377833753150192E-3</v>
      </c>
      <c r="AD277" s="1">
        <f>(Table2[[#This Row],[Day High]]/Table2[[#This Row],[Close Price]])-1</f>
        <v>5.3299916457811181E-2</v>
      </c>
      <c r="AE277" s="1">
        <f>(Table2[[#This Row],[Close Price]]/Table2[[#This Row],[Current Week Low]])-1</f>
        <v>5.0377833753150192E-3</v>
      </c>
      <c r="AF277" s="1">
        <f>(Table2[[#This Row],[Current Week High]]/Table2[[#This Row],[Close Price]])-1</f>
        <v>6.315789473684208E-2</v>
      </c>
      <c r="AG277" s="1">
        <f>(Table2[[#This Row],[Close Price]]/Table2[[#This Row],[Current Month Low]])-1</f>
        <v>5.0377833753150192E-3</v>
      </c>
      <c r="AH277" s="1">
        <f>(Table2[[#This Row],[Current Month High]]/Table2[[#This Row],[Close Price]])-1</f>
        <v>7.3015873015872979E-2</v>
      </c>
      <c r="AI277">
        <v>30.576441102756899</v>
      </c>
      <c r="AJ277">
        <v>108.173913043478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-0.12</v>
      </c>
      <c r="AM277" t="s">
        <v>3206</v>
      </c>
      <c r="AN277">
        <v>-9.06</v>
      </c>
      <c r="AO277" t="s">
        <v>3206</v>
      </c>
      <c r="AP277">
        <v>0.125894374496516</v>
      </c>
      <c r="AQ277">
        <f>(Table2[[#This Row],[Sharpe Ratio]]-AVERAGE(Table2[Sharpe Ratio]))/_xlfn.STDEV.P(Table2[Sharpe Ratio])</f>
        <v>0.71582729155390745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170</v>
      </c>
      <c r="AT277">
        <f>_xlfn.RANK.AVG(Table2[[#This Row],[6M Return vs Nifty Z-Score]],Table2[6M Return vs Nifty Z-Score])</f>
        <v>576</v>
      </c>
      <c r="AU277">
        <f>_xlfn.RANK.AVG(Table2[[#This Row],[Sharpe Ratio Z-Score]],Table2[Sharpe Ratio Z-Score])</f>
        <v>169</v>
      </c>
      <c r="AV277">
        <f>(Table2[[#This Row],[Rank 1Y]]+Table2[[#This Row],[Rank 6M]]+Table2[[#This Row],[Rank Sharpe]])/3</f>
        <v>305</v>
      </c>
    </row>
    <row r="278" spans="1:48" x14ac:dyDescent="0.3">
      <c r="A278" t="s">
        <v>1104</v>
      </c>
      <c r="B278" t="s">
        <v>1105</v>
      </c>
      <c r="C278" t="s">
        <v>3172</v>
      </c>
      <c r="D278" t="s">
        <v>414</v>
      </c>
      <c r="E278">
        <v>11831.294854</v>
      </c>
      <c r="F278">
        <v>245.8</v>
      </c>
      <c r="G278">
        <v>31.895673157103701</v>
      </c>
      <c r="H278">
        <f>(Table2[[#This Row],[1Y Return vs Nifty]]-AVERAGE(Table2[1Y Return vs Nifty]))/_xlfn.STDEV.P(Table2[1Y Return vs Nifty])</f>
        <v>0.14669189058981616</v>
      </c>
      <c r="I278">
        <v>-8.1869293115830502</v>
      </c>
      <c r="J278">
        <f>(Table2[[#This Row],[1M Return vs Nifty]]-AVERAGE(Table2[1M Return vs Nifty]))/_xlfn.STDEV.P(Table2[1M Return vs Nifty])</f>
        <v>-1.0358761098781495</v>
      </c>
      <c r="K278">
        <v>1.2254753250978001</v>
      </c>
      <c r="L278">
        <f>(Table2[[#This Row],[6M Return vs Nifty]]-AVERAGE(Table2[6M Return vs Nifty]))/_xlfn.STDEV.P(Table2[6M Return vs Nifty])</f>
        <v>-0.38648351471217623</v>
      </c>
      <c r="M278">
        <v>-4.27059229241517</v>
      </c>
      <c r="N278">
        <f>(Table2[[#This Row],[1W Return vs Nifty]]-AVERAGE(Table2[1W Return vs Nifty]))/_xlfn.STDEV.P(Table2[1W Return vs Nifty])</f>
        <v>-1.2174940355349675</v>
      </c>
      <c r="O278">
        <v>264.47000000000003</v>
      </c>
      <c r="P278">
        <v>267.47843918534801</v>
      </c>
      <c r="Q278">
        <v>229.53304492541</v>
      </c>
      <c r="R278">
        <v>32.2940738396968</v>
      </c>
      <c r="S278" s="1">
        <f>(Table2[[#This Row],[Close Price]]-Table2[[#This Row],[20D EMA]])/Table2[[#This Row],[20D EMA]]</f>
        <v>-7.0594018225129562E-2</v>
      </c>
      <c r="T278" s="1">
        <f>(Table2[[#This Row],[Close Price]]-Table2[[#This Row],[50D EMA]])/Table2[[#This Row],[50D EMA]]</f>
        <v>-8.1047426668756722E-2</v>
      </c>
      <c r="U278" s="1">
        <f>(Table2[[#This Row],[Close Price]]-Table2[[#This Row],[200D EMA]])/Table2[[#This Row],[200D EMA]]</f>
        <v>7.0869774240463687E-2</v>
      </c>
      <c r="V278">
        <v>0.28342799921480999</v>
      </c>
      <c r="W278">
        <v>244.3</v>
      </c>
      <c r="X278">
        <v>257.8</v>
      </c>
      <c r="Y278">
        <v>244.3</v>
      </c>
      <c r="Z278">
        <v>258.5</v>
      </c>
      <c r="AA278">
        <v>244.3</v>
      </c>
      <c r="AB278">
        <v>276.39999999999998</v>
      </c>
      <c r="AC278" s="1">
        <f>(Table2[[#This Row],[Close Price]]/Table2[[#This Row],[Day Low]])-1</f>
        <v>6.1399918133442366E-3</v>
      </c>
      <c r="AD278" s="1">
        <f>(Table2[[#This Row],[Day High]]/Table2[[#This Row],[Close Price]])-1</f>
        <v>4.882017900732305E-2</v>
      </c>
      <c r="AE278" s="1">
        <f>(Table2[[#This Row],[Close Price]]/Table2[[#This Row],[Current Week Low]])-1</f>
        <v>6.1399918133442366E-3</v>
      </c>
      <c r="AF278" s="1">
        <f>(Table2[[#This Row],[Current Week High]]/Table2[[#This Row],[Close Price]])-1</f>
        <v>5.1668022782750178E-2</v>
      </c>
      <c r="AG278" s="1">
        <f>(Table2[[#This Row],[Close Price]]/Table2[[#This Row],[Current Month Low]])-1</f>
        <v>6.1399918133442366E-3</v>
      </c>
      <c r="AH278" s="1">
        <f>(Table2[[#This Row],[Current Month High]]/Table2[[#This Row],[Close Price]])-1</f>
        <v>0.12449145646867366</v>
      </c>
      <c r="AI278">
        <v>56.305939788445798</v>
      </c>
      <c r="AJ278">
        <v>91.284046692607006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-0.08</v>
      </c>
      <c r="AM278" t="s">
        <v>3206</v>
      </c>
      <c r="AN278">
        <v>-10.47</v>
      </c>
      <c r="AO278" t="s">
        <v>3206</v>
      </c>
      <c r="AP278">
        <v>0.10631157369076</v>
      </c>
      <c r="AQ278">
        <f>(Table2[[#This Row],[Sharpe Ratio]]-AVERAGE(Table2[Sharpe Ratio]))/_xlfn.STDEV.P(Table2[Sharpe Ratio])</f>
        <v>0.486878077275816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250</v>
      </c>
      <c r="AT278">
        <f>_xlfn.RANK.AVG(Table2[[#This Row],[6M Return vs Nifty Z-Score]],Table2[6M Return vs Nifty Z-Score])</f>
        <v>452</v>
      </c>
      <c r="AU278">
        <f>_xlfn.RANK.AVG(Table2[[#This Row],[Sharpe Ratio Z-Score]],Table2[Sharpe Ratio Z-Score])</f>
        <v>214</v>
      </c>
      <c r="AV278">
        <f>(Table2[[#This Row],[Rank 1Y]]+Table2[[#This Row],[Rank 6M]]+Table2[[#This Row],[Rank Sharpe]])/3</f>
        <v>305.33333333333331</v>
      </c>
    </row>
    <row r="279" spans="1:48" x14ac:dyDescent="0.3">
      <c r="A279" t="s">
        <v>282</v>
      </c>
      <c r="B279" t="s">
        <v>283</v>
      </c>
      <c r="C279" t="s">
        <v>3172</v>
      </c>
      <c r="D279" t="s">
        <v>46</v>
      </c>
      <c r="E279">
        <v>97754.999363616007</v>
      </c>
      <c r="F279">
        <v>92.54</v>
      </c>
      <c r="G279">
        <v>19.192311571220699</v>
      </c>
      <c r="H279">
        <f>(Table2[[#This Row],[1Y Return vs Nifty]]-AVERAGE(Table2[1Y Return vs Nifty]))/_xlfn.STDEV.P(Table2[1Y Return vs Nifty])</f>
        <v>-7.8539907453520533E-2</v>
      </c>
      <c r="I279">
        <v>-8.5660332409349298</v>
      </c>
      <c r="J279">
        <f>(Table2[[#This Row],[1M Return vs Nifty]]-AVERAGE(Table2[1M Return vs Nifty]))/_xlfn.STDEV.P(Table2[1M Return vs Nifty])</f>
        <v>-1.0728977424776744</v>
      </c>
      <c r="K279">
        <v>0.31986482850867898</v>
      </c>
      <c r="L279">
        <f>(Table2[[#This Row],[6M Return vs Nifty]]-AVERAGE(Table2[6M Return vs Nifty]))/_xlfn.STDEV.P(Table2[6M Return vs Nifty])</f>
        <v>-0.41543398180964419</v>
      </c>
      <c r="M279">
        <v>0.308560419388755</v>
      </c>
      <c r="N279">
        <f>(Table2[[#This Row],[1W Return vs Nifty]]-AVERAGE(Table2[1W Return vs Nifty]))/_xlfn.STDEV.P(Table2[1W Return vs Nifty])</f>
        <v>-0.35082913677432975</v>
      </c>
      <c r="O279">
        <v>94.04</v>
      </c>
      <c r="P279">
        <v>94.239583244149102</v>
      </c>
      <c r="Q279">
        <v>84.293467729088505</v>
      </c>
      <c r="R279">
        <v>43.771518423685301</v>
      </c>
      <c r="S279" s="1">
        <f>(Table2[[#This Row],[Close Price]]-Table2[[#This Row],[20D EMA]])/Table2[[#This Row],[20D EMA]]</f>
        <v>-1.595065929391748E-2</v>
      </c>
      <c r="T279" s="1">
        <f>(Table2[[#This Row],[Close Price]]-Table2[[#This Row],[50D EMA]])/Table2[[#This Row],[50D EMA]]</f>
        <v>-1.8034706708601828E-2</v>
      </c>
      <c r="U279" s="1">
        <f>(Table2[[#This Row],[Close Price]]-Table2[[#This Row],[200D EMA]])/Table2[[#This Row],[200D EMA]]</f>
        <v>9.7831213889729887E-2</v>
      </c>
      <c r="V279">
        <v>0.97080603087409201</v>
      </c>
      <c r="W279">
        <v>92.2</v>
      </c>
      <c r="X279">
        <v>94.4</v>
      </c>
      <c r="Y279">
        <v>89.21</v>
      </c>
      <c r="Z279">
        <v>94.4</v>
      </c>
      <c r="AA279">
        <v>89.21</v>
      </c>
      <c r="AB279">
        <v>96.9</v>
      </c>
      <c r="AC279" s="1">
        <f>(Table2[[#This Row],[Close Price]]/Table2[[#This Row],[Day Low]])-1</f>
        <v>3.6876355748374223E-3</v>
      </c>
      <c r="AD279" s="1">
        <f>(Table2[[#This Row],[Day High]]/Table2[[#This Row],[Close Price]])-1</f>
        <v>2.0099416468554177E-2</v>
      </c>
      <c r="AE279" s="1">
        <f>(Table2[[#This Row],[Close Price]]/Table2[[#This Row],[Current Week Low]])-1</f>
        <v>3.7327653850465436E-2</v>
      </c>
      <c r="AF279" s="1">
        <f>(Table2[[#This Row],[Current Week High]]/Table2[[#This Row],[Close Price]])-1</f>
        <v>2.0099416468554177E-2</v>
      </c>
      <c r="AG279" s="1">
        <f>(Table2[[#This Row],[Close Price]]/Table2[[#This Row],[Current Month Low]])-1</f>
        <v>3.7327653850465436E-2</v>
      </c>
      <c r="AH279" s="1">
        <f>(Table2[[#This Row],[Current Month High]]/Table2[[#This Row],[Close Price]])-1</f>
        <v>4.711476118435276E-2</v>
      </c>
      <c r="AI279">
        <v>12.113680570564</v>
      </c>
      <c r="AJ279">
        <v>77.961538461538396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-7.0000000000000007E-2</v>
      </c>
      <c r="AM279" t="s">
        <v>3206</v>
      </c>
      <c r="AN279">
        <v>-3.54</v>
      </c>
      <c r="AO279" t="s">
        <v>3206</v>
      </c>
      <c r="AP279">
        <v>0.14225089624246601</v>
      </c>
      <c r="AQ279">
        <f>(Table2[[#This Row],[Sharpe Ratio]]-AVERAGE(Table2[Sharpe Ratio]))/_xlfn.STDEV.P(Table2[Sharpe Ratio])</f>
        <v>0.90705697515243799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327</v>
      </c>
      <c r="AT279">
        <f>_xlfn.RANK.AVG(Table2[[#This Row],[6M Return vs Nifty Z-Score]],Table2[6M Return vs Nifty Z-Score])</f>
        <v>464</v>
      </c>
      <c r="AU279">
        <f>_xlfn.RANK.AVG(Table2[[#This Row],[Sharpe Ratio Z-Score]],Table2[Sharpe Ratio Z-Score])</f>
        <v>130</v>
      </c>
      <c r="AV279">
        <f>(Table2[[#This Row],[Rank 1Y]]+Table2[[#This Row],[Rank 6M]]+Table2[[#This Row],[Rank Sharpe]])/3</f>
        <v>307</v>
      </c>
    </row>
    <row r="280" spans="1:48" x14ac:dyDescent="0.3">
      <c r="A280" t="s">
        <v>633</v>
      </c>
      <c r="B280" t="s">
        <v>634</v>
      </c>
      <c r="C280" t="s">
        <v>3175</v>
      </c>
      <c r="D280" t="s">
        <v>281</v>
      </c>
      <c r="E280">
        <v>30390.488136359902</v>
      </c>
      <c r="F280">
        <v>581</v>
      </c>
      <c r="G280">
        <v>5.5227611517542901</v>
      </c>
      <c r="H280">
        <f>(Table2[[#This Row],[1Y Return vs Nifty]]-AVERAGE(Table2[1Y Return vs Nifty]))/_xlfn.STDEV.P(Table2[1Y Return vs Nifty])</f>
        <v>-0.32090232456694795</v>
      </c>
      <c r="I280">
        <v>15.733182660854499</v>
      </c>
      <c r="J280">
        <f>(Table2[[#This Row],[1M Return vs Nifty]]-AVERAGE(Table2[1M Return vs Nifty]))/_xlfn.STDEV.P(Table2[1M Return vs Nifty])</f>
        <v>1.3000574656378054</v>
      </c>
      <c r="K280">
        <v>52.8709131409992</v>
      </c>
      <c r="L280">
        <f>(Table2[[#This Row],[6M Return vs Nifty]]-AVERAGE(Table2[6M Return vs Nifty]))/_xlfn.STDEV.P(Table2[6M Return vs Nifty])</f>
        <v>1.264512751182409</v>
      </c>
      <c r="M280">
        <v>22.1438671377669</v>
      </c>
      <c r="N280">
        <f>(Table2[[#This Row],[1W Return vs Nifty]]-AVERAGE(Table2[1W Return vs Nifty]))/_xlfn.STDEV.P(Table2[1W Return vs Nifty])</f>
        <v>3.7817899474744965</v>
      </c>
      <c r="O280">
        <v>536.04999999999995</v>
      </c>
      <c r="P280">
        <v>515.97156583177298</v>
      </c>
      <c r="Q280">
        <v>457.37810633355099</v>
      </c>
      <c r="R280">
        <v>82.518789607780306</v>
      </c>
      <c r="S280" s="1">
        <f>(Table2[[#This Row],[Close Price]]-Table2[[#This Row],[20D EMA]])/Table2[[#This Row],[20D EMA]]</f>
        <v>8.3854118085999532E-2</v>
      </c>
      <c r="T280" s="1">
        <f>(Table2[[#This Row],[Close Price]]-Table2[[#This Row],[50D EMA]])/Table2[[#This Row],[50D EMA]]</f>
        <v>0.12603104216294905</v>
      </c>
      <c r="U280" s="1">
        <f>(Table2[[#This Row],[Close Price]]-Table2[[#This Row],[200D EMA]])/Table2[[#This Row],[200D EMA]]</f>
        <v>0.27028380229528431</v>
      </c>
      <c r="V280">
        <v>1.63640636423244</v>
      </c>
      <c r="W280">
        <v>576.65</v>
      </c>
      <c r="X280">
        <v>609.85</v>
      </c>
      <c r="Y280">
        <v>523.1</v>
      </c>
      <c r="Z280">
        <v>628.29999999999995</v>
      </c>
      <c r="AA280">
        <v>501.35</v>
      </c>
      <c r="AB280">
        <v>628.29999999999995</v>
      </c>
      <c r="AC280" s="1">
        <f>(Table2[[#This Row],[Close Price]]/Table2[[#This Row],[Day Low]])-1</f>
        <v>7.5435706234283639E-3</v>
      </c>
      <c r="AD280" s="1">
        <f>(Table2[[#This Row],[Day High]]/Table2[[#This Row],[Close Price]])-1</f>
        <v>4.96557659208261E-2</v>
      </c>
      <c r="AE280" s="1">
        <f>(Table2[[#This Row],[Close Price]]/Table2[[#This Row],[Current Week Low]])-1</f>
        <v>0.11068629325176826</v>
      </c>
      <c r="AF280" s="1">
        <f>(Table2[[#This Row],[Current Week High]]/Table2[[#This Row],[Close Price]])-1</f>
        <v>8.1411359724612664E-2</v>
      </c>
      <c r="AG280" s="1">
        <f>(Table2[[#This Row],[Close Price]]/Table2[[#This Row],[Current Month Low]])-1</f>
        <v>0.15887104816994113</v>
      </c>
      <c r="AH280" s="1">
        <f>(Table2[[#This Row],[Current Month High]]/Table2[[#This Row],[Close Price]])-1</f>
        <v>8.1411359724612664E-2</v>
      </c>
      <c r="AI280">
        <v>8.1411359724612602</v>
      </c>
      <c r="AJ280">
        <v>72.865218684915206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0.18</v>
      </c>
      <c r="AM280" t="s">
        <v>3208</v>
      </c>
      <c r="AN280">
        <v>10.88</v>
      </c>
      <c r="AO280" t="s">
        <v>3208</v>
      </c>
      <c r="AP280">
        <v>3.2356631559139003E-2</v>
      </c>
      <c r="AQ280">
        <f>(Table2[[#This Row],[Sharpe Ratio]]-AVERAGE(Table2[Sharpe Ratio]))/_xlfn.STDEV.P(Table2[Sharpe Ratio])</f>
        <v>-0.37775441635806301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5.6477034233697001</v>
      </c>
      <c r="AS280">
        <f>_xlfn.RANK.AVG(Table2[[#This Row],[1Y Return vs Nifty Z-Score]],Table2[1Y Return vs Nifty Z-Score])</f>
        <v>405</v>
      </c>
      <c r="AT280">
        <f>_xlfn.RANK.AVG(Table2[[#This Row],[6M Return vs Nifty Z-Score]],Table2[6M Return vs Nifty Z-Score])</f>
        <v>75</v>
      </c>
      <c r="AU280">
        <f>_xlfn.RANK.AVG(Table2[[#This Row],[Sharpe Ratio Z-Score]],Table2[Sharpe Ratio Z-Score])</f>
        <v>442</v>
      </c>
      <c r="AV280">
        <f>(Table2[[#This Row],[Rank 1Y]]+Table2[[#This Row],[Rank 6M]]+Table2[[#This Row],[Rank Sharpe]])/3</f>
        <v>307.33333333333331</v>
      </c>
    </row>
    <row r="281" spans="1:48" x14ac:dyDescent="0.3">
      <c r="A281" t="s">
        <v>1008</v>
      </c>
      <c r="B281" t="s">
        <v>1009</v>
      </c>
      <c r="C281" t="s">
        <v>3172</v>
      </c>
      <c r="D281" t="s">
        <v>75</v>
      </c>
      <c r="E281">
        <v>14431.5</v>
      </c>
      <c r="F281">
        <v>93.47</v>
      </c>
      <c r="G281">
        <v>19.406579412607101</v>
      </c>
      <c r="H281">
        <f>(Table2[[#This Row],[1Y Return vs Nifty]]-AVERAGE(Table2[1Y Return vs Nifty]))/_xlfn.STDEV.P(Table2[1Y Return vs Nifty])</f>
        <v>-7.4740918433798861E-2</v>
      </c>
      <c r="I281">
        <v>-4.1175779036618199</v>
      </c>
      <c r="J281">
        <f>(Table2[[#This Row],[1M Return vs Nifty]]-AVERAGE(Table2[1M Return vs Nifty]))/_xlfn.STDEV.P(Table2[1M Return vs Nifty])</f>
        <v>-0.63848103934965417</v>
      </c>
      <c r="K281">
        <v>18.240881219748701</v>
      </c>
      <c r="L281">
        <f>(Table2[[#This Row],[6M Return vs Nifty]]-AVERAGE(Table2[6M Return vs Nifty]))/_xlfn.STDEV.P(Table2[6M Return vs Nifty])</f>
        <v>0.15746330387980084</v>
      </c>
      <c r="M281">
        <v>-1.42051091389319</v>
      </c>
      <c r="N281">
        <f>(Table2[[#This Row],[1W Return vs Nifty]]-AVERAGE(Table2[1W Return vs Nifty]))/_xlfn.STDEV.P(Table2[1W Return vs Nifty])</f>
        <v>-0.67807863604215035</v>
      </c>
      <c r="O281">
        <v>98.61</v>
      </c>
      <c r="P281">
        <v>95.856724943175095</v>
      </c>
      <c r="Q281">
        <v>79.132857893335398</v>
      </c>
      <c r="R281">
        <v>36.592870918046202</v>
      </c>
      <c r="S281" s="1">
        <f>(Table2[[#This Row],[Close Price]]-Table2[[#This Row],[20D EMA]])/Table2[[#This Row],[20D EMA]]</f>
        <v>-5.2124530980630773E-2</v>
      </c>
      <c r="T281" s="1">
        <f>(Table2[[#This Row],[Close Price]]-Table2[[#This Row],[50D EMA]])/Table2[[#This Row],[50D EMA]]</f>
        <v>-2.4898878452085368E-2</v>
      </c>
      <c r="U281" s="1">
        <f>(Table2[[#This Row],[Close Price]]-Table2[[#This Row],[200D EMA]])/Table2[[#This Row],[200D EMA]]</f>
        <v>0.18117811599815961</v>
      </c>
      <c r="V281">
        <v>0.22784630638217801</v>
      </c>
      <c r="W281">
        <v>93.14</v>
      </c>
      <c r="X281">
        <v>97.15</v>
      </c>
      <c r="Y281">
        <v>92.4</v>
      </c>
      <c r="Z281">
        <v>97.15</v>
      </c>
      <c r="AA281">
        <v>92.4</v>
      </c>
      <c r="AB281">
        <v>101.65</v>
      </c>
      <c r="AC281" s="1">
        <f>(Table2[[#This Row],[Close Price]]/Table2[[#This Row],[Day Low]])-1</f>
        <v>3.5430534678977388E-3</v>
      </c>
      <c r="AD281" s="1">
        <f>(Table2[[#This Row],[Day High]]/Table2[[#This Row],[Close Price]])-1</f>
        <v>3.9370921151171467E-2</v>
      </c>
      <c r="AE281" s="1">
        <f>(Table2[[#This Row],[Close Price]]/Table2[[#This Row],[Current Week Low]])-1</f>
        <v>1.1580086580086579E-2</v>
      </c>
      <c r="AF281" s="1">
        <f>(Table2[[#This Row],[Current Week High]]/Table2[[#This Row],[Close Price]])-1</f>
        <v>3.9370921151171467E-2</v>
      </c>
      <c r="AG281" s="1">
        <f>(Table2[[#This Row],[Close Price]]/Table2[[#This Row],[Current Month Low]])-1</f>
        <v>1.1580086580086579E-2</v>
      </c>
      <c r="AH281" s="1">
        <f>(Table2[[#This Row],[Current Month High]]/Table2[[#This Row],[Close Price]])-1</f>
        <v>8.7514710602332402E-2</v>
      </c>
      <c r="AI281">
        <v>41.0078099925109</v>
      </c>
      <c r="AJ281">
        <v>88.068410462776598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0.05</v>
      </c>
      <c r="AM281" t="s">
        <v>3208</v>
      </c>
      <c r="AN281">
        <v>-7.35</v>
      </c>
      <c r="AO281" t="s">
        <v>3206</v>
      </c>
      <c r="AP281">
        <v>7.4148345544059996E-2</v>
      </c>
      <c r="AQ281">
        <f>(Table2[[#This Row],[Sharpe Ratio]]-AVERAGE(Table2[Sharpe Ratio]))/_xlfn.STDEV.P(Table2[Sharpe Ratio])</f>
        <v>0.11084678911250467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-1.1229905008332979</v>
      </c>
      <c r="AS281">
        <f>_xlfn.RANK.AVG(Table2[[#This Row],[1Y Return vs Nifty Z-Score]],Table2[1Y Return vs Nifty Z-Score])</f>
        <v>324</v>
      </c>
      <c r="AT281">
        <f>_xlfn.RANK.AVG(Table2[[#This Row],[6M Return vs Nifty Z-Score]],Table2[6M Return vs Nifty Z-Score])</f>
        <v>276</v>
      </c>
      <c r="AU281">
        <f>_xlfn.RANK.AVG(Table2[[#This Row],[Sharpe Ratio Z-Score]],Table2[Sharpe Ratio Z-Score])</f>
        <v>322</v>
      </c>
      <c r="AV281">
        <f>(Table2[[#This Row],[Rank 1Y]]+Table2[[#This Row],[Rank 6M]]+Table2[[#This Row],[Rank Sharpe]])/3</f>
        <v>307.33333333333331</v>
      </c>
    </row>
    <row r="282" spans="1:48" x14ac:dyDescent="0.3">
      <c r="A282" t="s">
        <v>238</v>
      </c>
      <c r="B282" t="s">
        <v>239</v>
      </c>
      <c r="C282" t="s">
        <v>3165</v>
      </c>
      <c r="D282" t="s">
        <v>54</v>
      </c>
      <c r="E282">
        <v>112013.96776679999</v>
      </c>
      <c r="F282">
        <v>1112.5999999999999</v>
      </c>
      <c r="G282">
        <v>52.491045469747803</v>
      </c>
      <c r="H282">
        <f>(Table2[[#This Row],[1Y Return vs Nifty]]-AVERAGE(Table2[1Y Return vs Nifty]))/_xlfn.STDEV.P(Table2[1Y Return vs Nifty])</f>
        <v>0.51184978253738678</v>
      </c>
      <c r="I282">
        <v>-16.458629406930399</v>
      </c>
      <c r="J282">
        <f>(Table2[[#This Row],[1M Return vs Nifty]]-AVERAGE(Table2[1M Return vs Nifty]))/_xlfn.STDEV.P(Table2[1M Return vs Nifty])</f>
        <v>-1.8436541838932186</v>
      </c>
      <c r="K282">
        <v>0.30237598793440401</v>
      </c>
      <c r="L282">
        <f>(Table2[[#This Row],[6M Return vs Nifty]]-AVERAGE(Table2[6M Return vs Nifty]))/_xlfn.STDEV.P(Table2[6M Return vs Nifty])</f>
        <v>-0.41599306334141239</v>
      </c>
      <c r="M282">
        <v>1.3552942715127301</v>
      </c>
      <c r="N282">
        <f>(Table2[[#This Row],[1W Return vs Nifty]]-AVERAGE(Table2[1W Return vs Nifty]))/_xlfn.STDEV.P(Table2[1W Return vs Nifty])</f>
        <v>-0.15272098335068365</v>
      </c>
      <c r="O282">
        <v>1139.32</v>
      </c>
      <c r="P282">
        <v>1144.4687872407201</v>
      </c>
      <c r="Q282">
        <v>978.87023164816799</v>
      </c>
      <c r="R282">
        <v>39.699897056657399</v>
      </c>
      <c r="S282" s="1">
        <f>(Table2[[#This Row],[Close Price]]-Table2[[#This Row],[20D EMA]])/Table2[[#This Row],[20D EMA]]</f>
        <v>-2.3452585752905267E-2</v>
      </c>
      <c r="T282" s="1">
        <f>(Table2[[#This Row],[Close Price]]-Table2[[#This Row],[50D EMA]])/Table2[[#This Row],[50D EMA]]</f>
        <v>-2.7845920828959307E-2</v>
      </c>
      <c r="U282" s="1">
        <f>(Table2[[#This Row],[Close Price]]-Table2[[#This Row],[200D EMA]])/Table2[[#This Row],[200D EMA]]</f>
        <v>0.13661644212702748</v>
      </c>
      <c r="V282">
        <v>1.9463300725207</v>
      </c>
      <c r="W282">
        <v>1109.0999999999999</v>
      </c>
      <c r="X282">
        <v>1128.9000000000001</v>
      </c>
      <c r="Y282">
        <v>1088.95</v>
      </c>
      <c r="Z282">
        <v>1128.9000000000001</v>
      </c>
      <c r="AA282">
        <v>1088.95</v>
      </c>
      <c r="AB282">
        <v>1139.95</v>
      </c>
      <c r="AC282" s="1">
        <f>(Table2[[#This Row],[Close Price]]/Table2[[#This Row],[Day Low]])-1</f>
        <v>3.1557118384275551E-3</v>
      </c>
      <c r="AD282" s="1">
        <f>(Table2[[#This Row],[Day High]]/Table2[[#This Row],[Close Price]])-1</f>
        <v>1.4650368506201827E-2</v>
      </c>
      <c r="AE282" s="1">
        <f>(Table2[[#This Row],[Close Price]]/Table2[[#This Row],[Current Week Low]])-1</f>
        <v>2.1718168878277044E-2</v>
      </c>
      <c r="AF282" s="1">
        <f>(Table2[[#This Row],[Current Week High]]/Table2[[#This Row],[Close Price]])-1</f>
        <v>1.4650368506201827E-2</v>
      </c>
      <c r="AG282" s="1">
        <f>(Table2[[#This Row],[Close Price]]/Table2[[#This Row],[Current Month Low]])-1</f>
        <v>2.1718168878277044E-2</v>
      </c>
      <c r="AH282" s="1">
        <f>(Table2[[#This Row],[Current Month High]]/Table2[[#This Row],[Close Price]])-1</f>
        <v>2.4582060039547216E-2</v>
      </c>
      <c r="AI282">
        <v>19.0275031457846</v>
      </c>
      <c r="AJ282">
        <v>95.966534566270298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-0.13</v>
      </c>
      <c r="AM282" t="s">
        <v>3206</v>
      </c>
      <c r="AN282">
        <v>0.37</v>
      </c>
      <c r="AO282" t="s">
        <v>3208</v>
      </c>
      <c r="AP282">
        <v>7.9616674348274005E-2</v>
      </c>
      <c r="AQ282">
        <f>(Table2[[#This Row],[Sharpe Ratio]]-AVERAGE(Table2[Sharpe Ratio]))/_xlfn.STDEV.P(Table2[Sharpe Ratio])</f>
        <v>0.17477888930376329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165</v>
      </c>
      <c r="AT282">
        <f>_xlfn.RANK.AVG(Table2[[#This Row],[6M Return vs Nifty Z-Score]],Table2[6M Return vs Nifty Z-Score])</f>
        <v>465</v>
      </c>
      <c r="AU282">
        <f>_xlfn.RANK.AVG(Table2[[#This Row],[Sharpe Ratio Z-Score]],Table2[Sharpe Ratio Z-Score])</f>
        <v>296</v>
      </c>
      <c r="AV282">
        <f>(Table2[[#This Row],[Rank 1Y]]+Table2[[#This Row],[Rank 6M]]+Table2[[#This Row],[Rank Sharpe]])/3</f>
        <v>308.66666666666669</v>
      </c>
    </row>
    <row r="283" spans="1:48" x14ac:dyDescent="0.3">
      <c r="A283" t="s">
        <v>437</v>
      </c>
      <c r="B283" t="s">
        <v>438</v>
      </c>
      <c r="C283" t="s">
        <v>3161</v>
      </c>
      <c r="D283" t="s">
        <v>51</v>
      </c>
      <c r="E283">
        <v>52112.648533125001</v>
      </c>
      <c r="F283">
        <v>4622.75</v>
      </c>
      <c r="G283">
        <v>49.224884418549799</v>
      </c>
      <c r="H283">
        <f>(Table2[[#This Row],[1Y Return vs Nifty]]-AVERAGE(Table2[1Y Return vs Nifty]))/_xlfn.STDEV.P(Table2[1Y Return vs Nifty])</f>
        <v>0.45394043930669836</v>
      </c>
      <c r="I283">
        <v>23.451041908796601</v>
      </c>
      <c r="J283">
        <f>(Table2[[#This Row],[1M Return vs Nifty]]-AVERAGE(Table2[1M Return vs Nifty]))/_xlfn.STDEV.P(Table2[1M Return vs Nifty])</f>
        <v>2.0537498634471421</v>
      </c>
      <c r="K283">
        <v>4.6045047472057501</v>
      </c>
      <c r="L283">
        <f>(Table2[[#This Row],[6M Return vs Nifty]]-AVERAGE(Table2[6M Return vs Nifty]))/_xlfn.STDEV.P(Table2[6M Return vs Nifty])</f>
        <v>-0.27846303518531884</v>
      </c>
      <c r="M283">
        <v>-1.2002348830145</v>
      </c>
      <c r="N283">
        <f>(Table2[[#This Row],[1W Return vs Nifty]]-AVERAGE(Table2[1W Return vs Nifty]))/_xlfn.STDEV.P(Table2[1W Return vs Nifty])</f>
        <v>-0.63638849901990879</v>
      </c>
      <c r="O283">
        <v>4614.75</v>
      </c>
      <c r="P283">
        <v>4482.7464035068797</v>
      </c>
      <c r="Q283">
        <v>4109.7848911156398</v>
      </c>
      <c r="R283">
        <v>52.863131491938503</v>
      </c>
      <c r="S283" s="1">
        <f>(Table2[[#This Row],[Close Price]]-Table2[[#This Row],[20D EMA]])/Table2[[#This Row],[20D EMA]]</f>
        <v>1.7335716994420066E-3</v>
      </c>
      <c r="T283" s="1">
        <f>(Table2[[#This Row],[Close Price]]-Table2[[#This Row],[50D EMA]])/Table2[[#This Row],[50D EMA]]</f>
        <v>3.1231656643256608E-2</v>
      </c>
      <c r="U283" s="1">
        <f>(Table2[[#This Row],[Close Price]]-Table2[[#This Row],[200D EMA]])/Table2[[#This Row],[200D EMA]]</f>
        <v>0.12481556151351537</v>
      </c>
      <c r="V283">
        <v>1.28326544068936</v>
      </c>
      <c r="W283">
        <v>4600</v>
      </c>
      <c r="X283">
        <v>4800</v>
      </c>
      <c r="Y283">
        <v>4600</v>
      </c>
      <c r="Z283">
        <v>4959.1000000000004</v>
      </c>
      <c r="AA283">
        <v>4600</v>
      </c>
      <c r="AB283">
        <v>5133.75</v>
      </c>
      <c r="AC283" s="1">
        <f>(Table2[[#This Row],[Close Price]]/Table2[[#This Row],[Day Low]])-1</f>
        <v>4.9456521739130732E-3</v>
      </c>
      <c r="AD283" s="1">
        <f>(Table2[[#This Row],[Day High]]/Table2[[#This Row],[Close Price]])-1</f>
        <v>3.8342977664809874E-2</v>
      </c>
      <c r="AE283" s="1">
        <f>(Table2[[#This Row],[Close Price]]/Table2[[#This Row],[Current Week Low]])-1</f>
        <v>4.9456521739130732E-3</v>
      </c>
      <c r="AF283" s="1">
        <f>(Table2[[#This Row],[Current Week High]]/Table2[[#This Row],[Close Price]])-1</f>
        <v>7.2759720945324791E-2</v>
      </c>
      <c r="AG283" s="1">
        <f>(Table2[[#This Row],[Close Price]]/Table2[[#This Row],[Current Month Low]])-1</f>
        <v>4.9456521739130732E-3</v>
      </c>
      <c r="AH283" s="1">
        <f>(Table2[[#This Row],[Current Month High]]/Table2[[#This Row],[Close Price]])-1</f>
        <v>0.11054026283056628</v>
      </c>
      <c r="AI283">
        <v>11.751662971175101</v>
      </c>
      <c r="AJ283">
        <v>76.477886579243702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-0.05</v>
      </c>
      <c r="AM283" t="s">
        <v>3206</v>
      </c>
      <c r="AN283">
        <v>5.98</v>
      </c>
      <c r="AO283" t="s">
        <v>3208</v>
      </c>
      <c r="AP283">
        <v>7.0476100631561997E-2</v>
      </c>
      <c r="AQ283">
        <f>(Table2[[#This Row],[Sharpe Ratio]]-AVERAGE(Table2[Sharpe Ratio]))/_xlfn.STDEV.P(Table2[Sharpe Ratio])</f>
        <v>6.7913319294131691E-2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1.6607520878427446</v>
      </c>
      <c r="AS283">
        <f>_xlfn.RANK.AVG(Table2[[#This Row],[1Y Return vs Nifty Z-Score]],Table2[1Y Return vs Nifty Z-Score])</f>
        <v>173</v>
      </c>
      <c r="AT283">
        <f>_xlfn.RANK.AVG(Table2[[#This Row],[6M Return vs Nifty Z-Score]],Table2[6M Return vs Nifty Z-Score])</f>
        <v>420</v>
      </c>
      <c r="AU283">
        <f>_xlfn.RANK.AVG(Table2[[#This Row],[Sharpe Ratio Z-Score]],Table2[Sharpe Ratio Z-Score])</f>
        <v>333</v>
      </c>
      <c r="AV283">
        <f>(Table2[[#This Row],[Rank 1Y]]+Table2[[#This Row],[Rank 6M]]+Table2[[#This Row],[Rank Sharpe]])/3</f>
        <v>308.66666666666669</v>
      </c>
    </row>
    <row r="284" spans="1:48" x14ac:dyDescent="0.3">
      <c r="A284" t="s">
        <v>230</v>
      </c>
      <c r="B284" t="s">
        <v>231</v>
      </c>
      <c r="C284" t="s">
        <v>3161</v>
      </c>
      <c r="D284" t="s">
        <v>232</v>
      </c>
      <c r="E284">
        <v>115120.33734134999</v>
      </c>
      <c r="F284">
        <v>10314.65</v>
      </c>
      <c r="G284">
        <v>18.9391189925535</v>
      </c>
      <c r="H284">
        <f>(Table2[[#This Row],[1Y Return vs Nifty]]-AVERAGE(Table2[1Y Return vs Nifty]))/_xlfn.STDEV.P(Table2[1Y Return vs Nifty])</f>
        <v>-8.3029035733378012E-2</v>
      </c>
      <c r="I284">
        <v>7.4898149297537202</v>
      </c>
      <c r="J284">
        <f>(Table2[[#This Row],[1M Return vs Nifty]]-AVERAGE(Table2[1M Return vs Nifty]))/_xlfn.STDEV.P(Table2[1M Return vs Nifty])</f>
        <v>0.49504620646848513</v>
      </c>
      <c r="K284">
        <v>8.1344176310229397</v>
      </c>
      <c r="L284">
        <f>(Table2[[#This Row],[6M Return vs Nifty]]-AVERAGE(Table2[6M Return vs Nifty]))/_xlfn.STDEV.P(Table2[6M Return vs Nifty])</f>
        <v>-0.16561912802570153</v>
      </c>
      <c r="M284">
        <v>-2.3674391441060401</v>
      </c>
      <c r="N284">
        <f>(Table2[[#This Row],[1W Return vs Nifty]]-AVERAGE(Table2[1W Return vs Nifty]))/_xlfn.STDEV.P(Table2[1W Return vs Nifty])</f>
        <v>-0.85729726237350778</v>
      </c>
      <c r="O284">
        <v>10212.040000000001</v>
      </c>
      <c r="P284">
        <v>9748.4617705064302</v>
      </c>
      <c r="Q284">
        <v>8686.7265759939201</v>
      </c>
      <c r="R284">
        <v>50.2219376657605</v>
      </c>
      <c r="S284" s="1">
        <f>(Table2[[#This Row],[Close Price]]-Table2[[#This Row],[20D EMA]])/Table2[[#This Row],[20D EMA]]</f>
        <v>1.0047943407977128E-2</v>
      </c>
      <c r="T284" s="1">
        <f>(Table2[[#This Row],[Close Price]]-Table2[[#This Row],[50D EMA]])/Table2[[#This Row],[50D EMA]]</f>
        <v>5.8079750715805095E-2</v>
      </c>
      <c r="U284" s="1">
        <f>(Table2[[#This Row],[Close Price]]-Table2[[#This Row],[200D EMA]])/Table2[[#This Row],[200D EMA]]</f>
        <v>0.18740355296837641</v>
      </c>
      <c r="V284">
        <v>1.79057819477206</v>
      </c>
      <c r="W284">
        <v>10271.950000000001</v>
      </c>
      <c r="X284">
        <v>10516.3</v>
      </c>
      <c r="Y284">
        <v>10260.1</v>
      </c>
      <c r="Z284">
        <v>10761.35</v>
      </c>
      <c r="AA284">
        <v>10100.049999999999</v>
      </c>
      <c r="AB284">
        <v>11185</v>
      </c>
      <c r="AC284" s="1">
        <f>(Table2[[#This Row],[Close Price]]/Table2[[#This Row],[Day Low]])-1</f>
        <v>4.156951698557565E-3</v>
      </c>
      <c r="AD284" s="1">
        <f>(Table2[[#This Row],[Day High]]/Table2[[#This Row],[Close Price]])-1</f>
        <v>1.9549863543600665E-2</v>
      </c>
      <c r="AE284" s="1">
        <f>(Table2[[#This Row],[Close Price]]/Table2[[#This Row],[Current Week Low]])-1</f>
        <v>5.3167123127453308E-3</v>
      </c>
      <c r="AF284" s="1">
        <f>(Table2[[#This Row],[Current Week High]]/Table2[[#This Row],[Close Price]])-1</f>
        <v>4.3307334713247769E-2</v>
      </c>
      <c r="AG284" s="1">
        <f>(Table2[[#This Row],[Close Price]]/Table2[[#This Row],[Current Month Low]])-1</f>
        <v>2.1247419567229864E-2</v>
      </c>
      <c r="AH284" s="1">
        <f>(Table2[[#This Row],[Current Month High]]/Table2[[#This Row],[Close Price]])-1</f>
        <v>8.4379983809436121E-2</v>
      </c>
      <c r="AI284">
        <v>8.4379983809436094</v>
      </c>
      <c r="AJ284">
        <v>55.6247076751308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0.16</v>
      </c>
      <c r="AM284" t="s">
        <v>3208</v>
      </c>
      <c r="AN284">
        <v>4.0599999999999996</v>
      </c>
      <c r="AO284" t="s">
        <v>3208</v>
      </c>
      <c r="AP284">
        <v>0.105486282981115</v>
      </c>
      <c r="AQ284">
        <f>(Table2[[#This Row],[Sharpe Ratio]]-AVERAGE(Table2[Sharpe Ratio]))/_xlfn.STDEV.P(Table2[Sharpe Ratio])</f>
        <v>0.47722932164589132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-0.13366989801821094</v>
      </c>
      <c r="AS284">
        <f>_xlfn.RANK.AVG(Table2[[#This Row],[1Y Return vs Nifty Z-Score]],Table2[1Y Return vs Nifty Z-Score])</f>
        <v>328</v>
      </c>
      <c r="AT284">
        <f>_xlfn.RANK.AVG(Table2[[#This Row],[6M Return vs Nifty Z-Score]],Table2[6M Return vs Nifty Z-Score])</f>
        <v>383</v>
      </c>
      <c r="AU284">
        <f>_xlfn.RANK.AVG(Table2[[#This Row],[Sharpe Ratio Z-Score]],Table2[Sharpe Ratio Z-Score])</f>
        <v>216</v>
      </c>
      <c r="AV284">
        <f>(Table2[[#This Row],[Rank 1Y]]+Table2[[#This Row],[Rank 6M]]+Table2[[#This Row],[Rank Sharpe]])/3</f>
        <v>309</v>
      </c>
    </row>
    <row r="285" spans="1:48" x14ac:dyDescent="0.3">
      <c r="A285" t="s">
        <v>289</v>
      </c>
      <c r="B285" t="s">
        <v>290</v>
      </c>
      <c r="C285" t="s">
        <v>3168</v>
      </c>
      <c r="D285" t="s">
        <v>124</v>
      </c>
      <c r="E285">
        <v>96578.975790219905</v>
      </c>
      <c r="F285">
        <v>7669.75</v>
      </c>
      <c r="G285">
        <v>45.466725046512302</v>
      </c>
      <c r="H285">
        <f>(Table2[[#This Row],[1Y Return vs Nifty]]-AVERAGE(Table2[1Y Return vs Nifty]))/_xlfn.STDEV.P(Table2[1Y Return vs Nifty])</f>
        <v>0.38730791948312082</v>
      </c>
      <c r="I285">
        <v>0.71391638791842205</v>
      </c>
      <c r="J285">
        <f>(Table2[[#This Row],[1M Return vs Nifty]]-AVERAGE(Table2[1M Return vs Nifty]))/_xlfn.STDEV.P(Table2[1M Return vs Nifty])</f>
        <v>-0.16665842628577934</v>
      </c>
      <c r="K285">
        <v>37.0297626004755</v>
      </c>
      <c r="L285">
        <f>(Table2[[#This Row],[6M Return vs Nifty]]-AVERAGE(Table2[6M Return vs Nifty]))/_xlfn.STDEV.P(Table2[6M Return vs Nifty])</f>
        <v>0.75810441201588497</v>
      </c>
      <c r="M285">
        <v>2.8366620751860498</v>
      </c>
      <c r="N285">
        <f>(Table2[[#This Row],[1W Return vs Nifty]]-AVERAGE(Table2[1W Return vs Nifty]))/_xlfn.STDEV.P(Table2[1W Return vs Nifty])</f>
        <v>0.12764736389581871</v>
      </c>
      <c r="O285">
        <v>7432.09</v>
      </c>
      <c r="P285">
        <v>7146.3540622159398</v>
      </c>
      <c r="Q285">
        <v>6100.5877968050399</v>
      </c>
      <c r="R285">
        <v>53.395802630399203</v>
      </c>
      <c r="S285" s="1">
        <f>(Table2[[#This Row],[Close Price]]-Table2[[#This Row],[20D EMA]])/Table2[[#This Row],[20D EMA]]</f>
        <v>3.1977546020029342E-2</v>
      </c>
      <c r="T285" s="1">
        <f>(Table2[[#This Row],[Close Price]]-Table2[[#This Row],[50D EMA]])/Table2[[#This Row],[50D EMA]]</f>
        <v>7.3239575485260194E-2</v>
      </c>
      <c r="U285" s="1">
        <f>(Table2[[#This Row],[Close Price]]-Table2[[#This Row],[200D EMA]])/Table2[[#This Row],[200D EMA]]</f>
        <v>0.25721492017814274</v>
      </c>
      <c r="V285">
        <v>0.756103992358933</v>
      </c>
      <c r="W285">
        <v>7477.75</v>
      </c>
      <c r="X285">
        <v>7777</v>
      </c>
      <c r="Y285">
        <v>7296.45</v>
      </c>
      <c r="Z285">
        <v>7777</v>
      </c>
      <c r="AA285">
        <v>7264.05</v>
      </c>
      <c r="AB285">
        <v>7777</v>
      </c>
      <c r="AC285" s="1">
        <f>(Table2[[#This Row],[Close Price]]/Table2[[#This Row],[Day Low]])-1</f>
        <v>2.5676172645515027E-2</v>
      </c>
      <c r="AD285" s="1">
        <f>(Table2[[#This Row],[Day High]]/Table2[[#This Row],[Close Price]])-1</f>
        <v>1.3983506633201914E-2</v>
      </c>
      <c r="AE285" s="1">
        <f>(Table2[[#This Row],[Close Price]]/Table2[[#This Row],[Current Week Low]])-1</f>
        <v>5.1161866387078758E-2</v>
      </c>
      <c r="AF285" s="1">
        <f>(Table2[[#This Row],[Current Week High]]/Table2[[#This Row],[Close Price]])-1</f>
        <v>1.3983506633201914E-2</v>
      </c>
      <c r="AG285" s="1">
        <f>(Table2[[#This Row],[Close Price]]/Table2[[#This Row],[Current Month Low]])-1</f>
        <v>5.5850386492383608E-2</v>
      </c>
      <c r="AH285" s="1">
        <f>(Table2[[#This Row],[Current Month High]]/Table2[[#This Row],[Close Price]])-1</f>
        <v>1.3983506633201914E-2</v>
      </c>
      <c r="AI285">
        <v>1.3983506633201901</v>
      </c>
      <c r="AJ285">
        <v>93.092987248398103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-0.04</v>
      </c>
      <c r="AM285" t="s">
        <v>3206</v>
      </c>
      <c r="AN285">
        <v>2.2799999999999998</v>
      </c>
      <c r="AO285" t="s">
        <v>3208</v>
      </c>
      <c r="AP285">
        <v>-1.0106646535123999E-2</v>
      </c>
      <c r="AQ285">
        <f>(Table2[[#This Row],[Sharpe Ratio]]-AVERAGE(Table2[Sharpe Ratio]))/_xlfn.STDEV.P(Table2[Sharpe Ratio])</f>
        <v>-0.87420710725690642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0.23219416185213876</v>
      </c>
      <c r="AS285">
        <f>_xlfn.RANK.AVG(Table2[[#This Row],[1Y Return vs Nifty Z-Score]],Table2[1Y Return vs Nifty Z-Score])</f>
        <v>191</v>
      </c>
      <c r="AT285">
        <f>_xlfn.RANK.AVG(Table2[[#This Row],[6M Return vs Nifty Z-Score]],Table2[6M Return vs Nifty Z-Score])</f>
        <v>134</v>
      </c>
      <c r="AU285">
        <f>_xlfn.RANK.AVG(Table2[[#This Row],[Sharpe Ratio Z-Score]],Table2[Sharpe Ratio Z-Score])</f>
        <v>602</v>
      </c>
      <c r="AV285">
        <f>(Table2[[#This Row],[Rank 1Y]]+Table2[[#This Row],[Rank 6M]]+Table2[[#This Row],[Rank Sharpe]])/3</f>
        <v>309</v>
      </c>
    </row>
    <row r="286" spans="1:48" x14ac:dyDescent="0.3">
      <c r="A286" t="s">
        <v>580</v>
      </c>
      <c r="B286" t="s">
        <v>581</v>
      </c>
      <c r="C286" t="s">
        <v>3166</v>
      </c>
      <c r="D286" t="s">
        <v>204</v>
      </c>
      <c r="E286">
        <v>34965.970755839997</v>
      </c>
      <c r="F286">
        <v>2448.6999999999998</v>
      </c>
      <c r="G286">
        <v>25.616609960303201</v>
      </c>
      <c r="H286">
        <f>(Table2[[#This Row],[1Y Return vs Nifty]]-AVERAGE(Table2[1Y Return vs Nifty]))/_xlfn.STDEV.P(Table2[1Y Return vs Nifty])</f>
        <v>3.5363508390986127E-2</v>
      </c>
      <c r="I286">
        <v>-5.5372679770968096</v>
      </c>
      <c r="J286">
        <f>(Table2[[#This Row],[1M Return vs Nifty]]-AVERAGE(Table2[1M Return vs Nifty]))/_xlfn.STDEV.P(Table2[1M Return vs Nifty])</f>
        <v>-0.77712176616501272</v>
      </c>
      <c r="K286">
        <v>24.2377378374524</v>
      </c>
      <c r="L286">
        <f>(Table2[[#This Row],[6M Return vs Nifty]]-AVERAGE(Table2[6M Return vs Nifty]))/_xlfn.STDEV.P(Table2[6M Return vs Nifty])</f>
        <v>0.34917022518090424</v>
      </c>
      <c r="M286">
        <v>0.110547612621593</v>
      </c>
      <c r="N286">
        <f>(Table2[[#This Row],[1W Return vs Nifty]]-AVERAGE(Table2[1W Return vs Nifty]))/_xlfn.STDEV.P(Table2[1W Return vs Nifty])</f>
        <v>-0.38830566571554676</v>
      </c>
      <c r="O286">
        <v>2510.08</v>
      </c>
      <c r="P286">
        <v>2504.85430881006</v>
      </c>
      <c r="Q286">
        <v>2191.94445916421</v>
      </c>
      <c r="R286">
        <v>42.225509372532599</v>
      </c>
      <c r="S286" s="1">
        <f>(Table2[[#This Row],[Close Price]]-Table2[[#This Row],[20D EMA]])/Table2[[#This Row],[20D EMA]]</f>
        <v>-2.445340387557373E-2</v>
      </c>
      <c r="T286" s="1">
        <f>(Table2[[#This Row],[Close Price]]-Table2[[#This Row],[50D EMA]])/Table2[[#This Row],[50D EMA]]</f>
        <v>-2.2418193590163945E-2</v>
      </c>
      <c r="U286" s="1">
        <f>(Table2[[#This Row],[Close Price]]-Table2[[#This Row],[200D EMA]])/Table2[[#This Row],[200D EMA]]</f>
        <v>0.11713597019410377</v>
      </c>
      <c r="V286">
        <v>0.68264703149949402</v>
      </c>
      <c r="W286">
        <v>2435</v>
      </c>
      <c r="X286">
        <v>2524.6</v>
      </c>
      <c r="Y286">
        <v>2435</v>
      </c>
      <c r="Z286">
        <v>2544</v>
      </c>
      <c r="AA286">
        <v>2424.25</v>
      </c>
      <c r="AB286">
        <v>2568.65</v>
      </c>
      <c r="AC286" s="1">
        <f>(Table2[[#This Row],[Close Price]]/Table2[[#This Row],[Day Low]])-1</f>
        <v>5.6262833675564394E-3</v>
      </c>
      <c r="AD286" s="1">
        <f>(Table2[[#This Row],[Day High]]/Table2[[#This Row],[Close Price]])-1</f>
        <v>3.0996038714419916E-2</v>
      </c>
      <c r="AE286" s="1">
        <f>(Table2[[#This Row],[Close Price]]/Table2[[#This Row],[Current Week Low]])-1</f>
        <v>5.6262833675564394E-3</v>
      </c>
      <c r="AF286" s="1">
        <f>(Table2[[#This Row],[Current Week High]]/Table2[[#This Row],[Close Price]])-1</f>
        <v>3.8918609874627474E-2</v>
      </c>
      <c r="AG286" s="1">
        <f>(Table2[[#This Row],[Close Price]]/Table2[[#This Row],[Current Month Low]])-1</f>
        <v>1.0085593482520361E-2</v>
      </c>
      <c r="AH286" s="1">
        <f>(Table2[[#This Row],[Current Month High]]/Table2[[#This Row],[Close Price]])-1</f>
        <v>4.8985175807571446E-2</v>
      </c>
      <c r="AI286">
        <v>25.0173561481602</v>
      </c>
      <c r="AJ286">
        <v>59.001331125612701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-0.08</v>
      </c>
      <c r="AM286" t="s">
        <v>3206</v>
      </c>
      <c r="AN286">
        <v>-3.4</v>
      </c>
      <c r="AO286" t="s">
        <v>3206</v>
      </c>
      <c r="AP286">
        <v>3.8185301737633001E-2</v>
      </c>
      <c r="AQ286">
        <f>(Table2[[#This Row],[Sharpe Ratio]]-AVERAGE(Table2[Sharpe Ratio]))/_xlfn.STDEV.P(Table2[Sharpe Ratio])</f>
        <v>-0.30960944205693541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-1.0905031403656045</v>
      </c>
      <c r="AS286">
        <f>_xlfn.RANK.AVG(Table2[[#This Row],[1Y Return vs Nifty Z-Score]],Table2[1Y Return vs Nifty Z-Score])</f>
        <v>289</v>
      </c>
      <c r="AT286">
        <f>_xlfn.RANK.AVG(Table2[[#This Row],[6M Return vs Nifty Z-Score]],Table2[6M Return vs Nifty Z-Score])</f>
        <v>215</v>
      </c>
      <c r="AU286">
        <f>_xlfn.RANK.AVG(Table2[[#This Row],[Sharpe Ratio Z-Score]],Table2[Sharpe Ratio Z-Score])</f>
        <v>425</v>
      </c>
      <c r="AV286">
        <f>(Table2[[#This Row],[Rank 1Y]]+Table2[[#This Row],[Rank 6M]]+Table2[[#This Row],[Rank Sharpe]])/3</f>
        <v>309.66666666666669</v>
      </c>
    </row>
    <row r="287" spans="1:48" x14ac:dyDescent="0.3">
      <c r="A287" t="s">
        <v>767</v>
      </c>
      <c r="B287" t="s">
        <v>768</v>
      </c>
      <c r="C287" t="s">
        <v>3160</v>
      </c>
      <c r="D287" t="s">
        <v>769</v>
      </c>
      <c r="E287">
        <v>22085.017594299999</v>
      </c>
      <c r="F287">
        <v>1548.3</v>
      </c>
      <c r="G287">
        <v>9.5938232625516502</v>
      </c>
      <c r="H287">
        <f>(Table2[[#This Row],[1Y Return vs Nifty]]-AVERAGE(Table2[1Y Return vs Nifty]))/_xlfn.STDEV.P(Table2[1Y Return vs Nifty])</f>
        <v>-0.2487220096981686</v>
      </c>
      <c r="I287">
        <v>-3.7253337986733999</v>
      </c>
      <c r="J287">
        <f>(Table2[[#This Row],[1M Return vs Nifty]]-AVERAGE(Table2[1M Return vs Nifty]))/_xlfn.STDEV.P(Table2[1M Return vs Nifty])</f>
        <v>-0.60017619463586558</v>
      </c>
      <c r="K287">
        <v>34.770508092474302</v>
      </c>
      <c r="L287">
        <f>(Table2[[#This Row],[6M Return vs Nifty]]-AVERAGE(Table2[6M Return vs Nifty]))/_xlfn.STDEV.P(Table2[6M Return vs Nifty])</f>
        <v>0.6858807865775306</v>
      </c>
      <c r="M287">
        <v>-1.80667533035903E-2</v>
      </c>
      <c r="N287">
        <f>(Table2[[#This Row],[1W Return vs Nifty]]-AVERAGE(Table2[1W Return vs Nifty]))/_xlfn.STDEV.P(Table2[1W Return vs Nifty])</f>
        <v>-0.41264762665001875</v>
      </c>
      <c r="O287">
        <v>1589.58</v>
      </c>
      <c r="P287">
        <v>1507.31247258087</v>
      </c>
      <c r="Q287">
        <v>1290.2134244148799</v>
      </c>
      <c r="R287">
        <v>38.363548008442699</v>
      </c>
      <c r="S287" s="1">
        <f>(Table2[[#This Row],[Close Price]]-Table2[[#This Row],[20D EMA]])/Table2[[#This Row],[20D EMA]]</f>
        <v>-2.5969123919525897E-2</v>
      </c>
      <c r="T287" s="1">
        <f>(Table2[[#This Row],[Close Price]]-Table2[[#This Row],[50D EMA]])/Table2[[#This Row],[50D EMA]]</f>
        <v>2.7192455555648493E-2</v>
      </c>
      <c r="U287" s="1">
        <f>(Table2[[#This Row],[Close Price]]-Table2[[#This Row],[200D EMA]])/Table2[[#This Row],[200D EMA]]</f>
        <v>0.20003401817196559</v>
      </c>
      <c r="V287">
        <v>0.32201541415363699</v>
      </c>
      <c r="W287">
        <v>1541</v>
      </c>
      <c r="X287">
        <v>1594.6</v>
      </c>
      <c r="Y287">
        <v>1541</v>
      </c>
      <c r="Z287">
        <v>1619.9</v>
      </c>
      <c r="AA287">
        <v>1541</v>
      </c>
      <c r="AB287">
        <v>1682.95</v>
      </c>
      <c r="AC287" s="1">
        <f>(Table2[[#This Row],[Close Price]]/Table2[[#This Row],[Day Low]])-1</f>
        <v>4.7371836469825013E-3</v>
      </c>
      <c r="AD287" s="1">
        <f>(Table2[[#This Row],[Day High]]/Table2[[#This Row],[Close Price]])-1</f>
        <v>2.9903765420138173E-2</v>
      </c>
      <c r="AE287" s="1">
        <f>(Table2[[#This Row],[Close Price]]/Table2[[#This Row],[Current Week Low]])-1</f>
        <v>4.7371836469825013E-3</v>
      </c>
      <c r="AF287" s="1">
        <f>(Table2[[#This Row],[Current Week High]]/Table2[[#This Row],[Close Price]])-1</f>
        <v>4.6244267906736525E-2</v>
      </c>
      <c r="AG287" s="1">
        <f>(Table2[[#This Row],[Close Price]]/Table2[[#This Row],[Current Month Low]])-1</f>
        <v>4.7371836469825013E-3</v>
      </c>
      <c r="AH287" s="1">
        <f>(Table2[[#This Row],[Current Month High]]/Table2[[#This Row],[Close Price]])-1</f>
        <v>8.6966350190531561E-2</v>
      </c>
      <c r="AI287">
        <v>10.766647290576699</v>
      </c>
      <c r="AJ287">
        <v>56.686737843444803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-0.03</v>
      </c>
      <c r="AM287" t="s">
        <v>3206</v>
      </c>
      <c r="AN287">
        <v>-8.98</v>
      </c>
      <c r="AO287" t="s">
        <v>3206</v>
      </c>
      <c r="AP287">
        <v>4.4739739725360002E-2</v>
      </c>
      <c r="AQ287">
        <f>(Table2[[#This Row],[Sharpe Ratio]]-AVERAGE(Table2[Sharpe Ratio]))/_xlfn.STDEV.P(Table2[Sharpe Ratio])</f>
        <v>-0.23297926835453589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-0.80864431276105819</v>
      </c>
      <c r="AS287">
        <f>_xlfn.RANK.AVG(Table2[[#This Row],[1Y Return vs Nifty Z-Score]],Table2[1Y Return vs Nifty Z-Score])</f>
        <v>381</v>
      </c>
      <c r="AT287">
        <f>_xlfn.RANK.AVG(Table2[[#This Row],[6M Return vs Nifty Z-Score]],Table2[6M Return vs Nifty Z-Score])</f>
        <v>146</v>
      </c>
      <c r="AU287">
        <f>_xlfn.RANK.AVG(Table2[[#This Row],[Sharpe Ratio Z-Score]],Table2[Sharpe Ratio Z-Score])</f>
        <v>404</v>
      </c>
      <c r="AV287">
        <f>(Table2[[#This Row],[Rank 1Y]]+Table2[[#This Row],[Rank 6M]]+Table2[[#This Row],[Rank Sharpe]])/3</f>
        <v>310.33333333333331</v>
      </c>
    </row>
    <row r="288" spans="1:48" x14ac:dyDescent="0.3">
      <c r="A288" t="s">
        <v>336</v>
      </c>
      <c r="B288" t="s">
        <v>337</v>
      </c>
      <c r="C288" t="s">
        <v>3165</v>
      </c>
      <c r="D288" t="s">
        <v>54</v>
      </c>
      <c r="E288">
        <v>75527.417025000002</v>
      </c>
      <c r="F288">
        <v>6277.95</v>
      </c>
      <c r="G288">
        <v>48.331288755652402</v>
      </c>
      <c r="H288">
        <f>(Table2[[#This Row],[1Y Return vs Nifty]]-AVERAGE(Table2[1Y Return vs Nifty]))/_xlfn.STDEV.P(Table2[1Y Return vs Nifty])</f>
        <v>0.43809690399382722</v>
      </c>
      <c r="I288">
        <v>5.8163309742385101</v>
      </c>
      <c r="J288">
        <f>(Table2[[#This Row],[1M Return vs Nifty]]-AVERAGE(Table2[1M Return vs Nifty]))/_xlfn.STDEV.P(Table2[1M Return vs Nifty])</f>
        <v>0.33162107851425043</v>
      </c>
      <c r="K288">
        <v>10.1520102398445</v>
      </c>
      <c r="L288">
        <f>(Table2[[#This Row],[6M Return vs Nifty]]-AVERAGE(Table2[6M Return vs Nifty]))/_xlfn.STDEV.P(Table2[6M Return vs Nifty])</f>
        <v>-0.10112092636198557</v>
      </c>
      <c r="M288">
        <v>5.3652323484648496</v>
      </c>
      <c r="N288">
        <f>(Table2[[#This Row],[1W Return vs Nifty]]-AVERAGE(Table2[1W Return vs Nifty]))/_xlfn.STDEV.P(Table2[1W Return vs Nifty])</f>
        <v>0.60621255658995643</v>
      </c>
      <c r="O288">
        <v>6019.23</v>
      </c>
      <c r="P288">
        <v>5690.3122586244599</v>
      </c>
      <c r="Q288">
        <v>5069.9159403385902</v>
      </c>
      <c r="R288">
        <v>78.812537418908605</v>
      </c>
      <c r="S288" s="1">
        <f>(Table2[[#This Row],[Close Price]]-Table2[[#This Row],[20D EMA]])/Table2[[#This Row],[20D EMA]]</f>
        <v>4.2982241914663551E-2</v>
      </c>
      <c r="T288" s="1">
        <f>(Table2[[#This Row],[Close Price]]-Table2[[#This Row],[50D EMA]])/Table2[[#This Row],[50D EMA]]</f>
        <v>0.10326985843086083</v>
      </c>
      <c r="U288" s="1">
        <f>(Table2[[#This Row],[Close Price]]-Table2[[#This Row],[200D EMA]])/Table2[[#This Row],[200D EMA]]</f>
        <v>0.23827496823955863</v>
      </c>
      <c r="V288">
        <v>0.88392946939821304</v>
      </c>
      <c r="W288">
        <v>6258.1</v>
      </c>
      <c r="X288">
        <v>6359.55</v>
      </c>
      <c r="Y288">
        <v>6250.4</v>
      </c>
      <c r="Z288">
        <v>6375</v>
      </c>
      <c r="AA288">
        <v>6040.05</v>
      </c>
      <c r="AB288">
        <v>6375</v>
      </c>
      <c r="AC288" s="1">
        <f>(Table2[[#This Row],[Close Price]]/Table2[[#This Row],[Day Low]])-1</f>
        <v>3.1718892315557579E-3</v>
      </c>
      <c r="AD288" s="1">
        <f>(Table2[[#This Row],[Day High]]/Table2[[#This Row],[Close Price]])-1</f>
        <v>1.2997873509664748E-2</v>
      </c>
      <c r="AE288" s="1">
        <f>(Table2[[#This Row],[Close Price]]/Table2[[#This Row],[Current Week Low]])-1</f>
        <v>4.4077179060539873E-3</v>
      </c>
      <c r="AF288" s="1">
        <f>(Table2[[#This Row],[Current Week High]]/Table2[[#This Row],[Close Price]])-1</f>
        <v>1.5458867942560905E-2</v>
      </c>
      <c r="AG288" s="1">
        <f>(Table2[[#This Row],[Close Price]]/Table2[[#This Row],[Current Month Low]])-1</f>
        <v>3.9387091166463772E-2</v>
      </c>
      <c r="AH288" s="1">
        <f>(Table2[[#This Row],[Current Month High]]/Table2[[#This Row],[Close Price]])-1</f>
        <v>1.5458867942560905E-2</v>
      </c>
      <c r="AI288">
        <v>1.5458867942560901</v>
      </c>
      <c r="AJ288">
        <v>82.127937336814597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0.05</v>
      </c>
      <c r="AM288" t="s">
        <v>3208</v>
      </c>
      <c r="AN288">
        <v>7.89</v>
      </c>
      <c r="AO288" t="s">
        <v>3208</v>
      </c>
      <c r="AP288">
        <v>4.6899740253752001E-2</v>
      </c>
      <c r="AQ288">
        <f>(Table2[[#This Row],[Sharpe Ratio]]-AVERAGE(Table2[Sharpe Ratio]))/_xlfn.STDEV.P(Table2[Sharpe Ratio])</f>
        <v>-0.20772596425769535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1.0670836484783532</v>
      </c>
      <c r="AS288">
        <f>_xlfn.RANK.AVG(Table2[[#This Row],[1Y Return vs Nifty Z-Score]],Table2[1Y Return vs Nifty Z-Score])</f>
        <v>177</v>
      </c>
      <c r="AT288">
        <f>_xlfn.RANK.AVG(Table2[[#This Row],[6M Return vs Nifty Z-Score]],Table2[6M Return vs Nifty Z-Score])</f>
        <v>357</v>
      </c>
      <c r="AU288">
        <f>_xlfn.RANK.AVG(Table2[[#This Row],[Sharpe Ratio Z-Score]],Table2[Sharpe Ratio Z-Score])</f>
        <v>398</v>
      </c>
      <c r="AV288">
        <f>(Table2[[#This Row],[Rank 1Y]]+Table2[[#This Row],[Rank 6M]]+Table2[[#This Row],[Rank Sharpe]])/3</f>
        <v>310.66666666666669</v>
      </c>
    </row>
    <row r="289" spans="1:48" x14ac:dyDescent="0.3">
      <c r="A289" t="s">
        <v>1179</v>
      </c>
      <c r="B289" t="s">
        <v>1180</v>
      </c>
      <c r="C289" t="s">
        <v>3168</v>
      </c>
      <c r="D289" t="s">
        <v>124</v>
      </c>
      <c r="E289">
        <v>10444.64743524</v>
      </c>
      <c r="F289">
        <v>1186.25</v>
      </c>
      <c r="G289">
        <v>31.347405870674699</v>
      </c>
      <c r="H289">
        <f>(Table2[[#This Row],[1Y Return vs Nifty]]-AVERAGE(Table2[1Y Return vs Nifty]))/_xlfn.STDEV.P(Table2[1Y Return vs Nifty])</f>
        <v>0.13697105993441119</v>
      </c>
      <c r="I289">
        <v>-6.8186441363273502</v>
      </c>
      <c r="J289">
        <f>(Table2[[#This Row],[1M Return vs Nifty]]-AVERAGE(Table2[1M Return vs Nifty]))/_xlfn.STDEV.P(Table2[1M Return vs Nifty])</f>
        <v>-0.9022553607176339</v>
      </c>
      <c r="K289">
        <v>28.930764581049001</v>
      </c>
      <c r="L289">
        <f>(Table2[[#This Row],[6M Return vs Nifty]]-AVERAGE(Table2[6M Return vs Nifty]))/_xlfn.STDEV.P(Table2[6M Return vs Nifty])</f>
        <v>0.49919644157277665</v>
      </c>
      <c r="M289">
        <v>-0.25308198335549298</v>
      </c>
      <c r="N289">
        <f>(Table2[[#This Row],[1W Return vs Nifty]]-AVERAGE(Table2[1W Return vs Nifty]))/_xlfn.STDEV.P(Table2[1W Return vs Nifty])</f>
        <v>-0.45712735103988344</v>
      </c>
      <c r="O289">
        <v>1247.23</v>
      </c>
      <c r="P289">
        <v>1202.01054817417</v>
      </c>
      <c r="Q289">
        <v>1010.90826072625</v>
      </c>
      <c r="R289">
        <v>40.694994762026703</v>
      </c>
      <c r="S289" s="1">
        <f>(Table2[[#This Row],[Close Price]]-Table2[[#This Row],[20D EMA]])/Table2[[#This Row],[20D EMA]]</f>
        <v>-4.8892345437489493E-2</v>
      </c>
      <c r="T289" s="1">
        <f>(Table2[[#This Row],[Close Price]]-Table2[[#This Row],[50D EMA]])/Table2[[#This Row],[50D EMA]]</f>
        <v>-1.3111821853901352E-2</v>
      </c>
      <c r="U289" s="1">
        <f>(Table2[[#This Row],[Close Price]]-Table2[[#This Row],[200D EMA]])/Table2[[#This Row],[200D EMA]]</f>
        <v>0.17344970467229359</v>
      </c>
      <c r="V289">
        <v>0.35401921604506797</v>
      </c>
      <c r="W289">
        <v>1150</v>
      </c>
      <c r="X289">
        <v>1244.8499999999999</v>
      </c>
      <c r="Y289">
        <v>1150</v>
      </c>
      <c r="Z289">
        <v>1252</v>
      </c>
      <c r="AA289">
        <v>1150</v>
      </c>
      <c r="AB289">
        <v>1300</v>
      </c>
      <c r="AC289" s="1">
        <f>(Table2[[#This Row],[Close Price]]/Table2[[#This Row],[Day Low]])-1</f>
        <v>3.1521739130434767E-2</v>
      </c>
      <c r="AD289" s="1">
        <f>(Table2[[#This Row],[Day High]]/Table2[[#This Row],[Close Price]])-1</f>
        <v>4.9399367755531998E-2</v>
      </c>
      <c r="AE289" s="1">
        <f>(Table2[[#This Row],[Close Price]]/Table2[[#This Row],[Current Week Low]])-1</f>
        <v>3.1521739130434767E-2</v>
      </c>
      <c r="AF289" s="1">
        <f>(Table2[[#This Row],[Current Week High]]/Table2[[#This Row],[Close Price]])-1</f>
        <v>5.5426765015806012E-2</v>
      </c>
      <c r="AG289" s="1">
        <f>(Table2[[#This Row],[Close Price]]/Table2[[#This Row],[Current Month Low]])-1</f>
        <v>3.1521739130434767E-2</v>
      </c>
      <c r="AH289" s="1">
        <f>(Table2[[#This Row],[Current Month High]]/Table2[[#This Row],[Close Price]])-1</f>
        <v>9.5890410958904049E-2</v>
      </c>
      <c r="AI289">
        <v>16.6659641728134</v>
      </c>
      <c r="AJ289">
        <v>71.163696702979493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-0.04</v>
      </c>
      <c r="AM289" t="s">
        <v>3206</v>
      </c>
      <c r="AN289">
        <v>-9.51</v>
      </c>
      <c r="AO289" t="s">
        <v>3206</v>
      </c>
      <c r="AP289">
        <v>1.0033659448504E-2</v>
      </c>
      <c r="AQ289">
        <f>(Table2[[#This Row],[Sharpe Ratio]]-AVERAGE(Table2[Sharpe Ratio]))/_xlfn.STDEV.P(Table2[Sharpe Ratio])</f>
        <v>-0.63873990948422499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-1.3619551197345543</v>
      </c>
      <c r="AS289">
        <f>_xlfn.RANK.AVG(Table2[[#This Row],[1Y Return vs Nifty Z-Score]],Table2[1Y Return vs Nifty Z-Score])</f>
        <v>252</v>
      </c>
      <c r="AT289">
        <f>_xlfn.RANK.AVG(Table2[[#This Row],[6M Return vs Nifty Z-Score]],Table2[6M Return vs Nifty Z-Score])</f>
        <v>174</v>
      </c>
      <c r="AU289">
        <f>_xlfn.RANK.AVG(Table2[[#This Row],[Sharpe Ratio Z-Score]],Table2[Sharpe Ratio Z-Score])</f>
        <v>506</v>
      </c>
      <c r="AV289">
        <f>(Table2[[#This Row],[Rank 1Y]]+Table2[[#This Row],[Rank 6M]]+Table2[[#This Row],[Rank Sharpe]])/3</f>
        <v>310.66666666666669</v>
      </c>
    </row>
    <row r="290" spans="1:48" x14ac:dyDescent="0.3">
      <c r="A290" t="s">
        <v>1726</v>
      </c>
      <c r="B290" t="s">
        <v>1727</v>
      </c>
      <c r="C290" t="s">
        <v>3177</v>
      </c>
      <c r="D290" t="s">
        <v>121</v>
      </c>
      <c r="E290">
        <v>4837.6988033400003</v>
      </c>
      <c r="F290">
        <v>278.35000000000002</v>
      </c>
      <c r="G290">
        <v>37.546382654683001</v>
      </c>
      <c r="H290">
        <f>(Table2[[#This Row],[1Y Return vs Nifty]]-AVERAGE(Table2[1Y Return vs Nifty]))/_xlfn.STDEV.P(Table2[1Y Return vs Nifty])</f>
        <v>0.24687950248733892</v>
      </c>
      <c r="I290">
        <v>4.9183866503345302</v>
      </c>
      <c r="J290">
        <f>(Table2[[#This Row],[1M Return vs Nifty]]-AVERAGE(Table2[1M Return vs Nifty]))/_xlfn.STDEV.P(Table2[1M Return vs Nifty])</f>
        <v>0.24393176094047764</v>
      </c>
      <c r="K290">
        <v>7.3236153314769004</v>
      </c>
      <c r="L290">
        <f>(Table2[[#This Row],[6M Return vs Nifty]]-AVERAGE(Table2[6M Return vs Nifty]))/_xlfn.STDEV.P(Table2[6M Return vs Nifty])</f>
        <v>-0.19153877602444686</v>
      </c>
      <c r="M290">
        <v>3.9848878206920402</v>
      </c>
      <c r="N290">
        <f>(Table2[[#This Row],[1W Return vs Nifty]]-AVERAGE(Table2[1W Return vs Nifty]))/_xlfn.STDEV.P(Table2[1W Return vs Nifty])</f>
        <v>0.34496419347394464</v>
      </c>
      <c r="O290">
        <v>277</v>
      </c>
      <c r="P290">
        <v>276.213691721006</v>
      </c>
      <c r="Q290">
        <v>248.797057291914</v>
      </c>
      <c r="R290">
        <v>64.6887595717496</v>
      </c>
      <c r="S290" s="1">
        <f>(Table2[[#This Row],[Close Price]]-Table2[[#This Row],[20D EMA]])/Table2[[#This Row],[20D EMA]]</f>
        <v>4.8736462093863639E-3</v>
      </c>
      <c r="T290" s="1">
        <f>(Table2[[#This Row],[Close Price]]-Table2[[#This Row],[50D EMA]])/Table2[[#This Row],[50D EMA]]</f>
        <v>7.7342591733353828E-3</v>
      </c>
      <c r="U290" s="1">
        <f>(Table2[[#This Row],[Close Price]]-Table2[[#This Row],[200D EMA]])/Table2[[#This Row],[200D EMA]]</f>
        <v>0.1187833289901476</v>
      </c>
      <c r="V290">
        <v>0.55338968325024396</v>
      </c>
      <c r="W290">
        <v>276.75</v>
      </c>
      <c r="X290">
        <v>288.39999999999998</v>
      </c>
      <c r="Y290">
        <v>271.5</v>
      </c>
      <c r="Z290">
        <v>288.39999999999998</v>
      </c>
      <c r="AA290">
        <v>271.5</v>
      </c>
      <c r="AB290">
        <v>288.39999999999998</v>
      </c>
      <c r="AC290" s="1">
        <f>(Table2[[#This Row],[Close Price]]/Table2[[#This Row],[Day Low]])-1</f>
        <v>5.781391147244852E-3</v>
      </c>
      <c r="AD290" s="1">
        <f>(Table2[[#This Row],[Day High]]/Table2[[#This Row],[Close Price]])-1</f>
        <v>3.6105622417819117E-2</v>
      </c>
      <c r="AE290" s="1">
        <f>(Table2[[#This Row],[Close Price]]/Table2[[#This Row],[Current Week Low]])-1</f>
        <v>2.5230202578268912E-2</v>
      </c>
      <c r="AF290" s="1">
        <f>(Table2[[#This Row],[Current Week High]]/Table2[[#This Row],[Close Price]])-1</f>
        <v>3.6105622417819117E-2</v>
      </c>
      <c r="AG290" s="1">
        <f>(Table2[[#This Row],[Close Price]]/Table2[[#This Row],[Current Month Low]])-1</f>
        <v>2.5230202578268912E-2</v>
      </c>
      <c r="AH290" s="1">
        <f>(Table2[[#This Row],[Current Month High]]/Table2[[#This Row],[Close Price]])-1</f>
        <v>3.6105622417819117E-2</v>
      </c>
      <c r="AI290">
        <v>15.124842823782901</v>
      </c>
      <c r="AJ290">
        <v>115.10819165378599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</v>
      </c>
      <c r="AM290">
        <v>0</v>
      </c>
      <c r="AN290">
        <v>0.96</v>
      </c>
      <c r="AO290" t="s">
        <v>3208</v>
      </c>
      <c r="AP290">
        <v>7.6182475456412005E-2</v>
      </c>
      <c r="AQ290">
        <f>(Table2[[#This Row],[Sharpe Ratio]]-AVERAGE(Table2[Sharpe Ratio]))/_xlfn.STDEV.P(Table2[Sharpe Ratio])</f>
        <v>0.13462849683613468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0.77886517771344899</v>
      </c>
      <c r="AS290">
        <f>_xlfn.RANK.AVG(Table2[[#This Row],[1Y Return vs Nifty Z-Score]],Table2[1Y Return vs Nifty Z-Score])</f>
        <v>233</v>
      </c>
      <c r="AT290">
        <f>_xlfn.RANK.AVG(Table2[[#This Row],[6M Return vs Nifty Z-Score]],Table2[6M Return vs Nifty Z-Score])</f>
        <v>391</v>
      </c>
      <c r="AU290">
        <f>_xlfn.RANK.AVG(Table2[[#This Row],[Sharpe Ratio Z-Score]],Table2[Sharpe Ratio Z-Score])</f>
        <v>311</v>
      </c>
      <c r="AV290">
        <f>(Table2[[#This Row],[Rank 1Y]]+Table2[[#This Row],[Rank 6M]]+Table2[[#This Row],[Rank Sharpe]])/3</f>
        <v>311.66666666666669</v>
      </c>
    </row>
    <row r="291" spans="1:48" x14ac:dyDescent="0.3">
      <c r="A291" t="s">
        <v>522</v>
      </c>
      <c r="B291" t="s">
        <v>523</v>
      </c>
      <c r="C291" t="s">
        <v>3173</v>
      </c>
      <c r="D291" t="s">
        <v>524</v>
      </c>
      <c r="E291">
        <v>40639.731982004902</v>
      </c>
      <c r="F291">
        <v>3761.55</v>
      </c>
      <c r="G291">
        <v>-6.7977842303199303</v>
      </c>
      <c r="H291">
        <f>(Table2[[#This Row],[1Y Return vs Nifty]]-AVERAGE(Table2[1Y Return vs Nifty]))/_xlfn.STDEV.P(Table2[1Y Return vs Nifty])</f>
        <v>-0.53934675524133613</v>
      </c>
      <c r="I291">
        <v>-0.52114012803503096</v>
      </c>
      <c r="J291">
        <f>(Table2[[#This Row],[1M Return vs Nifty]]-AVERAGE(Table2[1M Return vs Nifty]))/_xlfn.STDEV.P(Table2[1M Return vs Nifty])</f>
        <v>-0.28726864694861493</v>
      </c>
      <c r="K291">
        <v>20.959049967228498</v>
      </c>
      <c r="L291">
        <f>(Table2[[#This Row],[6M Return vs Nifty]]-AVERAGE(Table2[6M Return vs Nifty]))/_xlfn.STDEV.P(Table2[6M Return vs Nifty])</f>
        <v>0.24435745449495488</v>
      </c>
      <c r="M291">
        <v>0.96674578236269804</v>
      </c>
      <c r="N291">
        <f>(Table2[[#This Row],[1W Return vs Nifty]]-AVERAGE(Table2[1W Return vs Nifty]))/_xlfn.STDEV.P(Table2[1W Return vs Nifty])</f>
        <v>-0.22625889706663707</v>
      </c>
      <c r="O291">
        <v>3786.99</v>
      </c>
      <c r="P291">
        <v>3837.10428808918</v>
      </c>
      <c r="Q291">
        <v>3486.0061351689001</v>
      </c>
      <c r="R291">
        <v>43.782660365286503</v>
      </c>
      <c r="S291" s="1">
        <f>(Table2[[#This Row],[Close Price]]-Table2[[#This Row],[20D EMA]])/Table2[[#This Row],[20D EMA]]</f>
        <v>-6.7177362496335085E-3</v>
      </c>
      <c r="T291" s="1">
        <f>(Table2[[#This Row],[Close Price]]-Table2[[#This Row],[50D EMA]])/Table2[[#This Row],[50D EMA]]</f>
        <v>-1.9690444256026399E-2</v>
      </c>
      <c r="U291" s="1">
        <f>(Table2[[#This Row],[Close Price]]-Table2[[#This Row],[200D EMA]])/Table2[[#This Row],[200D EMA]]</f>
        <v>7.9042851374026557E-2</v>
      </c>
      <c r="V291">
        <v>0.43595869783076702</v>
      </c>
      <c r="W291">
        <v>3735.15</v>
      </c>
      <c r="X291">
        <v>3797.55</v>
      </c>
      <c r="Y291">
        <v>3621</v>
      </c>
      <c r="Z291">
        <v>3797.55</v>
      </c>
      <c r="AA291">
        <v>3621</v>
      </c>
      <c r="AB291">
        <v>3860</v>
      </c>
      <c r="AC291" s="1">
        <f>(Table2[[#This Row],[Close Price]]/Table2[[#This Row],[Day Low]])-1</f>
        <v>7.0679892373799458E-3</v>
      </c>
      <c r="AD291" s="1">
        <f>(Table2[[#This Row],[Day High]]/Table2[[#This Row],[Close Price]])-1</f>
        <v>9.5705227898073009E-3</v>
      </c>
      <c r="AE291" s="1">
        <f>(Table2[[#This Row],[Close Price]]/Table2[[#This Row],[Current Week Low]])-1</f>
        <v>3.8815244407622185E-2</v>
      </c>
      <c r="AF291" s="1">
        <f>(Table2[[#This Row],[Current Week High]]/Table2[[#This Row],[Close Price]])-1</f>
        <v>9.5705227898073009E-3</v>
      </c>
      <c r="AG291" s="1">
        <f>(Table2[[#This Row],[Close Price]]/Table2[[#This Row],[Current Month Low]])-1</f>
        <v>3.8815244407622185E-2</v>
      </c>
      <c r="AH291" s="1">
        <f>(Table2[[#This Row],[Current Month High]]/Table2[[#This Row],[Close Price]])-1</f>
        <v>2.6172721351570338E-2</v>
      </c>
      <c r="AI291">
        <v>17.2269410216532</v>
      </c>
      <c r="AJ291">
        <v>42.031037607612099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-0.11</v>
      </c>
      <c r="AM291" t="s">
        <v>3206</v>
      </c>
      <c r="AN291">
        <v>-3.03</v>
      </c>
      <c r="AO291" t="s">
        <v>3206</v>
      </c>
      <c r="AP291">
        <v>0.113943193670221</v>
      </c>
      <c r="AQ291">
        <f>(Table2[[#This Row],[Sharpe Ratio]]-AVERAGE(Table2[Sharpe Ratio]))/_xlfn.STDEV.P(Table2[Sharpe Ratio])</f>
        <v>0.57610195364047823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498</v>
      </c>
      <c r="AT291">
        <f>_xlfn.RANK.AVG(Table2[[#This Row],[6M Return vs Nifty Z-Score]],Table2[6M Return vs Nifty Z-Score])</f>
        <v>243</v>
      </c>
      <c r="AU291">
        <f>_xlfn.RANK.AVG(Table2[[#This Row],[Sharpe Ratio Z-Score]],Table2[Sharpe Ratio Z-Score])</f>
        <v>195</v>
      </c>
      <c r="AV291">
        <f>(Table2[[#This Row],[Rank 1Y]]+Table2[[#This Row],[Rank 6M]]+Table2[[#This Row],[Rank Sharpe]])/3</f>
        <v>312</v>
      </c>
    </row>
    <row r="292" spans="1:48" x14ac:dyDescent="0.3">
      <c r="A292" t="s">
        <v>1781</v>
      </c>
      <c r="B292" t="s">
        <v>1782</v>
      </c>
      <c r="C292" t="s">
        <v>3165</v>
      </c>
      <c r="D292" t="s">
        <v>54</v>
      </c>
      <c r="E292">
        <v>4480.3211848450001</v>
      </c>
      <c r="F292">
        <v>172.91</v>
      </c>
      <c r="G292">
        <v>63.8427734314918</v>
      </c>
      <c r="H292">
        <f>(Table2[[#This Row],[1Y Return vs Nifty]]-AVERAGE(Table2[1Y Return vs Nifty]))/_xlfn.STDEV.P(Table2[1Y Return vs Nifty])</f>
        <v>0.71311698905095333</v>
      </c>
      <c r="I292">
        <v>29.4679343432806</v>
      </c>
      <c r="J292">
        <f>(Table2[[#This Row],[1M Return vs Nifty]]-AVERAGE(Table2[1M Return vs Nifty]))/_xlfn.STDEV.P(Table2[1M Return vs Nifty])</f>
        <v>2.6413332775287461</v>
      </c>
      <c r="K292">
        <v>27.5844146425075</v>
      </c>
      <c r="L292">
        <f>(Table2[[#This Row],[6M Return vs Nifty]]-AVERAGE(Table2[6M Return vs Nifty]))/_xlfn.STDEV.P(Table2[6M Return vs Nifty])</f>
        <v>0.45615645943450878</v>
      </c>
      <c r="M292">
        <v>8.7828192305995003</v>
      </c>
      <c r="N292">
        <f>(Table2[[#This Row],[1W Return vs Nifty]]-AVERAGE(Table2[1W Return vs Nifty]))/_xlfn.STDEV.P(Table2[1W Return vs Nifty])</f>
        <v>1.2530358393286729</v>
      </c>
      <c r="O292">
        <v>165.31</v>
      </c>
      <c r="P292">
        <v>151.585993100932</v>
      </c>
      <c r="Q292">
        <v>129.52165500370799</v>
      </c>
      <c r="R292">
        <v>73.9463896246491</v>
      </c>
      <c r="S292" s="1">
        <f>(Table2[[#This Row],[Close Price]]-Table2[[#This Row],[20D EMA]])/Table2[[#This Row],[20D EMA]]</f>
        <v>4.5974230234105587E-2</v>
      </c>
      <c r="T292" s="1">
        <f>(Table2[[#This Row],[Close Price]]-Table2[[#This Row],[50D EMA]])/Table2[[#This Row],[50D EMA]]</f>
        <v>0.14067267339713652</v>
      </c>
      <c r="U292" s="1">
        <f>(Table2[[#This Row],[Close Price]]-Table2[[#This Row],[200D EMA]])/Table2[[#This Row],[200D EMA]]</f>
        <v>0.33498911819069843</v>
      </c>
      <c r="V292">
        <v>1.4332907943459201</v>
      </c>
      <c r="W292">
        <v>171.85</v>
      </c>
      <c r="X292">
        <v>181.99</v>
      </c>
      <c r="Y292">
        <v>169.51</v>
      </c>
      <c r="Z292">
        <v>184.7</v>
      </c>
      <c r="AA292">
        <v>160.75</v>
      </c>
      <c r="AB292">
        <v>184.7</v>
      </c>
      <c r="AC292" s="1">
        <f>(Table2[[#This Row],[Close Price]]/Table2[[#This Row],[Day Low]])-1</f>
        <v>6.1681699156241887E-3</v>
      </c>
      <c r="AD292" s="1">
        <f>(Table2[[#This Row],[Day High]]/Table2[[#This Row],[Close Price]])-1</f>
        <v>5.2512867965993859E-2</v>
      </c>
      <c r="AE292" s="1">
        <f>(Table2[[#This Row],[Close Price]]/Table2[[#This Row],[Current Week Low]])-1</f>
        <v>2.0057813698306948E-2</v>
      </c>
      <c r="AF292" s="1">
        <f>(Table2[[#This Row],[Current Week High]]/Table2[[#This Row],[Close Price]])-1</f>
        <v>6.8185761378751986E-2</v>
      </c>
      <c r="AG292" s="1">
        <f>(Table2[[#This Row],[Close Price]]/Table2[[#This Row],[Current Month Low]])-1</f>
        <v>7.5645412130637579E-2</v>
      </c>
      <c r="AH292" s="1">
        <f>(Table2[[#This Row],[Current Month High]]/Table2[[#This Row],[Close Price]])-1</f>
        <v>6.8185761378751986E-2</v>
      </c>
      <c r="AI292">
        <v>6.8185761378751897</v>
      </c>
      <c r="AJ292">
        <v>100.127314814814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0.23</v>
      </c>
      <c r="AM292" t="s">
        <v>3208</v>
      </c>
      <c r="AN292">
        <v>4.55</v>
      </c>
      <c r="AO292" t="s">
        <v>3208</v>
      </c>
      <c r="AP292">
        <v>-1.9178789297998999E-2</v>
      </c>
      <c r="AQ292">
        <f>(Table2[[#This Row],[Sharpe Ratio]]-AVERAGE(Table2[Sharpe Ratio]))/_xlfn.STDEV.P(Table2[Sharpe Ratio])</f>
        <v>-0.98027262760721257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4.083369937735668</v>
      </c>
      <c r="AS292">
        <f>_xlfn.RANK.AVG(Table2[[#This Row],[1Y Return vs Nifty Z-Score]],Table2[1Y Return vs Nifty Z-Score])</f>
        <v>131</v>
      </c>
      <c r="AT292">
        <f>_xlfn.RANK.AVG(Table2[[#This Row],[6M Return vs Nifty Z-Score]],Table2[6M Return vs Nifty Z-Score])</f>
        <v>185</v>
      </c>
      <c r="AU292">
        <f>_xlfn.RANK.AVG(Table2[[#This Row],[Sharpe Ratio Z-Score]],Table2[Sharpe Ratio Z-Score])</f>
        <v>626</v>
      </c>
      <c r="AV292">
        <f>(Table2[[#This Row],[Rank 1Y]]+Table2[[#This Row],[Rank 6M]]+Table2[[#This Row],[Rank Sharpe]])/3</f>
        <v>314</v>
      </c>
    </row>
    <row r="293" spans="1:48" x14ac:dyDescent="0.3">
      <c r="A293" t="s">
        <v>1298</v>
      </c>
      <c r="B293" t="s">
        <v>1299</v>
      </c>
      <c r="C293" t="s">
        <v>3166</v>
      </c>
      <c r="D293" t="s">
        <v>204</v>
      </c>
      <c r="E293">
        <v>8902.9598160000005</v>
      </c>
      <c r="F293">
        <v>451</v>
      </c>
      <c r="G293">
        <v>20.821963584619802</v>
      </c>
      <c r="H293">
        <f>(Table2[[#This Row],[1Y Return vs Nifty]]-AVERAGE(Table2[1Y Return vs Nifty]))/_xlfn.STDEV.P(Table2[1Y Return vs Nifty])</f>
        <v>-4.9646023682572968E-2</v>
      </c>
      <c r="I293">
        <v>10.3574504796795</v>
      </c>
      <c r="J293">
        <f>(Table2[[#This Row],[1M Return vs Nifty]]-AVERAGE(Table2[1M Return vs Nifty]))/_xlfn.STDEV.P(Table2[1M Return vs Nifty])</f>
        <v>0.77508695925147364</v>
      </c>
      <c r="K293">
        <v>54.169323581625498</v>
      </c>
      <c r="L293">
        <f>(Table2[[#This Row],[6M Return vs Nifty]]-AVERAGE(Table2[6M Return vs Nifty]))/_xlfn.STDEV.P(Table2[6M Return vs Nifty])</f>
        <v>1.3060202081762682</v>
      </c>
      <c r="M293">
        <v>2.0621996672226199</v>
      </c>
      <c r="N293">
        <f>(Table2[[#This Row],[1W Return vs Nifty]]-AVERAGE(Table2[1W Return vs Nifty]))/_xlfn.STDEV.P(Table2[1W Return vs Nifty])</f>
        <v>-1.8929836436757951E-2</v>
      </c>
      <c r="O293">
        <v>440.94</v>
      </c>
      <c r="P293">
        <v>412.68702353575202</v>
      </c>
      <c r="Q293">
        <v>330.61996028507002</v>
      </c>
      <c r="R293">
        <v>55.917320135845003</v>
      </c>
      <c r="S293" s="1">
        <f>(Table2[[#This Row],[Close Price]]-Table2[[#This Row],[20D EMA]])/Table2[[#This Row],[20D EMA]]</f>
        <v>2.281489545062821E-2</v>
      </c>
      <c r="T293" s="1">
        <f>(Table2[[#This Row],[Close Price]]-Table2[[#This Row],[50D EMA]])/Table2[[#This Row],[50D EMA]]</f>
        <v>9.283785115411762E-2</v>
      </c>
      <c r="U293" s="1">
        <f>(Table2[[#This Row],[Close Price]]-Table2[[#This Row],[200D EMA]])/Table2[[#This Row],[200D EMA]]</f>
        <v>0.36410396883217472</v>
      </c>
      <c r="V293">
        <v>0.67407379782995702</v>
      </c>
      <c r="W293">
        <v>446</v>
      </c>
      <c r="X293">
        <v>455.85</v>
      </c>
      <c r="Y293">
        <v>441</v>
      </c>
      <c r="Z293">
        <v>457.8</v>
      </c>
      <c r="AA293">
        <v>441</v>
      </c>
      <c r="AB293">
        <v>467.35</v>
      </c>
      <c r="AC293" s="1">
        <f>(Table2[[#This Row],[Close Price]]/Table2[[#This Row],[Day Low]])-1</f>
        <v>1.1210762331838486E-2</v>
      </c>
      <c r="AD293" s="1">
        <f>(Table2[[#This Row],[Day High]]/Table2[[#This Row],[Close Price]])-1</f>
        <v>1.0753880266075377E-2</v>
      </c>
      <c r="AE293" s="1">
        <f>(Table2[[#This Row],[Close Price]]/Table2[[#This Row],[Current Week Low]])-1</f>
        <v>2.2675736961451198E-2</v>
      </c>
      <c r="AF293" s="1">
        <f>(Table2[[#This Row],[Current Week High]]/Table2[[#This Row],[Close Price]])-1</f>
        <v>1.5077605321507814E-2</v>
      </c>
      <c r="AG293" s="1">
        <f>(Table2[[#This Row],[Close Price]]/Table2[[#This Row],[Current Month Low]])-1</f>
        <v>2.2675736961451198E-2</v>
      </c>
      <c r="AH293" s="1">
        <f>(Table2[[#This Row],[Current Month High]]/Table2[[#This Row],[Close Price]])-1</f>
        <v>3.625277161862539E-2</v>
      </c>
      <c r="AI293">
        <v>5.2771618625277101</v>
      </c>
      <c r="AJ293">
        <v>87.838400666389006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0.28000000000000003</v>
      </c>
      <c r="AM293" t="s">
        <v>3208</v>
      </c>
      <c r="AN293">
        <v>3.14</v>
      </c>
      <c r="AO293" t="s">
        <v>3208</v>
      </c>
      <c r="AQ293">
        <f>(Table2[[#This Row],[Sharpe Ratio]]-AVERAGE(Table2[Sharpe Ratio]))/_xlfn.STDEV.P(Table2[Sharpe Ratio])</f>
        <v>-0.75604684988846582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1.256484457419945</v>
      </c>
      <c r="AS293">
        <f>_xlfn.RANK.AVG(Table2[[#This Row],[1Y Return vs Nifty Z-Score]],Table2[1Y Return vs Nifty Z-Score])</f>
        <v>315</v>
      </c>
      <c r="AT293">
        <f>_xlfn.RANK.AVG(Table2[[#This Row],[6M Return vs Nifty Z-Score]],Table2[6M Return vs Nifty Z-Score])</f>
        <v>69</v>
      </c>
      <c r="AU293">
        <f>_xlfn.RANK.AVG(Table2[[#This Row],[Sharpe Ratio Z-Score]],Table2[Sharpe Ratio Z-Score])</f>
        <v>559.5</v>
      </c>
      <c r="AV293">
        <f>(Table2[[#This Row],[Rank 1Y]]+Table2[[#This Row],[Rank 6M]]+Table2[[#This Row],[Rank Sharpe]])/3</f>
        <v>314.5</v>
      </c>
    </row>
    <row r="294" spans="1:48" x14ac:dyDescent="0.3">
      <c r="A294" t="s">
        <v>650</v>
      </c>
      <c r="B294" t="s">
        <v>651</v>
      </c>
      <c r="C294" t="s">
        <v>3163</v>
      </c>
      <c r="D294" t="s">
        <v>173</v>
      </c>
      <c r="E294">
        <v>29370.522416864998</v>
      </c>
      <c r="F294">
        <v>8892.5499999999993</v>
      </c>
      <c r="G294">
        <v>22.706562065914</v>
      </c>
      <c r="H294">
        <f>(Table2[[#This Row],[1Y Return vs Nifty]]-AVERAGE(Table2[1Y Return vs Nifty]))/_xlfn.STDEV.P(Table2[1Y Return vs Nifty])</f>
        <v>-1.6231915010476227E-2</v>
      </c>
      <c r="I294">
        <v>9.9868935501893006</v>
      </c>
      <c r="J294">
        <f>(Table2[[#This Row],[1M Return vs Nifty]]-AVERAGE(Table2[1M Return vs Nifty]))/_xlfn.STDEV.P(Table2[1M Return vs Nifty])</f>
        <v>0.73889998929775202</v>
      </c>
      <c r="K294">
        <v>27.3577615649675</v>
      </c>
      <c r="L294">
        <f>(Table2[[#This Row],[6M Return vs Nifty]]-AVERAGE(Table2[6M Return vs Nifty]))/_xlfn.STDEV.P(Table2[6M Return vs Nifty])</f>
        <v>0.44891083619076816</v>
      </c>
      <c r="M294">
        <v>1.8999275165435601</v>
      </c>
      <c r="N294">
        <f>(Table2[[#This Row],[1W Return vs Nifty]]-AVERAGE(Table2[1W Return vs Nifty]))/_xlfn.STDEV.P(Table2[1W Return vs Nifty])</f>
        <v>-4.9641975972400554E-2</v>
      </c>
      <c r="O294">
        <v>8707.4699999999993</v>
      </c>
      <c r="P294">
        <v>8214.9934216066795</v>
      </c>
      <c r="Q294">
        <v>7168.9944542050798</v>
      </c>
      <c r="R294">
        <v>64.270277729748202</v>
      </c>
      <c r="S294" s="1">
        <f>(Table2[[#This Row],[Close Price]]-Table2[[#This Row],[20D EMA]])/Table2[[#This Row],[20D EMA]]</f>
        <v>2.1255312966912313E-2</v>
      </c>
      <c r="T294" s="1">
        <f>(Table2[[#This Row],[Close Price]]-Table2[[#This Row],[50D EMA]])/Table2[[#This Row],[50D EMA]]</f>
        <v>8.2478042722620229E-2</v>
      </c>
      <c r="U294" s="1">
        <f>(Table2[[#This Row],[Close Price]]-Table2[[#This Row],[200D EMA]])/Table2[[#This Row],[200D EMA]]</f>
        <v>0.24041803307351459</v>
      </c>
      <c r="V294">
        <v>1.7364989173418099</v>
      </c>
      <c r="W294">
        <v>8861.2999999999993</v>
      </c>
      <c r="X294">
        <v>9117.75</v>
      </c>
      <c r="Y294">
        <v>8861.2999999999993</v>
      </c>
      <c r="Z294">
        <v>9495</v>
      </c>
      <c r="AA294">
        <v>8861.2999999999993</v>
      </c>
      <c r="AB294">
        <v>9495</v>
      </c>
      <c r="AC294" s="1">
        <f>(Table2[[#This Row],[Close Price]]/Table2[[#This Row],[Day Low]])-1</f>
        <v>3.5265705934794944E-3</v>
      </c>
      <c r="AD294" s="1">
        <f>(Table2[[#This Row],[Day High]]/Table2[[#This Row],[Close Price]])-1</f>
        <v>2.5324569442960687E-2</v>
      </c>
      <c r="AE294" s="1">
        <f>(Table2[[#This Row],[Close Price]]/Table2[[#This Row],[Current Week Low]])-1</f>
        <v>3.5265705934794944E-3</v>
      </c>
      <c r="AF294" s="1">
        <f>(Table2[[#This Row],[Current Week High]]/Table2[[#This Row],[Close Price]])-1</f>
        <v>6.7747721407245498E-2</v>
      </c>
      <c r="AG294" s="1">
        <f>(Table2[[#This Row],[Close Price]]/Table2[[#This Row],[Current Month Low]])-1</f>
        <v>3.5265705934794944E-3</v>
      </c>
      <c r="AH294" s="1">
        <f>(Table2[[#This Row],[Current Month High]]/Table2[[#This Row],[Close Price]])-1</f>
        <v>6.7747721407245498E-2</v>
      </c>
      <c r="AI294">
        <v>6.7747721407245498</v>
      </c>
      <c r="AJ294">
        <v>54.116984402079702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0.04</v>
      </c>
      <c r="AM294" t="s">
        <v>3208</v>
      </c>
      <c r="AN294">
        <v>-0.86</v>
      </c>
      <c r="AO294" t="s">
        <v>3206</v>
      </c>
      <c r="AP294">
        <v>2.9211661387969001E-2</v>
      </c>
      <c r="AQ294">
        <f>(Table2[[#This Row],[Sharpe Ratio]]-AVERAGE(Table2[Sharpe Ratio]))/_xlfn.STDEV.P(Table2[Sharpe Ratio])</f>
        <v>-0.41452333704308392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0.7074135974625595</v>
      </c>
      <c r="AS294">
        <f>_xlfn.RANK.AVG(Table2[[#This Row],[1Y Return vs Nifty Z-Score]],Table2[1Y Return vs Nifty Z-Score])</f>
        <v>306</v>
      </c>
      <c r="AT294">
        <f>_xlfn.RANK.AVG(Table2[[#This Row],[6M Return vs Nifty Z-Score]],Table2[6M Return vs Nifty Z-Score])</f>
        <v>188</v>
      </c>
      <c r="AU294">
        <f>_xlfn.RANK.AVG(Table2[[#This Row],[Sharpe Ratio Z-Score]],Table2[Sharpe Ratio Z-Score])</f>
        <v>451</v>
      </c>
      <c r="AV294">
        <f>(Table2[[#This Row],[Rank 1Y]]+Table2[[#This Row],[Rank 6M]]+Table2[[#This Row],[Rank Sharpe]])/3</f>
        <v>315</v>
      </c>
    </row>
    <row r="295" spans="1:48" x14ac:dyDescent="0.3">
      <c r="A295" t="s">
        <v>791</v>
      </c>
      <c r="B295" t="s">
        <v>792</v>
      </c>
      <c r="C295" t="s">
        <v>3161</v>
      </c>
      <c r="D295" t="s">
        <v>419</v>
      </c>
      <c r="E295">
        <v>20929.578429360001</v>
      </c>
      <c r="F295">
        <v>4370.6000000000004</v>
      </c>
      <c r="G295">
        <v>43.188125325154701</v>
      </c>
      <c r="H295">
        <f>(Table2[[#This Row],[1Y Return vs Nifty]]-AVERAGE(Table2[1Y Return vs Nifty]))/_xlfn.STDEV.P(Table2[1Y Return vs Nifty])</f>
        <v>0.34690813169523776</v>
      </c>
      <c r="I295">
        <v>-5.1422257639503304</v>
      </c>
      <c r="J295">
        <f>(Table2[[#This Row],[1M Return vs Nifty]]-AVERAGE(Table2[1M Return vs Nifty]))/_xlfn.STDEV.P(Table2[1M Return vs Nifty])</f>
        <v>-0.73854367043961244</v>
      </c>
      <c r="K295">
        <v>33.795549100471902</v>
      </c>
      <c r="L295">
        <f>(Table2[[#This Row],[6M Return vs Nifty]]-AVERAGE(Table2[6M Return vs Nifty]))/_xlfn.STDEV.P(Table2[6M Return vs Nifty])</f>
        <v>0.65471339361371872</v>
      </c>
      <c r="M295">
        <v>-0.29524514194224299</v>
      </c>
      <c r="N295">
        <f>(Table2[[#This Row],[1W Return vs Nifty]]-AVERAGE(Table2[1W Return vs Nifty]))/_xlfn.STDEV.P(Table2[1W Return vs Nifty])</f>
        <v>-0.46510728354438802</v>
      </c>
      <c r="O295">
        <v>4328.8599999999997</v>
      </c>
      <c r="P295">
        <v>4167.4094704487597</v>
      </c>
      <c r="Q295">
        <v>3480.569696734</v>
      </c>
      <c r="R295">
        <v>40.127072791868102</v>
      </c>
      <c r="S295" s="1">
        <f>(Table2[[#This Row],[Close Price]]-Table2[[#This Row],[20D EMA]])/Table2[[#This Row],[20D EMA]]</f>
        <v>9.6422614729976697E-3</v>
      </c>
      <c r="T295" s="1">
        <f>(Table2[[#This Row],[Close Price]]-Table2[[#This Row],[50D EMA]])/Table2[[#This Row],[50D EMA]]</f>
        <v>4.8757035033891311E-2</v>
      </c>
      <c r="U295" s="1">
        <f>(Table2[[#This Row],[Close Price]]-Table2[[#This Row],[200D EMA]])/Table2[[#This Row],[200D EMA]]</f>
        <v>0.25571397237100646</v>
      </c>
      <c r="V295">
        <v>0.489723168455303</v>
      </c>
      <c r="W295">
        <v>4292.8999999999996</v>
      </c>
      <c r="X295">
        <v>4433.25</v>
      </c>
      <c r="Y295">
        <v>4234.6000000000004</v>
      </c>
      <c r="Z295">
        <v>4433.25</v>
      </c>
      <c r="AA295">
        <v>4234.6000000000004</v>
      </c>
      <c r="AB295">
        <v>4509</v>
      </c>
      <c r="AC295" s="1">
        <f>(Table2[[#This Row],[Close Price]]/Table2[[#This Row],[Day Low]])-1</f>
        <v>1.8099652915278819E-2</v>
      </c>
      <c r="AD295" s="1">
        <f>(Table2[[#This Row],[Day High]]/Table2[[#This Row],[Close Price]])-1</f>
        <v>1.433441632727761E-2</v>
      </c>
      <c r="AE295" s="1">
        <f>(Table2[[#This Row],[Close Price]]/Table2[[#This Row],[Current Week Low]])-1</f>
        <v>3.2116374628063937E-2</v>
      </c>
      <c r="AF295" s="1">
        <f>(Table2[[#This Row],[Current Week High]]/Table2[[#This Row],[Close Price]])-1</f>
        <v>1.433441632727761E-2</v>
      </c>
      <c r="AG295" s="1">
        <f>(Table2[[#This Row],[Close Price]]/Table2[[#This Row],[Current Month Low]])-1</f>
        <v>3.2116374628063937E-2</v>
      </c>
      <c r="AH295" s="1">
        <f>(Table2[[#This Row],[Current Month High]]/Table2[[#This Row],[Close Price]])-1</f>
        <v>3.1666132796412283E-2</v>
      </c>
      <c r="AI295">
        <v>12.3415549352491</v>
      </c>
      <c r="AJ295">
        <v>95.991031390134495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0.17</v>
      </c>
      <c r="AM295" t="s">
        <v>3208</v>
      </c>
      <c r="AN295">
        <v>-1.43</v>
      </c>
      <c r="AO295" t="s">
        <v>3206</v>
      </c>
      <c r="AP295">
        <v>-7.6695349811370002E-3</v>
      </c>
      <c r="AQ295">
        <f>(Table2[[#This Row],[Sharpe Ratio]]-AVERAGE(Table2[Sharpe Ratio]))/_xlfn.STDEV.P(Table2[Sharpe Ratio])</f>
        <v>-0.84571400349059656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-1.0477434321656405</v>
      </c>
      <c r="AS295">
        <f>_xlfn.RANK.AVG(Table2[[#This Row],[1Y Return vs Nifty Z-Score]],Table2[1Y Return vs Nifty Z-Score])</f>
        <v>200</v>
      </c>
      <c r="AT295">
        <f>_xlfn.RANK.AVG(Table2[[#This Row],[6M Return vs Nifty Z-Score]],Table2[6M Return vs Nifty Z-Score])</f>
        <v>151</v>
      </c>
      <c r="AU295">
        <f>_xlfn.RANK.AVG(Table2[[#This Row],[Sharpe Ratio Z-Score]],Table2[Sharpe Ratio Z-Score])</f>
        <v>595</v>
      </c>
      <c r="AV295">
        <f>(Table2[[#This Row],[Rank 1Y]]+Table2[[#This Row],[Rank 6M]]+Table2[[#This Row],[Rank Sharpe]])/3</f>
        <v>315.33333333333331</v>
      </c>
    </row>
    <row r="296" spans="1:48" x14ac:dyDescent="0.3">
      <c r="A296" t="s">
        <v>726</v>
      </c>
      <c r="B296" t="s">
        <v>727</v>
      </c>
      <c r="C296" t="s">
        <v>3165</v>
      </c>
      <c r="D296" t="s">
        <v>54</v>
      </c>
      <c r="E296">
        <v>24446.555731879998</v>
      </c>
      <c r="F296">
        <v>1247.7</v>
      </c>
      <c r="G296">
        <v>38.5256981404859</v>
      </c>
      <c r="H296">
        <f>(Table2[[#This Row],[1Y Return vs Nifty]]-AVERAGE(Table2[1Y Return vs Nifty]))/_xlfn.STDEV.P(Table2[1Y Return vs Nifty])</f>
        <v>0.26424285833829647</v>
      </c>
      <c r="I296">
        <v>7.3692139002523396</v>
      </c>
      <c r="J296">
        <f>(Table2[[#This Row],[1M Return vs Nifty]]-AVERAGE(Table2[1M Return vs Nifty]))/_xlfn.STDEV.P(Table2[1M Return vs Nifty])</f>
        <v>0.4832688370991996</v>
      </c>
      <c r="K296">
        <v>15.9655205984579</v>
      </c>
      <c r="L296">
        <f>(Table2[[#This Row],[6M Return vs Nifty]]-AVERAGE(Table2[6M Return vs Nifty]))/_xlfn.STDEV.P(Table2[6M Return vs Nifty])</f>
        <v>8.4724799799232239E-2</v>
      </c>
      <c r="M296">
        <v>18.753098875622701</v>
      </c>
      <c r="N296">
        <f>(Table2[[#This Row],[1W Return vs Nifty]]-AVERAGE(Table2[1W Return vs Nifty]))/_xlfn.STDEV.P(Table2[1W Return vs Nifty])</f>
        <v>3.1400424414223731</v>
      </c>
      <c r="O296">
        <v>1133.49</v>
      </c>
      <c r="P296">
        <v>1093.6573459930701</v>
      </c>
      <c r="Q296">
        <v>968.471263121569</v>
      </c>
      <c r="R296">
        <v>75.607988767441597</v>
      </c>
      <c r="S296" s="1">
        <f>(Table2[[#This Row],[Close Price]]-Table2[[#This Row],[20D EMA]])/Table2[[#This Row],[20D EMA]]</f>
        <v>0.10075960087870209</v>
      </c>
      <c r="T296" s="1">
        <f>(Table2[[#This Row],[Close Price]]-Table2[[#This Row],[50D EMA]])/Table2[[#This Row],[50D EMA]]</f>
        <v>0.14085092974624072</v>
      </c>
      <c r="U296" s="1">
        <f>(Table2[[#This Row],[Close Price]]-Table2[[#This Row],[200D EMA]])/Table2[[#This Row],[200D EMA]]</f>
        <v>0.28831907307029758</v>
      </c>
      <c r="V296">
        <v>1.2944708596302299</v>
      </c>
      <c r="W296">
        <v>1211.5</v>
      </c>
      <c r="X296">
        <v>1252.5999999999999</v>
      </c>
      <c r="Y296">
        <v>1106.8499999999999</v>
      </c>
      <c r="Z296">
        <v>1252.5999999999999</v>
      </c>
      <c r="AA296">
        <v>1040</v>
      </c>
      <c r="AB296">
        <v>1252.5999999999999</v>
      </c>
      <c r="AC296" s="1">
        <f>(Table2[[#This Row],[Close Price]]/Table2[[#This Row],[Day Low]])-1</f>
        <v>2.9880313660751279E-2</v>
      </c>
      <c r="AD296" s="1">
        <f>(Table2[[#This Row],[Day High]]/Table2[[#This Row],[Close Price]])-1</f>
        <v>3.9272260960165895E-3</v>
      </c>
      <c r="AE296" s="1">
        <f>(Table2[[#This Row],[Close Price]]/Table2[[#This Row],[Current Week Low]])-1</f>
        <v>0.12725301531372835</v>
      </c>
      <c r="AF296" s="1">
        <f>(Table2[[#This Row],[Current Week High]]/Table2[[#This Row],[Close Price]])-1</f>
        <v>3.9272260960165895E-3</v>
      </c>
      <c r="AG296" s="1">
        <f>(Table2[[#This Row],[Close Price]]/Table2[[#This Row],[Current Month Low]])-1</f>
        <v>0.19971153846153844</v>
      </c>
      <c r="AH296" s="1">
        <f>(Table2[[#This Row],[Current Month High]]/Table2[[#This Row],[Close Price]])-1</f>
        <v>3.9272260960165895E-3</v>
      </c>
      <c r="AI296">
        <v>2.9854933076861299</v>
      </c>
      <c r="AJ296">
        <v>76.440642013716996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0.16</v>
      </c>
      <c r="AM296" t="s">
        <v>3208</v>
      </c>
      <c r="AN296">
        <v>13.89</v>
      </c>
      <c r="AO296" t="s">
        <v>3208</v>
      </c>
      <c r="AP296">
        <v>3.8511036910560001E-2</v>
      </c>
      <c r="AQ296">
        <f>(Table2[[#This Row],[Sharpe Ratio]]-AVERAGE(Table2[Sharpe Ratio]))/_xlfn.STDEV.P(Table2[Sharpe Ratio])</f>
        <v>-0.30580116086957559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3.6664777757895259</v>
      </c>
      <c r="AS296">
        <f>_xlfn.RANK.AVG(Table2[[#This Row],[1Y Return vs Nifty Z-Score]],Table2[1Y Return vs Nifty Z-Score])</f>
        <v>227</v>
      </c>
      <c r="AT296">
        <f>_xlfn.RANK.AVG(Table2[[#This Row],[6M Return vs Nifty Z-Score]],Table2[6M Return vs Nifty Z-Score])</f>
        <v>296</v>
      </c>
      <c r="AU296">
        <f>_xlfn.RANK.AVG(Table2[[#This Row],[Sharpe Ratio Z-Score]],Table2[Sharpe Ratio Z-Score])</f>
        <v>424</v>
      </c>
      <c r="AV296">
        <f>(Table2[[#This Row],[Rank 1Y]]+Table2[[#This Row],[Rank 6M]]+Table2[[#This Row],[Rank Sharpe]])/3</f>
        <v>315.66666666666669</v>
      </c>
    </row>
    <row r="297" spans="1:48" x14ac:dyDescent="0.3">
      <c r="A297" t="s">
        <v>393</v>
      </c>
      <c r="B297" t="s">
        <v>394</v>
      </c>
      <c r="C297" t="s">
        <v>3169</v>
      </c>
      <c r="D297" t="s">
        <v>127</v>
      </c>
      <c r="E297">
        <v>61135.900986059998</v>
      </c>
      <c r="F297">
        <v>733.7</v>
      </c>
      <c r="G297">
        <v>15.886731241511599</v>
      </c>
      <c r="H297">
        <f>(Table2[[#This Row],[1Y Return vs Nifty]]-AVERAGE(Table2[1Y Return vs Nifty]))/_xlfn.STDEV.P(Table2[1Y Return vs Nifty])</f>
        <v>-0.13714815820696197</v>
      </c>
      <c r="I297">
        <v>10.710694727550401</v>
      </c>
      <c r="J297">
        <f>(Table2[[#This Row],[1M Return vs Nifty]]-AVERAGE(Table2[1M Return vs Nifty]))/_xlfn.STDEV.P(Table2[1M Return vs Nifty])</f>
        <v>0.80958324839553453</v>
      </c>
      <c r="K297">
        <v>-4.9826021612059002</v>
      </c>
      <c r="L297">
        <f>(Table2[[#This Row],[6M Return vs Nifty]]-AVERAGE(Table2[6M Return vs Nifty]))/_xlfn.STDEV.P(Table2[6M Return vs Nifty])</f>
        <v>-0.5849427239226338</v>
      </c>
      <c r="M297">
        <v>4.8062946261770696</v>
      </c>
      <c r="N297">
        <f>(Table2[[#This Row],[1W Return vs Nifty]]-AVERAGE(Table2[1W Return vs Nifty]))/_xlfn.STDEV.P(Table2[1W Return vs Nifty])</f>
        <v>0.5004262386863525</v>
      </c>
      <c r="O297">
        <v>731.21</v>
      </c>
      <c r="P297">
        <v>736.81287937357797</v>
      </c>
      <c r="Q297">
        <v>667.912486477573</v>
      </c>
      <c r="R297">
        <v>55.881097438255601</v>
      </c>
      <c r="S297" s="1">
        <f>(Table2[[#This Row],[Close Price]]-Table2[[#This Row],[20D EMA]])/Table2[[#This Row],[20D EMA]]</f>
        <v>3.4053144787407298E-3</v>
      </c>
      <c r="T297" s="1">
        <f>(Table2[[#This Row],[Close Price]]-Table2[[#This Row],[50D EMA]])/Table2[[#This Row],[50D EMA]]</f>
        <v>-4.2247895778157766E-3</v>
      </c>
      <c r="U297" s="1">
        <f>(Table2[[#This Row],[Close Price]]-Table2[[#This Row],[200D EMA]])/Table2[[#This Row],[200D EMA]]</f>
        <v>9.8497205628504211E-2</v>
      </c>
      <c r="V297">
        <v>1.56061861604267</v>
      </c>
      <c r="W297">
        <v>730.8</v>
      </c>
      <c r="X297">
        <v>754.85</v>
      </c>
      <c r="Y297">
        <v>713.5</v>
      </c>
      <c r="Z297">
        <v>754.85</v>
      </c>
      <c r="AA297">
        <v>710</v>
      </c>
      <c r="AB297">
        <v>795</v>
      </c>
      <c r="AC297" s="1">
        <f>(Table2[[#This Row],[Close Price]]/Table2[[#This Row],[Day Low]])-1</f>
        <v>3.9682539682541762E-3</v>
      </c>
      <c r="AD297" s="1">
        <f>(Table2[[#This Row],[Day High]]/Table2[[#This Row],[Close Price]])-1</f>
        <v>2.8826495842987576E-2</v>
      </c>
      <c r="AE297" s="1">
        <f>(Table2[[#This Row],[Close Price]]/Table2[[#This Row],[Current Week Low]])-1</f>
        <v>2.8311142256482125E-2</v>
      </c>
      <c r="AF297" s="1">
        <f>(Table2[[#This Row],[Current Week High]]/Table2[[#This Row],[Close Price]])-1</f>
        <v>2.8826495842987576E-2</v>
      </c>
      <c r="AG297" s="1">
        <f>(Table2[[#This Row],[Close Price]]/Table2[[#This Row],[Current Month Low]])-1</f>
        <v>3.3380281690140956E-2</v>
      </c>
      <c r="AH297" s="1">
        <f>(Table2[[#This Row],[Current Month High]]/Table2[[#This Row],[Close Price]])-1</f>
        <v>8.3549134523647206E-2</v>
      </c>
      <c r="AI297">
        <v>15.578574349188999</v>
      </c>
      <c r="AJ297">
        <v>71.766358422099898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0.01</v>
      </c>
      <c r="AM297" t="s">
        <v>3208</v>
      </c>
      <c r="AN297">
        <v>-1.23</v>
      </c>
      <c r="AO297" t="s">
        <v>3206</v>
      </c>
      <c r="AP297">
        <v>0.17158269171471599</v>
      </c>
      <c r="AQ297">
        <f>(Table2[[#This Row],[Sharpe Ratio]]-AVERAGE(Table2[Sharpe Ratio]))/_xlfn.STDEV.P(Table2[Sharpe Ratio])</f>
        <v>1.2499850166184687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348</v>
      </c>
      <c r="AT297">
        <f>_xlfn.RANK.AVG(Table2[[#This Row],[6M Return vs Nifty Z-Score]],Table2[6M Return vs Nifty Z-Score])</f>
        <v>520</v>
      </c>
      <c r="AU297">
        <f>_xlfn.RANK.AVG(Table2[[#This Row],[Sharpe Ratio Z-Score]],Table2[Sharpe Ratio Z-Score])</f>
        <v>81</v>
      </c>
      <c r="AV297">
        <f>(Table2[[#This Row],[Rank 1Y]]+Table2[[#This Row],[Rank 6M]]+Table2[[#This Row],[Rank Sharpe]])/3</f>
        <v>316.33333333333331</v>
      </c>
    </row>
    <row r="298" spans="1:48" x14ac:dyDescent="0.3">
      <c r="A298" t="s">
        <v>368</v>
      </c>
      <c r="B298" t="s">
        <v>369</v>
      </c>
      <c r="C298" t="s">
        <v>3175</v>
      </c>
      <c r="D298" t="s">
        <v>281</v>
      </c>
      <c r="E298">
        <v>66435.983295885002</v>
      </c>
      <c r="F298">
        <v>7684.9</v>
      </c>
      <c r="G298">
        <v>-5.9228621595538602</v>
      </c>
      <c r="H298">
        <f>(Table2[[#This Row],[1Y Return vs Nifty]]-AVERAGE(Table2[1Y Return vs Nifty]))/_xlfn.STDEV.P(Table2[1Y Return vs Nifty])</f>
        <v>-0.5238343044766951</v>
      </c>
      <c r="I298">
        <v>2.2332464291331101E-2</v>
      </c>
      <c r="J298">
        <f>(Table2[[#This Row],[1M Return vs Nifty]]-AVERAGE(Table2[1M Return vs Nifty]))/_xlfn.STDEV.P(Table2[1M Return vs Nifty])</f>
        <v>-0.23419548921211808</v>
      </c>
      <c r="K298">
        <v>18.524030396215799</v>
      </c>
      <c r="L298">
        <f>(Table2[[#This Row],[6M Return vs Nifty]]-AVERAGE(Table2[6M Return vs Nifty]))/_xlfn.STDEV.P(Table2[6M Return vs Nifty])</f>
        <v>0.16651498884575483</v>
      </c>
      <c r="M298">
        <v>9.6670061803112493</v>
      </c>
      <c r="N298">
        <f>(Table2[[#This Row],[1W Return vs Nifty]]-AVERAGE(Table2[1W Return vs Nifty]))/_xlfn.STDEV.P(Table2[1W Return vs Nifty])</f>
        <v>1.4203798528362577</v>
      </c>
      <c r="O298">
        <v>7467.8</v>
      </c>
      <c r="P298">
        <v>7716.9033097764504</v>
      </c>
      <c r="Q298">
        <v>7184.0742230104297</v>
      </c>
      <c r="R298">
        <v>76.9900989018996</v>
      </c>
      <c r="S298" s="1">
        <f>(Table2[[#This Row],[Close Price]]-Table2[[#This Row],[20D EMA]])/Table2[[#This Row],[20D EMA]]</f>
        <v>2.9071480221751982E-2</v>
      </c>
      <c r="T298" s="1">
        <f>(Table2[[#This Row],[Close Price]]-Table2[[#This Row],[50D EMA]])/Table2[[#This Row],[50D EMA]]</f>
        <v>-4.1471699840927388E-3</v>
      </c>
      <c r="U298" s="1">
        <f>(Table2[[#This Row],[Close Price]]-Table2[[#This Row],[200D EMA]])/Table2[[#This Row],[200D EMA]]</f>
        <v>6.9713335559011366E-2</v>
      </c>
      <c r="V298">
        <v>0.82479659632006297</v>
      </c>
      <c r="W298">
        <v>7625</v>
      </c>
      <c r="X298">
        <v>7955.8</v>
      </c>
      <c r="Y298">
        <v>7230.15</v>
      </c>
      <c r="Z298">
        <v>7955.8</v>
      </c>
      <c r="AA298">
        <v>7160.15</v>
      </c>
      <c r="AB298">
        <v>7955.8</v>
      </c>
      <c r="AC298" s="1">
        <f>(Table2[[#This Row],[Close Price]]/Table2[[#This Row],[Day Low]])-1</f>
        <v>7.8557377049179866E-3</v>
      </c>
      <c r="AD298" s="1">
        <f>(Table2[[#This Row],[Day High]]/Table2[[#This Row],[Close Price]])-1</f>
        <v>3.5250946661635307E-2</v>
      </c>
      <c r="AE298" s="1">
        <f>(Table2[[#This Row],[Close Price]]/Table2[[#This Row],[Current Week Low]])-1</f>
        <v>6.2896343782632425E-2</v>
      </c>
      <c r="AF298" s="1">
        <f>(Table2[[#This Row],[Current Week High]]/Table2[[#This Row],[Close Price]])-1</f>
        <v>3.5250946661635307E-2</v>
      </c>
      <c r="AG298" s="1">
        <f>(Table2[[#This Row],[Close Price]]/Table2[[#This Row],[Current Month Low]])-1</f>
        <v>7.3287570791114698E-2</v>
      </c>
      <c r="AH298" s="1">
        <f>(Table2[[#This Row],[Current Month High]]/Table2[[#This Row],[Close Price]])-1</f>
        <v>3.5250946661635307E-2</v>
      </c>
      <c r="AI298">
        <v>29.2801467813504</v>
      </c>
      <c r="AJ298">
        <v>44.317370892018701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</v>
      </c>
      <c r="AM298" t="s">
        <v>3206</v>
      </c>
      <c r="AN298">
        <v>5.37</v>
      </c>
      <c r="AO298" t="s">
        <v>3208</v>
      </c>
      <c r="AP298">
        <v>0.118808716401343</v>
      </c>
      <c r="AQ298">
        <f>(Table2[[#This Row],[Sharpe Ratio]]-AVERAGE(Table2[Sharpe Ratio]))/_xlfn.STDEV.P(Table2[Sharpe Ratio])</f>
        <v>0.63298644209501775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492</v>
      </c>
      <c r="AT298">
        <f>_xlfn.RANK.AVG(Table2[[#This Row],[6M Return vs Nifty Z-Score]],Table2[6M Return vs Nifty Z-Score])</f>
        <v>272</v>
      </c>
      <c r="AU298">
        <f>_xlfn.RANK.AVG(Table2[[#This Row],[Sharpe Ratio Z-Score]],Table2[Sharpe Ratio Z-Score])</f>
        <v>186</v>
      </c>
      <c r="AV298">
        <f>(Table2[[#This Row],[Rank 1Y]]+Table2[[#This Row],[Rank 6M]]+Table2[[#This Row],[Rank Sharpe]])/3</f>
        <v>316.66666666666669</v>
      </c>
    </row>
    <row r="299" spans="1:48" x14ac:dyDescent="0.3">
      <c r="A299" t="s">
        <v>1125</v>
      </c>
      <c r="B299" t="s">
        <v>1126</v>
      </c>
      <c r="C299" t="s">
        <v>3163</v>
      </c>
      <c r="D299" t="s">
        <v>999</v>
      </c>
      <c r="E299">
        <v>11346.377538799999</v>
      </c>
      <c r="F299">
        <v>551.54999999999995</v>
      </c>
      <c r="G299">
        <v>6.6439320856684398</v>
      </c>
      <c r="H299">
        <f>(Table2[[#This Row],[1Y Return vs Nifty]]-AVERAGE(Table2[1Y Return vs Nifty]))/_xlfn.STDEV.P(Table2[1Y Return vs Nifty])</f>
        <v>-0.30102385825295785</v>
      </c>
      <c r="I299">
        <v>12.514506818424501</v>
      </c>
      <c r="J299">
        <f>(Table2[[#This Row],[1M Return vs Nifty]]-AVERAGE(Table2[1M Return vs Nifty]))/_xlfn.STDEV.P(Table2[1M Return vs Nifty])</f>
        <v>0.9857356523579256</v>
      </c>
      <c r="K299">
        <v>35.579921300384299</v>
      </c>
      <c r="L299">
        <f>(Table2[[#This Row],[6M Return vs Nifty]]-AVERAGE(Table2[6M Return vs Nifty]))/_xlfn.STDEV.P(Table2[6M Return vs Nifty])</f>
        <v>0.71175602823176465</v>
      </c>
      <c r="M299">
        <v>-2.0642188959536201</v>
      </c>
      <c r="N299">
        <f>(Table2[[#This Row],[1W Return vs Nifty]]-AVERAGE(Table2[1W Return vs Nifty]))/_xlfn.STDEV.P(Table2[1W Return vs Nifty])</f>
        <v>-0.79990884093261905</v>
      </c>
      <c r="O299">
        <v>556.85</v>
      </c>
      <c r="P299">
        <v>513.99072066028998</v>
      </c>
      <c r="Q299">
        <v>440.25581484914602</v>
      </c>
      <c r="R299">
        <v>46.502478303855703</v>
      </c>
      <c r="S299" s="1">
        <f>(Table2[[#This Row],[Close Price]]-Table2[[#This Row],[20D EMA]])/Table2[[#This Row],[20D EMA]]</f>
        <v>-9.5178234713119651E-3</v>
      </c>
      <c r="T299" s="1">
        <f>(Table2[[#This Row],[Close Price]]-Table2[[#This Row],[50D EMA]])/Table2[[#This Row],[50D EMA]]</f>
        <v>7.3073847114321536E-2</v>
      </c>
      <c r="U299" s="1">
        <f>(Table2[[#This Row],[Close Price]]-Table2[[#This Row],[200D EMA]])/Table2[[#This Row],[200D EMA]]</f>
        <v>0.25279435591098093</v>
      </c>
      <c r="V299">
        <v>1.00734773076866</v>
      </c>
      <c r="W299">
        <v>546.1</v>
      </c>
      <c r="X299">
        <v>564.20000000000005</v>
      </c>
      <c r="Y299">
        <v>546.1</v>
      </c>
      <c r="Z299">
        <v>578.4</v>
      </c>
      <c r="AA299">
        <v>546.1</v>
      </c>
      <c r="AB299">
        <v>605.35</v>
      </c>
      <c r="AC299" s="1">
        <f>(Table2[[#This Row],[Close Price]]/Table2[[#This Row],[Day Low]])-1</f>
        <v>9.9798571690166149E-3</v>
      </c>
      <c r="AD299" s="1">
        <f>(Table2[[#This Row],[Day High]]/Table2[[#This Row],[Close Price]])-1</f>
        <v>2.2935363974254441E-2</v>
      </c>
      <c r="AE299" s="1">
        <f>(Table2[[#This Row],[Close Price]]/Table2[[#This Row],[Current Week Low]])-1</f>
        <v>9.9798571690166149E-3</v>
      </c>
      <c r="AF299" s="1">
        <f>(Table2[[#This Row],[Current Week High]]/Table2[[#This Row],[Close Price]])-1</f>
        <v>4.868098993744896E-2</v>
      </c>
      <c r="AG299" s="1">
        <f>(Table2[[#This Row],[Close Price]]/Table2[[#This Row],[Current Month Low]])-1</f>
        <v>9.9798571690166149E-3</v>
      </c>
      <c r="AH299" s="1">
        <f>(Table2[[#This Row],[Current Month High]]/Table2[[#This Row],[Close Price]])-1</f>
        <v>9.754328709999105E-2</v>
      </c>
      <c r="AI299">
        <v>13.317015683074899</v>
      </c>
      <c r="AJ299">
        <v>60.567685589519598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0.08</v>
      </c>
      <c r="AM299" t="s">
        <v>3208</v>
      </c>
      <c r="AN299">
        <v>-2.2200000000000002</v>
      </c>
      <c r="AO299" t="s">
        <v>3206</v>
      </c>
      <c r="AP299">
        <v>4.0225466297326998E-2</v>
      </c>
      <c r="AQ299">
        <f>(Table2[[#This Row],[Sharpe Ratio]]-AVERAGE(Table2[Sharpe Ratio]))/_xlfn.STDEV.P(Table2[Sharpe Ratio])</f>
        <v>-0.28575718120961802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0.31080180019449533</v>
      </c>
      <c r="AS299">
        <f>_xlfn.RANK.AVG(Table2[[#This Row],[1Y Return vs Nifty Z-Score]],Table2[1Y Return vs Nifty Z-Score])</f>
        <v>397</v>
      </c>
      <c r="AT299">
        <f>_xlfn.RANK.AVG(Table2[[#This Row],[6M Return vs Nifty Z-Score]],Table2[6M Return vs Nifty Z-Score])</f>
        <v>141</v>
      </c>
      <c r="AU299">
        <f>_xlfn.RANK.AVG(Table2[[#This Row],[Sharpe Ratio Z-Score]],Table2[Sharpe Ratio Z-Score])</f>
        <v>417</v>
      </c>
      <c r="AV299">
        <f>(Table2[[#This Row],[Rank 1Y]]+Table2[[#This Row],[Rank 6M]]+Table2[[#This Row],[Rank Sharpe]])/3</f>
        <v>318.33333333333331</v>
      </c>
    </row>
    <row r="300" spans="1:48" x14ac:dyDescent="0.3">
      <c r="A300" t="s">
        <v>656</v>
      </c>
      <c r="B300" t="s">
        <v>657</v>
      </c>
      <c r="C300" t="s">
        <v>3173</v>
      </c>
      <c r="D300" t="s">
        <v>258</v>
      </c>
      <c r="E300">
        <v>29060.0572536</v>
      </c>
      <c r="F300">
        <v>1533.4</v>
      </c>
      <c r="G300">
        <v>2.5273318798325</v>
      </c>
      <c r="H300">
        <f>(Table2[[#This Row],[1Y Return vs Nifty]]-AVERAGE(Table2[1Y Return vs Nifty]))/_xlfn.STDEV.P(Table2[1Y Return vs Nifty])</f>
        <v>-0.37401156783814088</v>
      </c>
      <c r="I300">
        <v>-1.2388737835930099</v>
      </c>
      <c r="J300">
        <f>(Table2[[#This Row],[1M Return vs Nifty]]-AVERAGE(Table2[1M Return vs Nifty]))/_xlfn.STDEV.P(Table2[1M Return vs Nifty])</f>
        <v>-0.35735937838948606</v>
      </c>
      <c r="K300">
        <v>31.770039187195501</v>
      </c>
      <c r="L300">
        <f>(Table2[[#This Row],[6M Return vs Nifty]]-AVERAGE(Table2[6M Return vs Nifty]))/_xlfn.STDEV.P(Table2[6M Return vs Nifty])</f>
        <v>0.58996209234152441</v>
      </c>
      <c r="M300">
        <v>2.4023333448869302</v>
      </c>
      <c r="N300">
        <f>(Table2[[#This Row],[1W Return vs Nifty]]-AVERAGE(Table2[1W Return vs Nifty]))/_xlfn.STDEV.P(Table2[1W Return vs Nifty])</f>
        <v>4.5444937210372835E-2</v>
      </c>
      <c r="O300">
        <v>1542.37</v>
      </c>
      <c r="P300">
        <v>1578.8962121961199</v>
      </c>
      <c r="Q300">
        <v>1431.7869251865</v>
      </c>
      <c r="R300">
        <v>48.784022350440402</v>
      </c>
      <c r="S300" s="1">
        <f>(Table2[[#This Row],[Close Price]]-Table2[[#This Row],[20D EMA]])/Table2[[#This Row],[20D EMA]]</f>
        <v>-5.8157251502556455E-3</v>
      </c>
      <c r="T300" s="1">
        <f>(Table2[[#This Row],[Close Price]]-Table2[[#This Row],[50D EMA]])/Table2[[#This Row],[50D EMA]]</f>
        <v>-2.8815201306258236E-2</v>
      </c>
      <c r="U300" s="1">
        <f>(Table2[[#This Row],[Close Price]]-Table2[[#This Row],[200D EMA]])/Table2[[#This Row],[200D EMA]]</f>
        <v>7.0969411038771954E-2</v>
      </c>
      <c r="V300">
        <v>0.49728455023603402</v>
      </c>
      <c r="W300">
        <v>1511.2</v>
      </c>
      <c r="X300">
        <v>1562.9</v>
      </c>
      <c r="Y300">
        <v>1467.8</v>
      </c>
      <c r="Z300">
        <v>1562.9</v>
      </c>
      <c r="AA300">
        <v>1467.8</v>
      </c>
      <c r="AB300">
        <v>1576.8</v>
      </c>
      <c r="AC300" s="1">
        <f>(Table2[[#This Row],[Close Price]]/Table2[[#This Row],[Day Low]])-1</f>
        <v>1.4690312334568523E-2</v>
      </c>
      <c r="AD300" s="1">
        <f>(Table2[[#This Row],[Day High]]/Table2[[#This Row],[Close Price]])-1</f>
        <v>1.9238293987217991E-2</v>
      </c>
      <c r="AE300" s="1">
        <f>(Table2[[#This Row],[Close Price]]/Table2[[#This Row],[Current Week Low]])-1</f>
        <v>4.4692737430167773E-2</v>
      </c>
      <c r="AF300" s="1">
        <f>(Table2[[#This Row],[Current Week High]]/Table2[[#This Row],[Close Price]])-1</f>
        <v>1.9238293987217991E-2</v>
      </c>
      <c r="AG300" s="1">
        <f>(Table2[[#This Row],[Close Price]]/Table2[[#This Row],[Current Month Low]])-1</f>
        <v>4.4692737430167773E-2</v>
      </c>
      <c r="AH300" s="1">
        <f>(Table2[[#This Row],[Current Month High]]/Table2[[#This Row],[Close Price]])-1</f>
        <v>2.8303117255771504E-2</v>
      </c>
      <c r="AI300">
        <v>20.069779574801</v>
      </c>
      <c r="AJ300">
        <v>49.512480499219897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-0.12</v>
      </c>
      <c r="AM300" t="s">
        <v>3206</v>
      </c>
      <c r="AN300">
        <v>-0.45</v>
      </c>
      <c r="AO300" t="s">
        <v>3206</v>
      </c>
      <c r="AP300">
        <v>5.7462772943049002E-2</v>
      </c>
      <c r="AQ300">
        <f>(Table2[[#This Row],[Sharpe Ratio]]-AVERAGE(Table2[Sharpe Ratio]))/_xlfn.STDEV.P(Table2[Sharpe Ratio])</f>
        <v>-8.422994044594824E-2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429</v>
      </c>
      <c r="AT300">
        <f>_xlfn.RANK.AVG(Table2[[#This Row],[6M Return vs Nifty Z-Score]],Table2[6M Return vs Nifty Z-Score])</f>
        <v>156</v>
      </c>
      <c r="AU300">
        <f>_xlfn.RANK.AVG(Table2[[#This Row],[Sharpe Ratio Z-Score]],Table2[Sharpe Ratio Z-Score])</f>
        <v>371</v>
      </c>
      <c r="AV300">
        <f>(Table2[[#This Row],[Rank 1Y]]+Table2[[#This Row],[Rank 6M]]+Table2[[#This Row],[Rank Sharpe]])/3</f>
        <v>318.66666666666669</v>
      </c>
    </row>
    <row r="301" spans="1:48" x14ac:dyDescent="0.3">
      <c r="A301" t="s">
        <v>356</v>
      </c>
      <c r="B301" t="s">
        <v>357</v>
      </c>
      <c r="C301" t="s">
        <v>3163</v>
      </c>
      <c r="D301" t="s">
        <v>358</v>
      </c>
      <c r="E301">
        <v>70254.151095975001</v>
      </c>
      <c r="F301">
        <v>1916.2</v>
      </c>
      <c r="G301">
        <v>21.615166494075599</v>
      </c>
      <c r="H301">
        <f>(Table2[[#This Row],[1Y Return vs Nifty]]-AVERAGE(Table2[1Y Return vs Nifty]))/_xlfn.STDEV.P(Table2[1Y Return vs Nifty])</f>
        <v>-3.5582461348924968E-2</v>
      </c>
      <c r="I301">
        <v>6.2365507722743798</v>
      </c>
      <c r="J301">
        <f>(Table2[[#This Row],[1M Return vs Nifty]]-AVERAGE(Table2[1M Return vs Nifty]))/_xlfn.STDEV.P(Table2[1M Return vs Nifty])</f>
        <v>0.3726579071235645</v>
      </c>
      <c r="K301">
        <v>17.415041622157201</v>
      </c>
      <c r="L301">
        <f>(Table2[[#This Row],[6M Return vs Nifty]]-AVERAGE(Table2[6M Return vs Nifty]))/_xlfn.STDEV.P(Table2[6M Return vs Nifty])</f>
        <v>0.13106294501922303</v>
      </c>
      <c r="M301">
        <v>1.1430859918737399</v>
      </c>
      <c r="N301">
        <f>(Table2[[#This Row],[1W Return vs Nifty]]-AVERAGE(Table2[1W Return vs Nifty]))/_xlfn.STDEV.P(Table2[1W Return vs Nifty])</f>
        <v>-0.1928841923031632</v>
      </c>
      <c r="O301">
        <v>1889.96</v>
      </c>
      <c r="P301">
        <v>1780.6330428028</v>
      </c>
      <c r="Q301">
        <v>1563.0070365936599</v>
      </c>
      <c r="R301">
        <v>64.276300086853496</v>
      </c>
      <c r="S301" s="1">
        <f>(Table2[[#This Row],[Close Price]]-Table2[[#This Row],[20D EMA]])/Table2[[#This Row],[20D EMA]]</f>
        <v>1.3883891722576144E-2</v>
      </c>
      <c r="T301" s="1">
        <f>(Table2[[#This Row],[Close Price]]-Table2[[#This Row],[50D EMA]])/Table2[[#This Row],[50D EMA]]</f>
        <v>7.6134135410523052E-2</v>
      </c>
      <c r="U301" s="1">
        <f>(Table2[[#This Row],[Close Price]]-Table2[[#This Row],[200D EMA]])/Table2[[#This Row],[200D EMA]]</f>
        <v>0.22597016848757853</v>
      </c>
      <c r="V301">
        <v>0.79199743452746196</v>
      </c>
      <c r="W301">
        <v>1899</v>
      </c>
      <c r="X301">
        <v>1939.55</v>
      </c>
      <c r="Y301">
        <v>1877.75</v>
      </c>
      <c r="Z301">
        <v>1946</v>
      </c>
      <c r="AA301">
        <v>1877.75</v>
      </c>
      <c r="AB301">
        <v>1992.2</v>
      </c>
      <c r="AC301" s="1">
        <f>(Table2[[#This Row],[Close Price]]/Table2[[#This Row],[Day Low]])-1</f>
        <v>9.0573986308584153E-3</v>
      </c>
      <c r="AD301" s="1">
        <f>(Table2[[#This Row],[Day High]]/Table2[[#This Row],[Close Price]])-1</f>
        <v>1.2185575618411493E-2</v>
      </c>
      <c r="AE301" s="1">
        <f>(Table2[[#This Row],[Close Price]]/Table2[[#This Row],[Current Week Low]])-1</f>
        <v>2.0476634269737781E-2</v>
      </c>
      <c r="AF301" s="1">
        <f>(Table2[[#This Row],[Current Week High]]/Table2[[#This Row],[Close Price]])-1</f>
        <v>1.5551612566537809E-2</v>
      </c>
      <c r="AG301" s="1">
        <f>(Table2[[#This Row],[Close Price]]/Table2[[#This Row],[Current Month Low]])-1</f>
        <v>2.0476634269737781E-2</v>
      </c>
      <c r="AH301" s="1">
        <f>(Table2[[#This Row],[Current Month High]]/Table2[[#This Row],[Close Price]])-1</f>
        <v>3.9661830706606782E-2</v>
      </c>
      <c r="AI301">
        <v>3.9661830706606702</v>
      </c>
      <c r="AJ301">
        <v>63.784777127227599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0.14000000000000001</v>
      </c>
      <c r="AM301" t="s">
        <v>3208</v>
      </c>
      <c r="AN301">
        <v>1.41</v>
      </c>
      <c r="AO301" t="s">
        <v>3208</v>
      </c>
      <c r="AP301">
        <v>6.2570071007504002E-2</v>
      </c>
      <c r="AQ301">
        <f>(Table2[[#This Row],[Sharpe Ratio]]-AVERAGE(Table2[Sharpe Ratio]))/_xlfn.STDEV.P(Table2[Sharpe Ratio])</f>
        <v>-2.4518773971881267E-2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0.25073542451881803</v>
      </c>
      <c r="AS301">
        <f>_xlfn.RANK.AVG(Table2[[#This Row],[1Y Return vs Nifty Z-Score]],Table2[1Y Return vs Nifty Z-Score])</f>
        <v>313</v>
      </c>
      <c r="AT301">
        <f>_xlfn.RANK.AVG(Table2[[#This Row],[6M Return vs Nifty Z-Score]],Table2[6M Return vs Nifty Z-Score])</f>
        <v>285</v>
      </c>
      <c r="AU301">
        <f>_xlfn.RANK.AVG(Table2[[#This Row],[Sharpe Ratio Z-Score]],Table2[Sharpe Ratio Z-Score])</f>
        <v>361</v>
      </c>
      <c r="AV301">
        <f>(Table2[[#This Row],[Rank 1Y]]+Table2[[#This Row],[Rank 6M]]+Table2[[#This Row],[Rank Sharpe]])/3</f>
        <v>319.66666666666669</v>
      </c>
    </row>
    <row r="302" spans="1:48" x14ac:dyDescent="0.3">
      <c r="A302" t="s">
        <v>745</v>
      </c>
      <c r="B302" t="s">
        <v>746</v>
      </c>
      <c r="C302" t="s">
        <v>3166</v>
      </c>
      <c r="D302" t="s">
        <v>204</v>
      </c>
      <c r="E302">
        <v>22826.426361279999</v>
      </c>
      <c r="F302">
        <v>1926.15</v>
      </c>
      <c r="G302">
        <v>3.7222833077753901</v>
      </c>
      <c r="H302">
        <f>(Table2[[#This Row],[1Y Return vs Nifty]]-AVERAGE(Table2[1Y Return vs Nifty]))/_xlfn.STDEV.P(Table2[1Y Return vs Nifty])</f>
        <v>-0.35282496641217492</v>
      </c>
      <c r="I302">
        <v>4.8020286988663203</v>
      </c>
      <c r="J302">
        <f>(Table2[[#This Row],[1M Return vs Nifty]]-AVERAGE(Table2[1M Return vs Nifty]))/_xlfn.STDEV.P(Table2[1M Return vs Nifty])</f>
        <v>0.23256875202454783</v>
      </c>
      <c r="K302">
        <v>-4.7838193790536101</v>
      </c>
      <c r="L302">
        <f>(Table2[[#This Row],[6M Return vs Nifty]]-AVERAGE(Table2[6M Return vs Nifty]))/_xlfn.STDEV.P(Table2[6M Return vs Nifty])</f>
        <v>-0.57858805553493509</v>
      </c>
      <c r="M302">
        <v>3.4853475126719</v>
      </c>
      <c r="N302">
        <f>(Table2[[#This Row],[1W Return vs Nifty]]-AVERAGE(Table2[1W Return vs Nifty]))/_xlfn.STDEV.P(Table2[1W Return vs Nifty])</f>
        <v>0.25041961771408072</v>
      </c>
      <c r="O302">
        <v>1922.03</v>
      </c>
      <c r="P302">
        <v>1951.63636238394</v>
      </c>
      <c r="Q302">
        <v>1816.8131553861699</v>
      </c>
      <c r="R302">
        <v>54.749269140454899</v>
      </c>
      <c r="S302" s="1">
        <f>(Table2[[#This Row],[Close Price]]-Table2[[#This Row],[20D EMA]])/Table2[[#This Row],[20D EMA]]</f>
        <v>2.1435669578519162E-3</v>
      </c>
      <c r="T302" s="1">
        <f>(Table2[[#This Row],[Close Price]]-Table2[[#This Row],[50D EMA]])/Table2[[#This Row],[50D EMA]]</f>
        <v>-1.3058970859104138E-2</v>
      </c>
      <c r="U302" s="1">
        <f>(Table2[[#This Row],[Close Price]]-Table2[[#This Row],[200D EMA]])/Table2[[#This Row],[200D EMA]]</f>
        <v>6.018056633379576E-2</v>
      </c>
      <c r="V302">
        <v>0.67510093345786804</v>
      </c>
      <c r="W302">
        <v>1904.05</v>
      </c>
      <c r="X302">
        <v>1970</v>
      </c>
      <c r="Y302">
        <v>1878.05</v>
      </c>
      <c r="Z302">
        <v>1970</v>
      </c>
      <c r="AA302">
        <v>1878.05</v>
      </c>
      <c r="AB302">
        <v>1988</v>
      </c>
      <c r="AC302" s="1">
        <f>(Table2[[#This Row],[Close Price]]/Table2[[#This Row],[Day Low]])-1</f>
        <v>1.160683805572349E-2</v>
      </c>
      <c r="AD302" s="1">
        <f>(Table2[[#This Row],[Day High]]/Table2[[#This Row],[Close Price]])-1</f>
        <v>2.2765620538379716E-2</v>
      </c>
      <c r="AE302" s="1">
        <f>(Table2[[#This Row],[Close Price]]/Table2[[#This Row],[Current Week Low]])-1</f>
        <v>2.5611671680732639E-2</v>
      </c>
      <c r="AF302" s="1">
        <f>(Table2[[#This Row],[Current Week High]]/Table2[[#This Row],[Close Price]])-1</f>
        <v>2.2765620538379716E-2</v>
      </c>
      <c r="AG302" s="1">
        <f>(Table2[[#This Row],[Close Price]]/Table2[[#This Row],[Current Month Low]])-1</f>
        <v>2.5611671680732639E-2</v>
      </c>
      <c r="AH302" s="1">
        <f>(Table2[[#This Row],[Current Month High]]/Table2[[#This Row],[Close Price]])-1</f>
        <v>3.2110687121978954E-2</v>
      </c>
      <c r="AI302">
        <v>26.0727357682423</v>
      </c>
      <c r="AJ302">
        <v>73.004895136300306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-0.06</v>
      </c>
      <c r="AM302" t="s">
        <v>3206</v>
      </c>
      <c r="AN302">
        <v>1.78</v>
      </c>
      <c r="AO302" t="s">
        <v>3208</v>
      </c>
      <c r="AP302">
        <v>0.22476311973637</v>
      </c>
      <c r="AQ302">
        <f>(Table2[[#This Row],[Sharpe Ratio]]-AVERAGE(Table2[Sharpe Ratio]))/_xlfn.STDEV.P(Table2[Sharpe Ratio])</f>
        <v>1.8717355686105763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420</v>
      </c>
      <c r="AT302">
        <f>_xlfn.RANK.AVG(Table2[[#This Row],[6M Return vs Nifty Z-Score]],Table2[6M Return vs Nifty Z-Score])</f>
        <v>518</v>
      </c>
      <c r="AU302">
        <f>_xlfn.RANK.AVG(Table2[[#This Row],[Sharpe Ratio Z-Score]],Table2[Sharpe Ratio Z-Score])</f>
        <v>21</v>
      </c>
      <c r="AV302">
        <f>(Table2[[#This Row],[Rank 1Y]]+Table2[[#This Row],[Rank 6M]]+Table2[[#This Row],[Rank Sharpe]])/3</f>
        <v>319.66666666666669</v>
      </c>
    </row>
    <row r="303" spans="1:48" x14ac:dyDescent="0.3">
      <c r="A303" t="s">
        <v>1257</v>
      </c>
      <c r="B303" t="s">
        <v>1258</v>
      </c>
      <c r="C303" t="s">
        <v>3165</v>
      </c>
      <c r="D303" t="s">
        <v>54</v>
      </c>
      <c r="E303">
        <v>9446.2410736799993</v>
      </c>
      <c r="F303">
        <v>578.1</v>
      </c>
      <c r="G303">
        <v>22.8783104811002</v>
      </c>
      <c r="H303">
        <f>(Table2[[#This Row],[1Y Return vs Nifty]]-AVERAGE(Table2[1Y Return vs Nifty]))/_xlfn.STDEV.P(Table2[1Y Return vs Nifty])</f>
        <v>-1.3186799424183743E-2</v>
      </c>
      <c r="I303">
        <v>17.367862593724301</v>
      </c>
      <c r="J303">
        <f>(Table2[[#This Row],[1M Return vs Nifty]]-AVERAGE(Table2[1M Return vs Nifty]))/_xlfn.STDEV.P(Table2[1M Return vs Nifty])</f>
        <v>1.4596931623608262</v>
      </c>
      <c r="K303">
        <v>21.547516222627198</v>
      </c>
      <c r="L303">
        <f>(Table2[[#This Row],[6M Return vs Nifty]]-AVERAGE(Table2[6M Return vs Nifty]))/_xlfn.STDEV.P(Table2[6M Return vs Nifty])</f>
        <v>0.26316948574796684</v>
      </c>
      <c r="M303">
        <v>7.97282911781467</v>
      </c>
      <c r="N303">
        <f>(Table2[[#This Row],[1W Return vs Nifty]]-AVERAGE(Table2[1W Return vs Nifty]))/_xlfn.STDEV.P(Table2[1W Return vs Nifty])</f>
        <v>1.0997345534195515</v>
      </c>
      <c r="O303">
        <v>543.71</v>
      </c>
      <c r="P303">
        <v>517.05143912248195</v>
      </c>
      <c r="Q303">
        <v>458.30115968495801</v>
      </c>
      <c r="R303">
        <v>71.221281481456302</v>
      </c>
      <c r="S303" s="1">
        <f>(Table2[[#This Row],[Close Price]]-Table2[[#This Row],[20D EMA]])/Table2[[#This Row],[20D EMA]]</f>
        <v>6.3250629931397226E-2</v>
      </c>
      <c r="T303" s="1">
        <f>(Table2[[#This Row],[Close Price]]-Table2[[#This Row],[50D EMA]])/Table2[[#This Row],[50D EMA]]</f>
        <v>0.1180705753012256</v>
      </c>
      <c r="U303" s="1">
        <f>(Table2[[#This Row],[Close Price]]-Table2[[#This Row],[200D EMA]])/Table2[[#This Row],[200D EMA]]</f>
        <v>0.2613976373033689</v>
      </c>
      <c r="V303">
        <v>1.7630086691231499</v>
      </c>
      <c r="W303">
        <v>574.29999999999995</v>
      </c>
      <c r="X303">
        <v>597</v>
      </c>
      <c r="Y303">
        <v>553.5</v>
      </c>
      <c r="Z303">
        <v>603.79999999999995</v>
      </c>
      <c r="AA303">
        <v>535.20000000000005</v>
      </c>
      <c r="AB303">
        <v>603.79999999999995</v>
      </c>
      <c r="AC303" s="1">
        <f>(Table2[[#This Row],[Close Price]]/Table2[[#This Row],[Day Low]])-1</f>
        <v>6.616750827094009E-3</v>
      </c>
      <c r="AD303" s="1">
        <f>(Table2[[#This Row],[Day High]]/Table2[[#This Row],[Close Price]])-1</f>
        <v>3.2693305656460669E-2</v>
      </c>
      <c r="AE303" s="1">
        <f>(Table2[[#This Row],[Close Price]]/Table2[[#This Row],[Current Week Low]])-1</f>
        <v>4.4444444444444509E-2</v>
      </c>
      <c r="AF303" s="1">
        <f>(Table2[[#This Row],[Current Week High]]/Table2[[#This Row],[Close Price]])-1</f>
        <v>4.4455976474658154E-2</v>
      </c>
      <c r="AG303" s="1">
        <f>(Table2[[#This Row],[Close Price]]/Table2[[#This Row],[Current Month Low]])-1</f>
        <v>8.015695067264561E-2</v>
      </c>
      <c r="AH303" s="1">
        <f>(Table2[[#This Row],[Current Month High]]/Table2[[#This Row],[Close Price]])-1</f>
        <v>4.4455976474658154E-2</v>
      </c>
      <c r="AI303">
        <v>4.4455976474658101</v>
      </c>
      <c r="AJ303">
        <v>68.394989804835404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0.06</v>
      </c>
      <c r="AM303" t="s">
        <v>3208</v>
      </c>
      <c r="AN303">
        <v>10.23</v>
      </c>
      <c r="AO303" t="s">
        <v>3208</v>
      </c>
      <c r="AP303">
        <v>4.0052217605715E-2</v>
      </c>
      <c r="AQ303">
        <f>(Table2[[#This Row],[Sharpe Ratio]]-AVERAGE(Table2[Sharpe Ratio]))/_xlfn.STDEV.P(Table2[Sharpe Ratio])</f>
        <v>-0.2877826908500784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2.5216277112540828</v>
      </c>
      <c r="AS303">
        <f>_xlfn.RANK.AVG(Table2[[#This Row],[1Y Return vs Nifty Z-Score]],Table2[1Y Return vs Nifty Z-Score])</f>
        <v>304</v>
      </c>
      <c r="AT303">
        <f>_xlfn.RANK.AVG(Table2[[#This Row],[6M Return vs Nifty Z-Score]],Table2[6M Return vs Nifty Z-Score])</f>
        <v>238</v>
      </c>
      <c r="AU303">
        <f>_xlfn.RANK.AVG(Table2[[#This Row],[Sharpe Ratio Z-Score]],Table2[Sharpe Ratio Z-Score])</f>
        <v>418</v>
      </c>
      <c r="AV303">
        <f>(Table2[[#This Row],[Rank 1Y]]+Table2[[#This Row],[Rank 6M]]+Table2[[#This Row],[Rank Sharpe]])/3</f>
        <v>320</v>
      </c>
    </row>
    <row r="304" spans="1:48" x14ac:dyDescent="0.3">
      <c r="A304" t="s">
        <v>669</v>
      </c>
      <c r="B304" t="s">
        <v>670</v>
      </c>
      <c r="C304" t="s">
        <v>3173</v>
      </c>
      <c r="D304" t="s">
        <v>258</v>
      </c>
      <c r="E304">
        <v>27838.82954707</v>
      </c>
      <c r="F304">
        <v>3726.05</v>
      </c>
      <c r="G304">
        <v>-9.3840541030713904</v>
      </c>
      <c r="H304">
        <f>(Table2[[#This Row],[1Y Return vs Nifty]]-AVERAGE(Table2[1Y Return vs Nifty]))/_xlfn.STDEV.P(Table2[1Y Return vs Nifty])</f>
        <v>-0.5852015638073188</v>
      </c>
      <c r="I304">
        <v>-8.3018767037581593</v>
      </c>
      <c r="J304">
        <f>(Table2[[#This Row],[1M Return vs Nifty]]-AVERAGE(Table2[1M Return vs Nifty]))/_xlfn.STDEV.P(Table2[1M Return vs Nifty])</f>
        <v>-1.0471013697393587</v>
      </c>
      <c r="K304">
        <v>33.655402201820998</v>
      </c>
      <c r="L304">
        <f>(Table2[[#This Row],[6M Return vs Nifty]]-AVERAGE(Table2[6M Return vs Nifty]))/_xlfn.STDEV.P(Table2[6M Return vs Nifty])</f>
        <v>0.65023319137060576</v>
      </c>
      <c r="M304">
        <v>-1.4994753755149399</v>
      </c>
      <c r="N304">
        <f>(Table2[[#This Row],[1W Return vs Nifty]]-AVERAGE(Table2[1W Return vs Nifty]))/_xlfn.STDEV.P(Table2[1W Return vs Nifty])</f>
        <v>-0.69302369934189401</v>
      </c>
      <c r="O304">
        <v>3792.23</v>
      </c>
      <c r="P304">
        <v>3880.7558039148898</v>
      </c>
      <c r="Q304">
        <v>3602.9750877983702</v>
      </c>
      <c r="R304">
        <v>38.485771904737199</v>
      </c>
      <c r="S304" s="1">
        <f>(Table2[[#This Row],[Close Price]]-Table2[[#This Row],[20D EMA]])/Table2[[#This Row],[20D EMA]]</f>
        <v>-1.7451473143770244E-2</v>
      </c>
      <c r="T304" s="1">
        <f>(Table2[[#This Row],[Close Price]]-Table2[[#This Row],[50D EMA]])/Table2[[#This Row],[50D EMA]]</f>
        <v>-3.9864864405748775E-2</v>
      </c>
      <c r="U304" s="1">
        <f>(Table2[[#This Row],[Close Price]]-Table2[[#This Row],[200D EMA]])/Table2[[#This Row],[200D EMA]]</f>
        <v>3.415924595716148E-2</v>
      </c>
      <c r="V304">
        <v>0.66197703201515901</v>
      </c>
      <c r="W304">
        <v>3702.85</v>
      </c>
      <c r="X304">
        <v>3745</v>
      </c>
      <c r="Y304">
        <v>3650.1</v>
      </c>
      <c r="Z304">
        <v>3772.8</v>
      </c>
      <c r="AA304">
        <v>3650.1</v>
      </c>
      <c r="AB304">
        <v>3935.4</v>
      </c>
      <c r="AC304" s="1">
        <f>(Table2[[#This Row],[Close Price]]/Table2[[#This Row],[Day Low]])-1</f>
        <v>6.2654441848846165E-3</v>
      </c>
      <c r="AD304" s="1">
        <f>(Table2[[#This Row],[Day High]]/Table2[[#This Row],[Close Price]])-1</f>
        <v>5.0858147367855988E-3</v>
      </c>
      <c r="AE304" s="1">
        <f>(Table2[[#This Row],[Close Price]]/Table2[[#This Row],[Current Week Low]])-1</f>
        <v>2.0807649105504034E-2</v>
      </c>
      <c r="AF304" s="1">
        <f>(Table2[[#This Row],[Current Week High]]/Table2[[#This Row],[Close Price]])-1</f>
        <v>1.2546798888903865E-2</v>
      </c>
      <c r="AG304" s="1">
        <f>(Table2[[#This Row],[Close Price]]/Table2[[#This Row],[Current Month Low]])-1</f>
        <v>2.0807649105504034E-2</v>
      </c>
      <c r="AH304" s="1">
        <f>(Table2[[#This Row],[Current Month High]]/Table2[[#This Row],[Close Price]])-1</f>
        <v>5.618550475704831E-2</v>
      </c>
      <c r="AI304">
        <v>29.3031494478066</v>
      </c>
      <c r="AJ304">
        <v>47.5955634779164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-0.16</v>
      </c>
      <c r="AM304" t="s">
        <v>3206</v>
      </c>
      <c r="AN304">
        <v>-1.46</v>
      </c>
      <c r="AO304" t="s">
        <v>3206</v>
      </c>
      <c r="AP304">
        <v>8.3322806246954997E-2</v>
      </c>
      <c r="AQ304">
        <f>(Table2[[#This Row],[Sharpe Ratio]]-AVERAGE(Table2[Sharpe Ratio]))/_xlfn.STDEV.P(Table2[Sharpe Ratio])</f>
        <v>0.2181085434543881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521</v>
      </c>
      <c r="AT304">
        <f>_xlfn.RANK.AVG(Table2[[#This Row],[6M Return vs Nifty Z-Score]],Table2[6M Return vs Nifty Z-Score])</f>
        <v>152</v>
      </c>
      <c r="AU304">
        <f>_xlfn.RANK.AVG(Table2[[#This Row],[Sharpe Ratio Z-Score]],Table2[Sharpe Ratio Z-Score])</f>
        <v>288</v>
      </c>
      <c r="AV304">
        <f>(Table2[[#This Row],[Rank 1Y]]+Table2[[#This Row],[Rank 6M]]+Table2[[#This Row],[Rank Sharpe]])/3</f>
        <v>320.33333333333331</v>
      </c>
    </row>
    <row r="305" spans="1:48" x14ac:dyDescent="0.3">
      <c r="A305" t="s">
        <v>591</v>
      </c>
      <c r="B305" t="s">
        <v>592</v>
      </c>
      <c r="C305" t="s">
        <v>3168</v>
      </c>
      <c r="D305" t="s">
        <v>111</v>
      </c>
      <c r="E305">
        <v>33804.864824930002</v>
      </c>
      <c r="F305">
        <v>317.35000000000002</v>
      </c>
      <c r="G305">
        <v>11.411582988949</v>
      </c>
      <c r="H305">
        <f>(Table2[[#This Row],[1Y Return vs Nifty]]-AVERAGE(Table2[1Y Return vs Nifty]))/_xlfn.STDEV.P(Table2[1Y Return vs Nifty])</f>
        <v>-0.21649295844907118</v>
      </c>
      <c r="I305">
        <v>-4.3607409184655301</v>
      </c>
      <c r="J305">
        <f>(Table2[[#This Row],[1M Return vs Nifty]]-AVERAGE(Table2[1M Return vs Nifty]))/_xlfn.STDEV.P(Table2[1M Return vs Nifty])</f>
        <v>-0.66222727646000601</v>
      </c>
      <c r="K305">
        <v>32.442312654587298</v>
      </c>
      <c r="L305">
        <f>(Table2[[#This Row],[6M Return vs Nifty]]-AVERAGE(Table2[6M Return vs Nifty]))/_xlfn.STDEV.P(Table2[6M Return vs Nifty])</f>
        <v>0.61145326428744462</v>
      </c>
      <c r="M305">
        <v>2.1478520712279998</v>
      </c>
      <c r="N305">
        <f>(Table2[[#This Row],[1W Return vs Nifty]]-AVERAGE(Table2[1W Return vs Nifty]))/_xlfn.STDEV.P(Table2[1W Return vs Nifty])</f>
        <v>-2.7189920474506904E-3</v>
      </c>
      <c r="O305">
        <v>316.74</v>
      </c>
      <c r="P305">
        <v>315.58113386978903</v>
      </c>
      <c r="Q305">
        <v>279.683602373182</v>
      </c>
      <c r="R305">
        <v>52.488197544436503</v>
      </c>
      <c r="S305" s="1">
        <f>(Table2[[#This Row],[Close Price]]-Table2[[#This Row],[20D EMA]])/Table2[[#This Row],[20D EMA]]</f>
        <v>1.925869798573005E-3</v>
      </c>
      <c r="T305" s="1">
        <f>(Table2[[#This Row],[Close Price]]-Table2[[#This Row],[50D EMA]])/Table2[[#This Row],[50D EMA]]</f>
        <v>5.6051073412418922E-3</v>
      </c>
      <c r="U305" s="1">
        <f>(Table2[[#This Row],[Close Price]]-Table2[[#This Row],[200D EMA]])/Table2[[#This Row],[200D EMA]]</f>
        <v>0.13467503030999911</v>
      </c>
      <c r="V305">
        <v>1.1632142282164</v>
      </c>
      <c r="W305">
        <v>314.10000000000002</v>
      </c>
      <c r="X305">
        <v>321.10000000000002</v>
      </c>
      <c r="Y305">
        <v>303</v>
      </c>
      <c r="Z305">
        <v>321.10000000000002</v>
      </c>
      <c r="AA305">
        <v>303</v>
      </c>
      <c r="AB305">
        <v>324.10000000000002</v>
      </c>
      <c r="AC305" s="1">
        <f>(Table2[[#This Row],[Close Price]]/Table2[[#This Row],[Day Low]])-1</f>
        <v>1.0347023241006115E-2</v>
      </c>
      <c r="AD305" s="1">
        <f>(Table2[[#This Row],[Day High]]/Table2[[#This Row],[Close Price]])-1</f>
        <v>1.1816606270679042E-2</v>
      </c>
      <c r="AE305" s="1">
        <f>(Table2[[#This Row],[Close Price]]/Table2[[#This Row],[Current Week Low]])-1</f>
        <v>4.7359735973597328E-2</v>
      </c>
      <c r="AF305" s="1">
        <f>(Table2[[#This Row],[Current Week High]]/Table2[[#This Row],[Close Price]])-1</f>
        <v>1.1816606270679042E-2</v>
      </c>
      <c r="AG305" s="1">
        <f>(Table2[[#This Row],[Close Price]]/Table2[[#This Row],[Current Month Low]])-1</f>
        <v>4.7359735973597328E-2</v>
      </c>
      <c r="AH305" s="1">
        <f>(Table2[[#This Row],[Current Month High]]/Table2[[#This Row],[Close Price]])-1</f>
        <v>2.1269891287222231E-2</v>
      </c>
      <c r="AI305">
        <v>9.9417047423979703</v>
      </c>
      <c r="AJ305">
        <v>59.672955974842701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-0.1</v>
      </c>
      <c r="AM305" t="s">
        <v>3206</v>
      </c>
      <c r="AN305">
        <v>-1.57</v>
      </c>
      <c r="AO305" t="s">
        <v>3206</v>
      </c>
      <c r="AP305">
        <v>3.3801509811386E-2</v>
      </c>
      <c r="AQ305">
        <f>(Table2[[#This Row],[Sharpe Ratio]]-AVERAGE(Table2[Sharpe Ratio]))/_xlfn.STDEV.P(Table2[Sharpe Ratio])</f>
        <v>-0.36086185109833679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-0.63084781376742016</v>
      </c>
      <c r="AS305">
        <f>_xlfn.RANK.AVG(Table2[[#This Row],[1Y Return vs Nifty Z-Score]],Table2[1Y Return vs Nifty Z-Score])</f>
        <v>374</v>
      </c>
      <c r="AT305">
        <f>_xlfn.RANK.AVG(Table2[[#This Row],[6M Return vs Nifty Z-Score]],Table2[6M Return vs Nifty Z-Score])</f>
        <v>155</v>
      </c>
      <c r="AU305">
        <f>_xlfn.RANK.AVG(Table2[[#This Row],[Sharpe Ratio Z-Score]],Table2[Sharpe Ratio Z-Score])</f>
        <v>436</v>
      </c>
      <c r="AV305">
        <f>(Table2[[#This Row],[Rank 1Y]]+Table2[[#This Row],[Rank 6M]]+Table2[[#This Row],[Rank Sharpe]])/3</f>
        <v>321.66666666666669</v>
      </c>
    </row>
    <row r="306" spans="1:48" x14ac:dyDescent="0.3">
      <c r="A306" t="s">
        <v>325</v>
      </c>
      <c r="B306" t="s">
        <v>326</v>
      </c>
      <c r="C306" t="s">
        <v>3174</v>
      </c>
      <c r="D306" t="s">
        <v>141</v>
      </c>
      <c r="E306">
        <v>80321.021672319999</v>
      </c>
      <c r="F306">
        <v>2832.9</v>
      </c>
      <c r="G306">
        <v>43.414901888890903</v>
      </c>
      <c r="H306">
        <f>(Table2[[#This Row],[1Y Return vs Nifty]]-AVERAGE(Table2[1Y Return vs Nifty]))/_xlfn.STDEV.P(Table2[1Y Return vs Nifty])</f>
        <v>0.35092890154100487</v>
      </c>
      <c r="I306">
        <v>-3.1122424877371699</v>
      </c>
      <c r="J306">
        <f>(Table2[[#This Row],[1M Return vs Nifty]]-AVERAGE(Table2[1M Return vs Nifty]))/_xlfn.STDEV.P(Table2[1M Return vs Nifty])</f>
        <v>-0.5403043771576177</v>
      </c>
      <c r="K306">
        <v>5.4278180404056098</v>
      </c>
      <c r="L306">
        <f>(Table2[[#This Row],[6M Return vs Nifty]]-AVERAGE(Table2[6M Return vs Nifty]))/_xlfn.STDEV.P(Table2[6M Return vs Nifty])</f>
        <v>-0.25214343697453895</v>
      </c>
      <c r="M306">
        <v>2.0556886441347499</v>
      </c>
      <c r="N306">
        <f>(Table2[[#This Row],[1W Return vs Nifty]]-AVERAGE(Table2[1W Return vs Nifty]))/_xlfn.STDEV.P(Table2[1W Return vs Nifty])</f>
        <v>-2.0162133221866489E-2</v>
      </c>
      <c r="O306">
        <v>2904.64</v>
      </c>
      <c r="P306">
        <v>2951.4821330549698</v>
      </c>
      <c r="Q306">
        <v>2609.8893664192601</v>
      </c>
      <c r="R306">
        <v>47.846929573046097</v>
      </c>
      <c r="S306" s="1">
        <f>(Table2[[#This Row],[Close Price]]-Table2[[#This Row],[20D EMA]])/Table2[[#This Row],[20D EMA]]</f>
        <v>-2.4698413572766257E-2</v>
      </c>
      <c r="T306" s="1">
        <f>(Table2[[#This Row],[Close Price]]-Table2[[#This Row],[50D EMA]])/Table2[[#This Row],[50D EMA]]</f>
        <v>-4.0177147517484635E-2</v>
      </c>
      <c r="U306" s="1">
        <f>(Table2[[#This Row],[Close Price]]-Table2[[#This Row],[200D EMA]])/Table2[[#This Row],[200D EMA]]</f>
        <v>8.5448309208105686E-2</v>
      </c>
      <c r="V306">
        <v>0.52832573230268498</v>
      </c>
      <c r="W306">
        <v>2823.05</v>
      </c>
      <c r="X306">
        <v>2898.9</v>
      </c>
      <c r="Y306">
        <v>2823.05</v>
      </c>
      <c r="Z306">
        <v>2911.35</v>
      </c>
      <c r="AA306">
        <v>2823.05</v>
      </c>
      <c r="AB306">
        <v>2947.7</v>
      </c>
      <c r="AC306" s="1">
        <f>(Table2[[#This Row],[Close Price]]/Table2[[#This Row],[Day Low]])-1</f>
        <v>3.4891340925593539E-3</v>
      </c>
      <c r="AD306" s="1">
        <f>(Table2[[#This Row],[Day High]]/Table2[[#This Row],[Close Price]])-1</f>
        <v>2.3297680821772637E-2</v>
      </c>
      <c r="AE306" s="1">
        <f>(Table2[[#This Row],[Close Price]]/Table2[[#This Row],[Current Week Low]])-1</f>
        <v>3.4891340925593539E-3</v>
      </c>
      <c r="AF306" s="1">
        <f>(Table2[[#This Row],[Current Week High]]/Table2[[#This Row],[Close Price]])-1</f>
        <v>2.7692470613152498E-2</v>
      </c>
      <c r="AG306" s="1">
        <f>(Table2[[#This Row],[Close Price]]/Table2[[#This Row],[Current Month Low]])-1</f>
        <v>3.4891340925593539E-3</v>
      </c>
      <c r="AH306" s="1">
        <f>(Table2[[#This Row],[Current Month High]]/Table2[[#This Row],[Close Price]])-1</f>
        <v>4.0523844823325827E-2</v>
      </c>
      <c r="AI306">
        <v>20.113664442797099</v>
      </c>
      <c r="AJ306">
        <v>84.915143603133103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0.01</v>
      </c>
      <c r="AM306" t="s">
        <v>3208</v>
      </c>
      <c r="AN306">
        <v>-1.9</v>
      </c>
      <c r="AO306" t="s">
        <v>3206</v>
      </c>
      <c r="AP306">
        <v>5.9934290447642001E-2</v>
      </c>
      <c r="AQ306">
        <f>(Table2[[#This Row],[Sharpe Ratio]]-AVERAGE(Table2[Sharpe Ratio]))/_xlfn.STDEV.P(Table2[Sharpe Ratio])</f>
        <v>-5.5334584957023765E-2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198</v>
      </c>
      <c r="AT306">
        <f>_xlfn.RANK.AVG(Table2[[#This Row],[6M Return vs Nifty Z-Score]],Table2[6M Return vs Nifty Z-Score])</f>
        <v>408</v>
      </c>
      <c r="AU306">
        <f>_xlfn.RANK.AVG(Table2[[#This Row],[Sharpe Ratio Z-Score]],Table2[Sharpe Ratio Z-Score])</f>
        <v>366</v>
      </c>
      <c r="AV306">
        <f>(Table2[[#This Row],[Rank 1Y]]+Table2[[#This Row],[Rank 6M]]+Table2[[#This Row],[Rank Sharpe]])/3</f>
        <v>324</v>
      </c>
    </row>
    <row r="307" spans="1:48" x14ac:dyDescent="0.3">
      <c r="A307" t="s">
        <v>1583</v>
      </c>
      <c r="B307" t="s">
        <v>1584</v>
      </c>
      <c r="C307" t="s">
        <v>3165</v>
      </c>
      <c r="D307" t="s">
        <v>188</v>
      </c>
      <c r="E307">
        <v>6148.5215127599904</v>
      </c>
      <c r="F307">
        <v>674.55</v>
      </c>
      <c r="G307">
        <v>28.361535714931701</v>
      </c>
      <c r="H307">
        <f>(Table2[[#This Row],[1Y Return vs Nifty]]-AVERAGE(Table2[1Y Return vs Nifty]))/_xlfn.STDEV.P(Table2[1Y Return vs Nifty])</f>
        <v>8.4031300693889879E-2</v>
      </c>
      <c r="I307">
        <v>10.832845589172001</v>
      </c>
      <c r="J307">
        <f>(Table2[[#This Row],[1M Return vs Nifty]]-AVERAGE(Table2[1M Return vs Nifty]))/_xlfn.STDEV.P(Table2[1M Return vs Nifty])</f>
        <v>0.82151196759504674</v>
      </c>
      <c r="K307">
        <v>34.665339214328696</v>
      </c>
      <c r="L307">
        <f>(Table2[[#This Row],[6M Return vs Nifty]]-AVERAGE(Table2[6M Return vs Nifty]))/_xlfn.STDEV.P(Table2[6M Return vs Nifty])</f>
        <v>0.68251875824647723</v>
      </c>
      <c r="M307">
        <v>2.3960300709923201</v>
      </c>
      <c r="N307">
        <f>(Table2[[#This Row],[1W Return vs Nifty]]-AVERAGE(Table2[1W Return vs Nifty]))/_xlfn.STDEV.P(Table2[1W Return vs Nifty])</f>
        <v>4.4251959693451207E-2</v>
      </c>
      <c r="O307">
        <v>662.65</v>
      </c>
      <c r="P307">
        <v>634.447543360699</v>
      </c>
      <c r="Q307">
        <v>548.41673043949299</v>
      </c>
      <c r="R307">
        <v>56.099292952619699</v>
      </c>
      <c r="S307" s="1">
        <f>(Table2[[#This Row],[Close Price]]-Table2[[#This Row],[20D EMA]])/Table2[[#This Row],[20D EMA]]</f>
        <v>1.795819814381646E-2</v>
      </c>
      <c r="T307" s="1">
        <f>(Table2[[#This Row],[Close Price]]-Table2[[#This Row],[50D EMA]])/Table2[[#This Row],[50D EMA]]</f>
        <v>6.3208467049736414E-2</v>
      </c>
      <c r="U307" s="1">
        <f>(Table2[[#This Row],[Close Price]]-Table2[[#This Row],[200D EMA]])/Table2[[#This Row],[200D EMA]]</f>
        <v>0.22999529839183724</v>
      </c>
      <c r="V307">
        <v>1.78233892015518</v>
      </c>
      <c r="W307">
        <v>671.05</v>
      </c>
      <c r="X307">
        <v>681.85</v>
      </c>
      <c r="Y307">
        <v>671.05</v>
      </c>
      <c r="Z307">
        <v>700.95</v>
      </c>
      <c r="AA307">
        <v>663.1</v>
      </c>
      <c r="AB307">
        <v>715.5</v>
      </c>
      <c r="AC307" s="1">
        <f>(Table2[[#This Row],[Close Price]]/Table2[[#This Row],[Day Low]])-1</f>
        <v>5.2157067282616598E-3</v>
      </c>
      <c r="AD307" s="1">
        <f>(Table2[[#This Row],[Day High]]/Table2[[#This Row],[Close Price]])-1</f>
        <v>1.0822029501148966E-2</v>
      </c>
      <c r="AE307" s="1">
        <f>(Table2[[#This Row],[Close Price]]/Table2[[#This Row],[Current Week Low]])-1</f>
        <v>5.2157067282616598E-3</v>
      </c>
      <c r="AF307" s="1">
        <f>(Table2[[#This Row],[Current Week High]]/Table2[[#This Row],[Close Price]])-1</f>
        <v>3.9137202579497599E-2</v>
      </c>
      <c r="AG307" s="1">
        <f>(Table2[[#This Row],[Close Price]]/Table2[[#This Row],[Current Month Low]])-1</f>
        <v>1.7267380485597839E-2</v>
      </c>
      <c r="AH307" s="1">
        <f>(Table2[[#This Row],[Current Month High]]/Table2[[#This Row],[Close Price]])-1</f>
        <v>6.0707138092061408E-2</v>
      </c>
      <c r="AI307">
        <v>6.9898450819064699</v>
      </c>
      <c r="AJ307">
        <v>81.770412287792993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-0.09</v>
      </c>
      <c r="AM307" t="s">
        <v>3206</v>
      </c>
      <c r="AN307">
        <v>1.3</v>
      </c>
      <c r="AO307" t="s">
        <v>3208</v>
      </c>
      <c r="AQ307">
        <f>(Table2[[#This Row],[Sharpe Ratio]]-AVERAGE(Table2[Sharpe Ratio]))/_xlfn.STDEV.P(Table2[Sharpe Ratio])</f>
        <v>-0.75604684988846582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0.87626713634039921</v>
      </c>
      <c r="AS307">
        <f>_xlfn.RANK.AVG(Table2[[#This Row],[1Y Return vs Nifty Z-Score]],Table2[1Y Return vs Nifty Z-Score])</f>
        <v>271</v>
      </c>
      <c r="AT307">
        <f>_xlfn.RANK.AVG(Table2[[#This Row],[6M Return vs Nifty Z-Score]],Table2[6M Return vs Nifty Z-Score])</f>
        <v>148</v>
      </c>
      <c r="AU307">
        <f>_xlfn.RANK.AVG(Table2[[#This Row],[Sharpe Ratio Z-Score]],Table2[Sharpe Ratio Z-Score])</f>
        <v>559.5</v>
      </c>
      <c r="AV307">
        <f>(Table2[[#This Row],[Rank 1Y]]+Table2[[#This Row],[Rank 6M]]+Table2[[#This Row],[Rank Sharpe]])/3</f>
        <v>326.16666666666669</v>
      </c>
    </row>
    <row r="308" spans="1:48" x14ac:dyDescent="0.3">
      <c r="A308" t="s">
        <v>112</v>
      </c>
      <c r="B308" t="s">
        <v>113</v>
      </c>
      <c r="C308" t="s">
        <v>3159</v>
      </c>
      <c r="D308" t="s">
        <v>18</v>
      </c>
      <c r="E308">
        <v>247898.33981356499</v>
      </c>
      <c r="F308">
        <v>169.74</v>
      </c>
      <c r="G308">
        <v>53.683327091647897</v>
      </c>
      <c r="H308">
        <f>(Table2[[#This Row],[1Y Return vs Nifty]]-AVERAGE(Table2[1Y Return vs Nifty]))/_xlfn.STDEV.P(Table2[1Y Return vs Nifty])</f>
        <v>0.53298904805061964</v>
      </c>
      <c r="I308">
        <v>2.1522482648514099</v>
      </c>
      <c r="J308">
        <f>(Table2[[#This Row],[1M Return vs Nifty]]-AVERAGE(Table2[1M Return vs Nifty]))/_xlfn.STDEV.P(Table2[1M Return vs Nifty])</f>
        <v>-2.6197222427950272E-2</v>
      </c>
      <c r="K308">
        <v>-14.1667985188133</v>
      </c>
      <c r="L308">
        <f>(Table2[[#This Row],[6M Return vs Nifty]]-AVERAGE(Table2[6M Return vs Nifty]))/_xlfn.STDEV.P(Table2[6M Return vs Nifty])</f>
        <v>-0.87854220788293491</v>
      </c>
      <c r="M308">
        <v>0.32658351620260401</v>
      </c>
      <c r="N308">
        <f>(Table2[[#This Row],[1W Return vs Nifty]]-AVERAGE(Table2[1W Return vs Nifty]))/_xlfn.STDEV.P(Table2[1W Return vs Nifty])</f>
        <v>-0.34741802857187493</v>
      </c>
      <c r="O308">
        <v>174.43</v>
      </c>
      <c r="P308">
        <v>172.449373957424</v>
      </c>
      <c r="Q308">
        <v>156.120751194647</v>
      </c>
      <c r="R308">
        <v>49.677817931237698</v>
      </c>
      <c r="S308" s="1">
        <f>(Table2[[#This Row],[Close Price]]-Table2[[#This Row],[20D EMA]])/Table2[[#This Row],[20D EMA]]</f>
        <v>-2.6887576678323668E-2</v>
      </c>
      <c r="T308" s="1">
        <f>(Table2[[#This Row],[Close Price]]-Table2[[#This Row],[50D EMA]])/Table2[[#This Row],[50D EMA]]</f>
        <v>-1.571112666429806E-2</v>
      </c>
      <c r="U308" s="1">
        <f>(Table2[[#This Row],[Close Price]]-Table2[[#This Row],[200D EMA]])/Table2[[#This Row],[200D EMA]]</f>
        <v>8.7235352771092609E-2</v>
      </c>
      <c r="V308">
        <v>0.98265297108912897</v>
      </c>
      <c r="W308">
        <v>169.09</v>
      </c>
      <c r="X308">
        <v>177.89</v>
      </c>
      <c r="Y308">
        <v>169.09</v>
      </c>
      <c r="Z308">
        <v>177.89</v>
      </c>
      <c r="AA308">
        <v>169.09</v>
      </c>
      <c r="AB308">
        <v>184</v>
      </c>
      <c r="AC308" s="1">
        <f>(Table2[[#This Row],[Close Price]]/Table2[[#This Row],[Day Low]])-1</f>
        <v>3.8441066887455744E-3</v>
      </c>
      <c r="AD308" s="1">
        <f>(Table2[[#This Row],[Day High]]/Table2[[#This Row],[Close Price]])-1</f>
        <v>4.8014610580888295E-2</v>
      </c>
      <c r="AE308" s="1">
        <f>(Table2[[#This Row],[Close Price]]/Table2[[#This Row],[Current Week Low]])-1</f>
        <v>3.8441066887455744E-3</v>
      </c>
      <c r="AF308" s="1">
        <f>(Table2[[#This Row],[Current Week High]]/Table2[[#This Row],[Close Price]])-1</f>
        <v>4.8014610580888295E-2</v>
      </c>
      <c r="AG308" s="1">
        <f>(Table2[[#This Row],[Close Price]]/Table2[[#This Row],[Current Month Low]])-1</f>
        <v>3.8441066887455744E-3</v>
      </c>
      <c r="AH308" s="1">
        <f>(Table2[[#This Row],[Current Month High]]/Table2[[#This Row],[Close Price]])-1</f>
        <v>8.4010840108400986E-2</v>
      </c>
      <c r="AI308">
        <v>15.9420289855072</v>
      </c>
      <c r="AJ308">
        <v>98.5263157894736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-0.01</v>
      </c>
      <c r="AM308" t="s">
        <v>3206</v>
      </c>
      <c r="AN308">
        <v>-2.14</v>
      </c>
      <c r="AO308" t="s">
        <v>3206</v>
      </c>
      <c r="AP308">
        <v>0.105336295637687</v>
      </c>
      <c r="AQ308">
        <f>(Table2[[#This Row],[Sharpe Ratio]]-AVERAGE(Table2[Sharpe Ratio]))/_xlfn.STDEV.P(Table2[Sharpe Ratio])</f>
        <v>0.47547576837380751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-0.24369264245833294</v>
      </c>
      <c r="AS308">
        <f>_xlfn.RANK.AVG(Table2[[#This Row],[1Y Return vs Nifty Z-Score]],Table2[1Y Return vs Nifty Z-Score])</f>
        <v>159</v>
      </c>
      <c r="AT308">
        <f>_xlfn.RANK.AVG(Table2[[#This Row],[6M Return vs Nifty Z-Score]],Table2[6M Return vs Nifty Z-Score])</f>
        <v>603</v>
      </c>
      <c r="AU308">
        <f>_xlfn.RANK.AVG(Table2[[#This Row],[Sharpe Ratio Z-Score]],Table2[Sharpe Ratio Z-Score])</f>
        <v>218</v>
      </c>
      <c r="AV308">
        <f>(Table2[[#This Row],[Rank 1Y]]+Table2[[#This Row],[Rank 6M]]+Table2[[#This Row],[Rank Sharpe]])/3</f>
        <v>326.66666666666669</v>
      </c>
    </row>
    <row r="309" spans="1:48" x14ac:dyDescent="0.3">
      <c r="A309" t="s">
        <v>1585</v>
      </c>
      <c r="B309" t="s">
        <v>1586</v>
      </c>
      <c r="C309" t="s">
        <v>3173</v>
      </c>
      <c r="D309" t="s">
        <v>1405</v>
      </c>
      <c r="E309">
        <v>6141.0754045200001</v>
      </c>
      <c r="F309">
        <v>932.1</v>
      </c>
      <c r="G309">
        <v>7.9550546989190298</v>
      </c>
      <c r="H309">
        <f>(Table2[[#This Row],[1Y Return vs Nifty]]-AVERAGE(Table2[1Y Return vs Nifty]))/_xlfn.STDEV.P(Table2[1Y Return vs Nifty])</f>
        <v>-0.27777753076387202</v>
      </c>
      <c r="I309">
        <v>24.1304746436371</v>
      </c>
      <c r="J309">
        <f>(Table2[[#This Row],[1M Return vs Nifty]]-AVERAGE(Table2[1M Return vs Nifty]))/_xlfn.STDEV.P(Table2[1M Return vs Nifty])</f>
        <v>2.1201002943919187</v>
      </c>
      <c r="K309">
        <v>3.3394493508190499</v>
      </c>
      <c r="L309">
        <f>(Table2[[#This Row],[6M Return vs Nifty]]-AVERAGE(Table2[6M Return vs Nifty]))/_xlfn.STDEV.P(Table2[6M Return vs Nifty])</f>
        <v>-0.31890420141241904</v>
      </c>
      <c r="M309">
        <v>6.2284396177322199</v>
      </c>
      <c r="N309">
        <f>(Table2[[#This Row],[1W Return vs Nifty]]-AVERAGE(Table2[1W Return vs Nifty]))/_xlfn.STDEV.P(Table2[1W Return vs Nifty])</f>
        <v>0.76958588954314788</v>
      </c>
      <c r="O309">
        <v>904.34</v>
      </c>
      <c r="P309">
        <v>854.22960784388499</v>
      </c>
      <c r="Q309">
        <v>789.29534356845704</v>
      </c>
      <c r="R309">
        <v>66.714584369730602</v>
      </c>
      <c r="S309" s="1">
        <f>(Table2[[#This Row],[Close Price]]-Table2[[#This Row],[20D EMA]])/Table2[[#This Row],[20D EMA]]</f>
        <v>3.0696419488245561E-2</v>
      </c>
      <c r="T309" s="1">
        <f>(Table2[[#This Row],[Close Price]]-Table2[[#This Row],[50D EMA]])/Table2[[#This Row],[50D EMA]]</f>
        <v>9.1158619932015114E-2</v>
      </c>
      <c r="U309" s="1">
        <f>(Table2[[#This Row],[Close Price]]-Table2[[#This Row],[200D EMA]])/Table2[[#This Row],[200D EMA]]</f>
        <v>0.18092676916845041</v>
      </c>
      <c r="V309">
        <v>0.78185657799629305</v>
      </c>
      <c r="W309">
        <v>930</v>
      </c>
      <c r="X309">
        <v>964.9</v>
      </c>
      <c r="Y309">
        <v>896.5</v>
      </c>
      <c r="Z309">
        <v>969.3</v>
      </c>
      <c r="AA309">
        <v>890.1</v>
      </c>
      <c r="AB309">
        <v>969.3</v>
      </c>
      <c r="AC309" s="1">
        <f>(Table2[[#This Row],[Close Price]]/Table2[[#This Row],[Day Low]])-1</f>
        <v>2.258064516128977E-3</v>
      </c>
      <c r="AD309" s="1">
        <f>(Table2[[#This Row],[Day High]]/Table2[[#This Row],[Close Price]])-1</f>
        <v>3.5189357365089435E-2</v>
      </c>
      <c r="AE309" s="1">
        <f>(Table2[[#This Row],[Close Price]]/Table2[[#This Row],[Current Week Low]])-1</f>
        <v>3.970998326826547E-2</v>
      </c>
      <c r="AF309" s="1">
        <f>(Table2[[#This Row],[Current Week High]]/Table2[[#This Row],[Close Price]])-1</f>
        <v>3.9909880914064999E-2</v>
      </c>
      <c r="AG309" s="1">
        <f>(Table2[[#This Row],[Close Price]]/Table2[[#This Row],[Current Month Low]])-1</f>
        <v>4.7185709470845882E-2</v>
      </c>
      <c r="AH309" s="1">
        <f>(Table2[[#This Row],[Current Month High]]/Table2[[#This Row],[Close Price]])-1</f>
        <v>3.9909880914064999E-2</v>
      </c>
      <c r="AI309">
        <v>16.832957837141901</v>
      </c>
      <c r="AJ309">
        <v>52.7031454783748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0.15</v>
      </c>
      <c r="AM309" t="s">
        <v>3208</v>
      </c>
      <c r="AN309">
        <v>-2.17</v>
      </c>
      <c r="AO309" t="s">
        <v>3206</v>
      </c>
      <c r="AP309">
        <v>0.12651951799227801</v>
      </c>
      <c r="AQ309">
        <f>(Table2[[#This Row],[Sharpe Ratio]]-AVERAGE(Table2[Sharpe Ratio]))/_xlfn.STDEV.P(Table2[Sharpe Ratio])</f>
        <v>0.72313605773017886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3.0161405094889542</v>
      </c>
      <c r="AS309">
        <f>_xlfn.RANK.AVG(Table2[[#This Row],[1Y Return vs Nifty Z-Score]],Table2[1Y Return vs Nifty Z-Score])</f>
        <v>388</v>
      </c>
      <c r="AT309">
        <f>_xlfn.RANK.AVG(Table2[[#This Row],[6M Return vs Nifty Z-Score]],Table2[6M Return vs Nifty Z-Score])</f>
        <v>429</v>
      </c>
      <c r="AU309">
        <f>_xlfn.RANK.AVG(Table2[[#This Row],[Sharpe Ratio Z-Score]],Table2[Sharpe Ratio Z-Score])</f>
        <v>164</v>
      </c>
      <c r="AV309">
        <f>(Table2[[#This Row],[Rank 1Y]]+Table2[[#This Row],[Rank 6M]]+Table2[[#This Row],[Rank Sharpe]])/3</f>
        <v>327</v>
      </c>
    </row>
    <row r="310" spans="1:48" x14ac:dyDescent="0.3">
      <c r="A310" t="s">
        <v>785</v>
      </c>
      <c r="B310" t="s">
        <v>786</v>
      </c>
      <c r="C310" t="s">
        <v>3165</v>
      </c>
      <c r="D310" t="s">
        <v>269</v>
      </c>
      <c r="E310">
        <v>21107.328821250001</v>
      </c>
      <c r="F310">
        <v>2665.7</v>
      </c>
      <c r="G310">
        <v>8.6636778953916808E-3</v>
      </c>
      <c r="H310">
        <f>(Table2[[#This Row],[1Y Return vs Nifty]]-AVERAGE(Table2[1Y Return vs Nifty]))/_xlfn.STDEV.P(Table2[1Y Return vs Nifty])</f>
        <v>-0.41866779241001206</v>
      </c>
      <c r="I310">
        <v>15.0655090698588</v>
      </c>
      <c r="J310">
        <f>(Table2[[#This Row],[1M Return vs Nifty]]-AVERAGE(Table2[1M Return vs Nifty]))/_xlfn.STDEV.P(Table2[1M Return vs Nifty])</f>
        <v>1.2348553812792837</v>
      </c>
      <c r="K310">
        <v>18.642975086532601</v>
      </c>
      <c r="L310">
        <f>(Table2[[#This Row],[6M Return vs Nifty]]-AVERAGE(Table2[6M Return vs Nifty]))/_xlfn.STDEV.P(Table2[6M Return vs Nifty])</f>
        <v>0.17031740098254505</v>
      </c>
      <c r="M310">
        <v>3.7386196919336401</v>
      </c>
      <c r="N310">
        <f>(Table2[[#This Row],[1W Return vs Nifty]]-AVERAGE(Table2[1W Return vs Nifty]))/_xlfn.STDEV.P(Table2[1W Return vs Nifty])</f>
        <v>0.29835470994914415</v>
      </c>
      <c r="O310">
        <v>2512.36</v>
      </c>
      <c r="P310">
        <v>2341.1280788398599</v>
      </c>
      <c r="Q310">
        <v>2098.4335329457499</v>
      </c>
      <c r="R310">
        <v>73.229287645871693</v>
      </c>
      <c r="S310" s="1">
        <f>(Table2[[#This Row],[Close Price]]-Table2[[#This Row],[20D EMA]])/Table2[[#This Row],[20D EMA]]</f>
        <v>6.1034246684392238E-2</v>
      </c>
      <c r="T310" s="1">
        <f>(Table2[[#This Row],[Close Price]]-Table2[[#This Row],[50D EMA]])/Table2[[#This Row],[50D EMA]]</f>
        <v>0.13863911338032422</v>
      </c>
      <c r="U310" s="1">
        <f>(Table2[[#This Row],[Close Price]]-Table2[[#This Row],[200D EMA]])/Table2[[#This Row],[200D EMA]]</f>
        <v>0.27032853704826648</v>
      </c>
      <c r="V310">
        <v>0.925438338354865</v>
      </c>
      <c r="W310">
        <v>2644.15</v>
      </c>
      <c r="X310">
        <v>2705</v>
      </c>
      <c r="Y310">
        <v>2597.35</v>
      </c>
      <c r="Z310">
        <v>2705</v>
      </c>
      <c r="AA310">
        <v>2515</v>
      </c>
      <c r="AB310">
        <v>2705</v>
      </c>
      <c r="AC310" s="1">
        <f>(Table2[[#This Row],[Close Price]]/Table2[[#This Row],[Day Low]])-1</f>
        <v>8.1500671293230909E-3</v>
      </c>
      <c r="AD310" s="1">
        <f>(Table2[[#This Row],[Day High]]/Table2[[#This Row],[Close Price]])-1</f>
        <v>1.4742844281051992E-2</v>
      </c>
      <c r="AE310" s="1">
        <f>(Table2[[#This Row],[Close Price]]/Table2[[#This Row],[Current Week Low]])-1</f>
        <v>2.6315282884478375E-2</v>
      </c>
      <c r="AF310" s="1">
        <f>(Table2[[#This Row],[Current Week High]]/Table2[[#This Row],[Close Price]])-1</f>
        <v>1.4742844281051992E-2</v>
      </c>
      <c r="AG310" s="1">
        <f>(Table2[[#This Row],[Close Price]]/Table2[[#This Row],[Current Month Low]])-1</f>
        <v>5.9920477137176853E-2</v>
      </c>
      <c r="AH310" s="1">
        <f>(Table2[[#This Row],[Current Month High]]/Table2[[#This Row],[Close Price]])-1</f>
        <v>1.4742844281051992E-2</v>
      </c>
      <c r="AI310">
        <v>1.4742844281051899</v>
      </c>
      <c r="AJ310">
        <v>52.325714285714199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0.09</v>
      </c>
      <c r="AM310" t="s">
        <v>3208</v>
      </c>
      <c r="AN310">
        <v>7.49</v>
      </c>
      <c r="AO310" t="s">
        <v>3208</v>
      </c>
      <c r="AP310">
        <v>8.9639114078312002E-2</v>
      </c>
      <c r="AQ310">
        <f>(Table2[[#This Row],[Sharpe Ratio]]-AVERAGE(Table2[Sharpe Ratio]))/_xlfn.STDEV.P(Table2[Sharpe Ratio])</f>
        <v>0.29195465614643384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1.5768143559473946</v>
      </c>
      <c r="AS310">
        <f>_xlfn.RANK.AVG(Table2[[#This Row],[1Y Return vs Nifty Z-Score]],Table2[1Y Return vs Nifty Z-Score])</f>
        <v>450</v>
      </c>
      <c r="AT310">
        <f>_xlfn.RANK.AVG(Table2[[#This Row],[6M Return vs Nifty Z-Score]],Table2[6M Return vs Nifty Z-Score])</f>
        <v>269</v>
      </c>
      <c r="AU310">
        <f>_xlfn.RANK.AVG(Table2[[#This Row],[Sharpe Ratio Z-Score]],Table2[Sharpe Ratio Z-Score])</f>
        <v>263</v>
      </c>
      <c r="AV310">
        <f>(Table2[[#This Row],[Rank 1Y]]+Table2[[#This Row],[Rank 6M]]+Table2[[#This Row],[Rank Sharpe]])/3</f>
        <v>327.33333333333331</v>
      </c>
    </row>
    <row r="311" spans="1:48" x14ac:dyDescent="0.3">
      <c r="A311" t="s">
        <v>1038</v>
      </c>
      <c r="B311" t="s">
        <v>1039</v>
      </c>
      <c r="C311" t="s">
        <v>3165</v>
      </c>
      <c r="D311" t="s">
        <v>269</v>
      </c>
      <c r="E311">
        <v>13333.226906534999</v>
      </c>
      <c r="F311">
        <v>1329.65</v>
      </c>
      <c r="G311">
        <v>5.0879780609466003</v>
      </c>
      <c r="H311">
        <f>(Table2[[#This Row],[1Y Return vs Nifty]]-AVERAGE(Table2[1Y Return vs Nifty]))/_xlfn.STDEV.P(Table2[1Y Return vs Nifty])</f>
        <v>-0.32861106973958631</v>
      </c>
      <c r="I311">
        <v>4.7395263401079202</v>
      </c>
      <c r="J311">
        <f>(Table2[[#This Row],[1M Return vs Nifty]]-AVERAGE(Table2[1M Return vs Nifty]))/_xlfn.STDEV.P(Table2[1M Return vs Nifty])</f>
        <v>0.2264650448788236</v>
      </c>
      <c r="K311">
        <v>5.7158969023332702</v>
      </c>
      <c r="L311">
        <f>(Table2[[#This Row],[6M Return vs Nifty]]-AVERAGE(Table2[6M Return vs Nifty]))/_xlfn.STDEV.P(Table2[6M Return vs Nifty])</f>
        <v>-0.24293416030965437</v>
      </c>
      <c r="M311">
        <v>4.8084050687561399</v>
      </c>
      <c r="N311">
        <f>(Table2[[#This Row],[1W Return vs Nifty]]-AVERAGE(Table2[1W Return vs Nifty]))/_xlfn.STDEV.P(Table2[1W Return vs Nifty])</f>
        <v>0.50082566771159887</v>
      </c>
      <c r="O311">
        <v>1259.6500000000001</v>
      </c>
      <c r="P311">
        <v>1244.71167422654</v>
      </c>
      <c r="Q311">
        <v>1211.87733177018</v>
      </c>
      <c r="R311">
        <v>80.865645238889698</v>
      </c>
      <c r="S311" s="1">
        <f>(Table2[[#This Row],[Close Price]]-Table2[[#This Row],[20D EMA]])/Table2[[#This Row],[20D EMA]]</f>
        <v>5.5570991942206167E-2</v>
      </c>
      <c r="T311" s="1">
        <f>(Table2[[#This Row],[Close Price]]-Table2[[#This Row],[50D EMA]])/Table2[[#This Row],[50D EMA]]</f>
        <v>6.8239358184087467E-2</v>
      </c>
      <c r="U311" s="1">
        <f>(Table2[[#This Row],[Close Price]]-Table2[[#This Row],[200D EMA]])/Table2[[#This Row],[200D EMA]]</f>
        <v>9.7182004434219774E-2</v>
      </c>
      <c r="V311">
        <v>0.96376427282273103</v>
      </c>
      <c r="W311">
        <v>1317.1</v>
      </c>
      <c r="X311">
        <v>1361</v>
      </c>
      <c r="Y311">
        <v>1261.05</v>
      </c>
      <c r="Z311">
        <v>1361</v>
      </c>
      <c r="AA311">
        <v>1250.05</v>
      </c>
      <c r="AB311">
        <v>1361</v>
      </c>
      <c r="AC311" s="1">
        <f>(Table2[[#This Row],[Close Price]]/Table2[[#This Row],[Day Low]])-1</f>
        <v>9.5285096044341877E-3</v>
      </c>
      <c r="AD311" s="1">
        <f>(Table2[[#This Row],[Day High]]/Table2[[#This Row],[Close Price]])-1</f>
        <v>2.357763321174744E-2</v>
      </c>
      <c r="AE311" s="1">
        <f>(Table2[[#This Row],[Close Price]]/Table2[[#This Row],[Current Week Low]])-1</f>
        <v>5.4399111851235249E-2</v>
      </c>
      <c r="AF311" s="1">
        <f>(Table2[[#This Row],[Current Week High]]/Table2[[#This Row],[Close Price]])-1</f>
        <v>2.357763321174744E-2</v>
      </c>
      <c r="AG311" s="1">
        <f>(Table2[[#This Row],[Close Price]]/Table2[[#This Row],[Current Month Low]])-1</f>
        <v>6.367745290188398E-2</v>
      </c>
      <c r="AH311" s="1">
        <f>(Table2[[#This Row],[Current Month High]]/Table2[[#This Row],[Close Price]])-1</f>
        <v>2.357763321174744E-2</v>
      </c>
      <c r="AI311">
        <v>24.0175986161771</v>
      </c>
      <c r="AJ311">
        <v>33.909058864998201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-0.12</v>
      </c>
      <c r="AM311" t="s">
        <v>3206</v>
      </c>
      <c r="AN311">
        <v>7.68</v>
      </c>
      <c r="AO311" t="s">
        <v>3208</v>
      </c>
      <c r="AP311">
        <v>0.12590694370012301</v>
      </c>
      <c r="AQ311">
        <f>(Table2[[#This Row],[Sharpe Ratio]]-AVERAGE(Table2[Sharpe Ratio]))/_xlfn.STDEV.P(Table2[Sharpe Ratio])</f>
        <v>0.71597424240728491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0.87171972494846672</v>
      </c>
      <c r="AS311">
        <f>_xlfn.RANK.AVG(Table2[[#This Row],[1Y Return vs Nifty Z-Score]],Table2[1Y Return vs Nifty Z-Score])</f>
        <v>410</v>
      </c>
      <c r="AT311">
        <f>_xlfn.RANK.AVG(Table2[[#This Row],[6M Return vs Nifty Z-Score]],Table2[6M Return vs Nifty Z-Score])</f>
        <v>404</v>
      </c>
      <c r="AU311">
        <f>_xlfn.RANK.AVG(Table2[[#This Row],[Sharpe Ratio Z-Score]],Table2[Sharpe Ratio Z-Score])</f>
        <v>168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1694</v>
      </c>
      <c r="B312" t="s">
        <v>1695</v>
      </c>
      <c r="C312" t="s">
        <v>3163</v>
      </c>
      <c r="D312" t="s">
        <v>999</v>
      </c>
      <c r="E312">
        <v>5042.3675107259996</v>
      </c>
      <c r="F312">
        <v>38.47</v>
      </c>
      <c r="G312">
        <v>13.270312423415101</v>
      </c>
      <c r="H312">
        <f>(Table2[[#This Row],[1Y Return vs Nifty]]-AVERAGE(Table2[1Y Return vs Nifty]))/_xlfn.STDEV.P(Table2[1Y Return vs Nifty])</f>
        <v>-0.18353751041505581</v>
      </c>
      <c r="I312">
        <v>-1.4962825087771701</v>
      </c>
      <c r="J312">
        <f>(Table2[[#This Row],[1M Return vs Nifty]]-AVERAGE(Table2[1M Return vs Nifty]))/_xlfn.STDEV.P(Table2[1M Return vs Nifty])</f>
        <v>-0.38249678930467274</v>
      </c>
      <c r="K312">
        <v>11.7227188265863</v>
      </c>
      <c r="L312">
        <f>(Table2[[#This Row],[6M Return vs Nifty]]-AVERAGE(Table2[6M Return vs Nifty]))/_xlfn.STDEV.P(Table2[6M Return vs Nifty])</f>
        <v>-5.0908669070968318E-2</v>
      </c>
      <c r="M312">
        <v>-1.88170448271006</v>
      </c>
      <c r="N312">
        <f>(Table2[[#This Row],[1W Return vs Nifty]]-AVERAGE(Table2[1W Return vs Nifty]))/_xlfn.STDEV.P(Table2[1W Return vs Nifty])</f>
        <v>-0.76536558687857936</v>
      </c>
      <c r="O312">
        <v>40.32</v>
      </c>
      <c r="P312">
        <v>40.112525685897303</v>
      </c>
      <c r="Q312">
        <v>34.764989330045502</v>
      </c>
      <c r="R312">
        <v>40.168830491778401</v>
      </c>
      <c r="S312" s="1">
        <f>(Table2[[#This Row],[Close Price]]-Table2[[#This Row],[20D EMA]])/Table2[[#This Row],[20D EMA]]</f>
        <v>-4.5882936507936546E-2</v>
      </c>
      <c r="T312" s="1">
        <f>(Table2[[#This Row],[Close Price]]-Table2[[#This Row],[50D EMA]])/Table2[[#This Row],[50D EMA]]</f>
        <v>-4.0947949744156373E-2</v>
      </c>
      <c r="U312" s="1">
        <f>(Table2[[#This Row],[Close Price]]-Table2[[#This Row],[200D EMA]])/Table2[[#This Row],[200D EMA]]</f>
        <v>0.10657304205620614</v>
      </c>
      <c r="V312">
        <v>0.65177549501253096</v>
      </c>
      <c r="W312">
        <v>38.299999999999997</v>
      </c>
      <c r="X312">
        <v>39.880000000000003</v>
      </c>
      <c r="Y312">
        <v>38.159999999999997</v>
      </c>
      <c r="Z312">
        <v>39.880000000000003</v>
      </c>
      <c r="AA312">
        <v>38.159999999999997</v>
      </c>
      <c r="AB312">
        <v>42.95</v>
      </c>
      <c r="AC312" s="1">
        <f>(Table2[[#This Row],[Close Price]]/Table2[[#This Row],[Day Low]])-1</f>
        <v>4.4386422976501194E-3</v>
      </c>
      <c r="AD312" s="1">
        <f>(Table2[[#This Row],[Day High]]/Table2[[#This Row],[Close Price]])-1</f>
        <v>3.6651936573953936E-2</v>
      </c>
      <c r="AE312" s="1">
        <f>(Table2[[#This Row],[Close Price]]/Table2[[#This Row],[Current Week Low]])-1</f>
        <v>8.1236897274634678E-3</v>
      </c>
      <c r="AF312" s="1">
        <f>(Table2[[#This Row],[Current Week High]]/Table2[[#This Row],[Close Price]])-1</f>
        <v>3.6651936573953936E-2</v>
      </c>
      <c r="AG312" s="1">
        <f>(Table2[[#This Row],[Close Price]]/Table2[[#This Row],[Current Month Low]])-1</f>
        <v>8.1236897274634678E-3</v>
      </c>
      <c r="AH312" s="1">
        <f>(Table2[[#This Row],[Current Month High]]/Table2[[#This Row],[Close Price]])-1</f>
        <v>0.11645438003639219</v>
      </c>
      <c r="AI312">
        <v>19.833636599948001</v>
      </c>
      <c r="AJ312">
        <v>70.977777777777703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-0.19</v>
      </c>
      <c r="AM312" t="s">
        <v>3206</v>
      </c>
      <c r="AN312">
        <v>-5.25</v>
      </c>
      <c r="AO312" t="s">
        <v>3206</v>
      </c>
      <c r="AP312">
        <v>8.6207139082116996E-2</v>
      </c>
      <c r="AQ312">
        <f>(Table2[[#This Row],[Sharpe Ratio]]-AVERAGE(Table2[Sharpe Ratio]))/_xlfn.STDEV.P(Table2[Sharpe Ratio])</f>
        <v>0.2518302640027959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-1.1304782916664804</v>
      </c>
      <c r="AS312">
        <f>_xlfn.RANK.AVG(Table2[[#This Row],[1Y Return vs Nifty Z-Score]],Table2[1Y Return vs Nifty Z-Score])</f>
        <v>365</v>
      </c>
      <c r="AT312">
        <f>_xlfn.RANK.AVG(Table2[[#This Row],[6M Return vs Nifty Z-Score]],Table2[6M Return vs Nifty Z-Score])</f>
        <v>341</v>
      </c>
      <c r="AU312">
        <f>_xlfn.RANK.AVG(Table2[[#This Row],[Sharpe Ratio Z-Score]],Table2[Sharpe Ratio Z-Score])</f>
        <v>277</v>
      </c>
      <c r="AV312">
        <f>(Table2[[#This Row],[Rank 1Y]]+Table2[[#This Row],[Rank 6M]]+Table2[[#This Row],[Rank Sharpe]])/3</f>
        <v>327.66666666666669</v>
      </c>
    </row>
    <row r="313" spans="1:48" x14ac:dyDescent="0.3">
      <c r="A313" t="s">
        <v>586</v>
      </c>
      <c r="B313" t="s">
        <v>587</v>
      </c>
      <c r="C313" t="s">
        <v>3159</v>
      </c>
      <c r="D313" t="s">
        <v>18</v>
      </c>
      <c r="E313">
        <v>34119.592990635902</v>
      </c>
      <c r="F313">
        <v>187.17</v>
      </c>
      <c r="G313">
        <v>70.862814552428603</v>
      </c>
      <c r="H313">
        <f>(Table2[[#This Row],[1Y Return vs Nifty]]-AVERAGE(Table2[1Y Return vs Nifty]))/_xlfn.STDEV.P(Table2[1Y Return vs Nifty])</f>
        <v>0.83758297967219508</v>
      </c>
      <c r="I313">
        <v>-5.8035887297585997</v>
      </c>
      <c r="J313">
        <f>(Table2[[#This Row],[1M Return vs Nifty]]-AVERAGE(Table2[1M Return vs Nifty]))/_xlfn.STDEV.P(Table2[1M Return vs Nifty])</f>
        <v>-0.80312948672736595</v>
      </c>
      <c r="K313">
        <v>-26.054231490631199</v>
      </c>
      <c r="L313">
        <f>(Table2[[#This Row],[6M Return vs Nifty]]-AVERAGE(Table2[6M Return vs Nifty]))/_xlfn.STDEV.P(Table2[6M Return vs Nifty])</f>
        <v>-1.2585584934937566</v>
      </c>
      <c r="M313">
        <v>-3.1137458819068198</v>
      </c>
      <c r="N313">
        <f>(Table2[[#This Row],[1W Return vs Nifty]]-AVERAGE(Table2[1W Return vs Nifty]))/_xlfn.STDEV.P(Table2[1W Return vs Nifty])</f>
        <v>-0.99854563168279264</v>
      </c>
      <c r="O313">
        <v>202.6</v>
      </c>
      <c r="P313">
        <v>208.88334789535199</v>
      </c>
      <c r="Q313">
        <v>191.90749067654801</v>
      </c>
      <c r="R313">
        <v>32.518516740351302</v>
      </c>
      <c r="S313" s="1">
        <f>(Table2[[#This Row],[Close Price]]-Table2[[#This Row],[20D EMA]])/Table2[[#This Row],[20D EMA]]</f>
        <v>-7.6159921026653546E-2</v>
      </c>
      <c r="T313" s="1">
        <f>(Table2[[#This Row],[Close Price]]-Table2[[#This Row],[50D EMA]])/Table2[[#This Row],[50D EMA]]</f>
        <v>-0.1039496355938824</v>
      </c>
      <c r="U313" s="1">
        <f>(Table2[[#This Row],[Close Price]]-Table2[[#This Row],[200D EMA]])/Table2[[#This Row],[200D EMA]]</f>
        <v>-2.4686324957126669E-2</v>
      </c>
      <c r="V313">
        <v>0.30971152943512098</v>
      </c>
      <c r="W313">
        <v>186.01</v>
      </c>
      <c r="X313">
        <v>195.75</v>
      </c>
      <c r="Y313">
        <v>186.01</v>
      </c>
      <c r="Z313">
        <v>197</v>
      </c>
      <c r="AA313">
        <v>186.01</v>
      </c>
      <c r="AB313">
        <v>210.35</v>
      </c>
      <c r="AC313" s="1">
        <f>(Table2[[#This Row],[Close Price]]/Table2[[#This Row],[Day Low]])-1</f>
        <v>6.2362238589321883E-3</v>
      </c>
      <c r="AD313" s="1">
        <f>(Table2[[#This Row],[Day High]]/Table2[[#This Row],[Close Price]])-1</f>
        <v>4.5840679596089284E-2</v>
      </c>
      <c r="AE313" s="1">
        <f>(Table2[[#This Row],[Close Price]]/Table2[[#This Row],[Current Week Low]])-1</f>
        <v>6.2362238589321883E-3</v>
      </c>
      <c r="AF313" s="1">
        <f>(Table2[[#This Row],[Current Week High]]/Table2[[#This Row],[Close Price]])-1</f>
        <v>5.2519100283165088E-2</v>
      </c>
      <c r="AG313" s="1">
        <f>(Table2[[#This Row],[Close Price]]/Table2[[#This Row],[Current Month Low]])-1</f>
        <v>6.2362238589321883E-3</v>
      </c>
      <c r="AH313" s="1">
        <f>(Table2[[#This Row],[Current Month High]]/Table2[[#This Row],[Close Price]])-1</f>
        <v>0.12384463322113581</v>
      </c>
      <c r="AI313">
        <v>54.538654698936703</v>
      </c>
      <c r="AJ313">
        <v>119.168618266978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-0.19</v>
      </c>
      <c r="AM313" t="s">
        <v>3206</v>
      </c>
      <c r="AN313">
        <v>-11.46</v>
      </c>
      <c r="AO313" t="s">
        <v>3206</v>
      </c>
      <c r="AP313">
        <v>0.127344913357575</v>
      </c>
      <c r="AQ313">
        <f>(Table2[[#This Row],[Sharpe Ratio]]-AVERAGE(Table2[Sharpe Ratio]))/_xlfn.STDEV.P(Table2[Sharpe Ratio])</f>
        <v>0.73278603692508448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119</v>
      </c>
      <c r="AT313">
        <f>_xlfn.RANK.AVG(Table2[[#This Row],[6M Return vs Nifty Z-Score]],Table2[6M Return vs Nifty Z-Score])</f>
        <v>703</v>
      </c>
      <c r="AU313">
        <f>_xlfn.RANK.AVG(Table2[[#This Row],[Sharpe Ratio Z-Score]],Table2[Sharpe Ratio Z-Score])</f>
        <v>162</v>
      </c>
      <c r="AV313">
        <f>(Table2[[#This Row],[Rank 1Y]]+Table2[[#This Row],[Rank 6M]]+Table2[[#This Row],[Rank Sharpe]])/3</f>
        <v>328</v>
      </c>
    </row>
    <row r="314" spans="1:48" x14ac:dyDescent="0.3">
      <c r="A314" t="s">
        <v>933</v>
      </c>
      <c r="B314" t="s">
        <v>934</v>
      </c>
      <c r="C314" t="s">
        <v>3161</v>
      </c>
      <c r="D314" t="s">
        <v>232</v>
      </c>
      <c r="E314">
        <v>16434.15234963</v>
      </c>
      <c r="F314">
        <v>1280.5</v>
      </c>
      <c r="G314">
        <v>32.608855605906598</v>
      </c>
      <c r="H314">
        <f>(Table2[[#This Row],[1Y Return vs Nifty]]-AVERAGE(Table2[1Y Return vs Nifty]))/_xlfn.STDEV.P(Table2[1Y Return vs Nifty])</f>
        <v>0.15933668261520673</v>
      </c>
      <c r="I314">
        <v>28.260251675071601</v>
      </c>
      <c r="J314">
        <f>(Table2[[#This Row],[1M Return vs Nifty]]-AVERAGE(Table2[1M Return vs Nifty]))/_xlfn.STDEV.P(Table2[1M Return vs Nifty])</f>
        <v>2.5233962671799341</v>
      </c>
      <c r="K314">
        <v>34.889838262293097</v>
      </c>
      <c r="L314">
        <f>(Table2[[#This Row],[6M Return vs Nifty]]-AVERAGE(Table2[6M Return vs Nifty]))/_xlfn.STDEV.P(Table2[6M Return vs Nifty])</f>
        <v>0.68969552168504744</v>
      </c>
      <c r="M314">
        <v>9.9349453580913494</v>
      </c>
      <c r="N314">
        <f>(Table2[[#This Row],[1W Return vs Nifty]]-AVERAGE(Table2[1W Return vs Nifty]))/_xlfn.STDEV.P(Table2[1W Return vs Nifty])</f>
        <v>1.4710908675150671</v>
      </c>
      <c r="O314">
        <v>1180.55</v>
      </c>
      <c r="P314">
        <v>1101.6555264072799</v>
      </c>
      <c r="Q314">
        <v>962.389320745997</v>
      </c>
      <c r="R314">
        <v>75.013628601713506</v>
      </c>
      <c r="S314" s="1">
        <f>(Table2[[#This Row],[Close Price]]-Table2[[#This Row],[20D EMA]])/Table2[[#This Row],[20D EMA]]</f>
        <v>8.4663927830248661E-2</v>
      </c>
      <c r="T314" s="1">
        <f>(Table2[[#This Row],[Close Price]]-Table2[[#This Row],[50D EMA]])/Table2[[#This Row],[50D EMA]]</f>
        <v>0.16234155714351822</v>
      </c>
      <c r="U314" s="1">
        <f>(Table2[[#This Row],[Close Price]]-Table2[[#This Row],[200D EMA]])/Table2[[#This Row],[200D EMA]]</f>
        <v>0.33054261139080304</v>
      </c>
      <c r="V314">
        <v>1.7253261057760001</v>
      </c>
      <c r="W314">
        <v>1275.05</v>
      </c>
      <c r="X314">
        <v>1302.45</v>
      </c>
      <c r="Y314">
        <v>1252</v>
      </c>
      <c r="Z314">
        <v>1317.6</v>
      </c>
      <c r="AA314">
        <v>1145.3</v>
      </c>
      <c r="AB314">
        <v>1319</v>
      </c>
      <c r="AC314" s="1">
        <f>(Table2[[#This Row],[Close Price]]/Table2[[#This Row],[Day Low]])-1</f>
        <v>4.2743421826594297E-3</v>
      </c>
      <c r="AD314" s="1">
        <f>(Table2[[#This Row],[Day High]]/Table2[[#This Row],[Close Price]])-1</f>
        <v>1.7141741507223696E-2</v>
      </c>
      <c r="AE314" s="1">
        <f>(Table2[[#This Row],[Close Price]]/Table2[[#This Row],[Current Week Low]])-1</f>
        <v>2.2763578274760388E-2</v>
      </c>
      <c r="AF314" s="1">
        <f>(Table2[[#This Row],[Current Week High]]/Table2[[#This Row],[Close Price]])-1</f>
        <v>2.8973057399453328E-2</v>
      </c>
      <c r="AG314" s="1">
        <f>(Table2[[#This Row],[Close Price]]/Table2[[#This Row],[Current Month Low]])-1</f>
        <v>0.11804767309875142</v>
      </c>
      <c r="AH314" s="1">
        <f>(Table2[[#This Row],[Current Month High]]/Table2[[#This Row],[Close Price]])-1</f>
        <v>3.0066380320187491E-2</v>
      </c>
      <c r="AI314">
        <v>3.0066380320187398</v>
      </c>
      <c r="AJ314">
        <v>72.807017543859601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0.23</v>
      </c>
      <c r="AM314" t="s">
        <v>3208</v>
      </c>
      <c r="AN314">
        <v>9.5500000000000007</v>
      </c>
      <c r="AO314" t="s">
        <v>3208</v>
      </c>
      <c r="AP314">
        <v>-7.3904073338450001E-3</v>
      </c>
      <c r="AQ314">
        <f>(Table2[[#This Row],[Sharpe Ratio]]-AVERAGE(Table2[Sharpe Ratio]))/_xlfn.STDEV.P(Table2[Sharpe Ratio])</f>
        <v>-0.84245062680793059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4.0010687121873243</v>
      </c>
      <c r="AS314">
        <f>_xlfn.RANK.AVG(Table2[[#This Row],[1Y Return vs Nifty Z-Score]],Table2[1Y Return vs Nifty Z-Score])</f>
        <v>249</v>
      </c>
      <c r="AT314">
        <f>_xlfn.RANK.AVG(Table2[[#This Row],[6M Return vs Nifty Z-Score]],Table2[6M Return vs Nifty Z-Score])</f>
        <v>145</v>
      </c>
      <c r="AU314">
        <f>_xlfn.RANK.AVG(Table2[[#This Row],[Sharpe Ratio Z-Score]],Table2[Sharpe Ratio Z-Score])</f>
        <v>594</v>
      </c>
      <c r="AV314">
        <f>(Table2[[#This Row],[Rank 1Y]]+Table2[[#This Row],[Rank 6M]]+Table2[[#This Row],[Rank Sharpe]])/3</f>
        <v>329.33333333333331</v>
      </c>
    </row>
    <row r="315" spans="1:48" x14ac:dyDescent="0.3">
      <c r="A315" t="s">
        <v>61</v>
      </c>
      <c r="B315" t="s">
        <v>62</v>
      </c>
      <c r="C315" t="s">
        <v>3166</v>
      </c>
      <c r="D315" t="s">
        <v>57</v>
      </c>
      <c r="E315">
        <v>381265.97714959999</v>
      </c>
      <c r="F315">
        <v>976.3</v>
      </c>
      <c r="G315">
        <v>29.169366273801099</v>
      </c>
      <c r="H315">
        <f>(Table2[[#This Row],[1Y Return vs Nifty]]-AVERAGE(Table2[1Y Return vs Nifty]))/_xlfn.STDEV.P(Table2[1Y Return vs Nifty])</f>
        <v>9.8354212630105617E-2</v>
      </c>
      <c r="I315">
        <v>-4.2759499375443601</v>
      </c>
      <c r="J315">
        <f>(Table2[[#This Row],[1M Return vs Nifty]]-AVERAGE(Table2[1M Return vs Nifty]))/_xlfn.STDEV.P(Table2[1M Return vs Nifty])</f>
        <v>-0.65394695990200169</v>
      </c>
      <c r="K315">
        <v>-16.607746104073101</v>
      </c>
      <c r="L315">
        <f>(Table2[[#This Row],[6M Return vs Nifty]]-AVERAGE(Table2[6M Return vs Nifty]))/_xlfn.STDEV.P(Table2[6M Return vs Nifty])</f>
        <v>-0.95657417970731784</v>
      </c>
      <c r="M315">
        <v>-2.8024962238348499</v>
      </c>
      <c r="N315">
        <f>(Table2[[#This Row],[1W Return vs Nifty]]-AVERAGE(Table2[1W Return vs Nifty]))/_xlfn.STDEV.P(Table2[1W Return vs Nifty])</f>
        <v>-0.93963753877143819</v>
      </c>
      <c r="O315">
        <v>1061.17</v>
      </c>
      <c r="P315">
        <v>1050.3523948859399</v>
      </c>
      <c r="Q315">
        <v>934.46555842149996</v>
      </c>
      <c r="R315">
        <v>29.964853501596</v>
      </c>
      <c r="S315" s="1">
        <f>(Table2[[#This Row],[Close Price]]-Table2[[#This Row],[20D EMA]])/Table2[[#This Row],[20D EMA]]</f>
        <v>-7.9977760396543543E-2</v>
      </c>
      <c r="T315" s="1">
        <f>(Table2[[#This Row],[Close Price]]-Table2[[#This Row],[50D EMA]])/Table2[[#This Row],[50D EMA]]</f>
        <v>-7.0502428752953414E-2</v>
      </c>
      <c r="U315" s="1">
        <f>(Table2[[#This Row],[Close Price]]-Table2[[#This Row],[200D EMA]])/Table2[[#This Row],[200D EMA]]</f>
        <v>4.4768307618706427E-2</v>
      </c>
      <c r="V315">
        <v>1.0993477669226901</v>
      </c>
      <c r="W315">
        <v>971.25</v>
      </c>
      <c r="X315">
        <v>1011.55</v>
      </c>
      <c r="Y315">
        <v>971.25</v>
      </c>
      <c r="Z315">
        <v>1049.95</v>
      </c>
      <c r="AA315">
        <v>971.25</v>
      </c>
      <c r="AB315">
        <v>1105</v>
      </c>
      <c r="AC315" s="1">
        <f>(Table2[[#This Row],[Close Price]]/Table2[[#This Row],[Day Low]])-1</f>
        <v>5.1994851994852098E-3</v>
      </c>
      <c r="AD315" s="1">
        <f>(Table2[[#This Row],[Day High]]/Table2[[#This Row],[Close Price]])-1</f>
        <v>3.6105705213561379E-2</v>
      </c>
      <c r="AE315" s="1">
        <f>(Table2[[#This Row],[Close Price]]/Table2[[#This Row],[Current Week Low]])-1</f>
        <v>5.1994851994852098E-3</v>
      </c>
      <c r="AF315" s="1">
        <f>(Table2[[#This Row],[Current Week High]]/Table2[[#This Row],[Close Price]])-1</f>
        <v>7.5437877701526324E-2</v>
      </c>
      <c r="AG315" s="1">
        <f>(Table2[[#This Row],[Close Price]]/Table2[[#This Row],[Current Month Low]])-1</f>
        <v>5.1994851994852098E-3</v>
      </c>
      <c r="AH315" s="1">
        <f>(Table2[[#This Row],[Current Month High]]/Table2[[#This Row],[Close Price]])-1</f>
        <v>0.13182423435419444</v>
      </c>
      <c r="AI315">
        <v>20.762060841954298</v>
      </c>
      <c r="AJ315">
        <v>60.496465559756601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0.02</v>
      </c>
      <c r="AM315" t="s">
        <v>3208</v>
      </c>
      <c r="AN315">
        <v>-10.63</v>
      </c>
      <c r="AO315" t="s">
        <v>3206</v>
      </c>
      <c r="AP315">
        <v>0.166931530975437</v>
      </c>
      <c r="AQ315">
        <f>(Table2[[#This Row],[Sharpe Ratio]]-AVERAGE(Table2[Sharpe Ratio]))/_xlfn.STDEV.P(Table2[Sharpe Ratio])</f>
        <v>1.1956067074428973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-1.2561977583077548</v>
      </c>
      <c r="AS315">
        <f>_xlfn.RANK.AVG(Table2[[#This Row],[1Y Return vs Nifty Z-Score]],Table2[1Y Return vs Nifty Z-Score])</f>
        <v>266</v>
      </c>
      <c r="AT315">
        <f>_xlfn.RANK.AVG(Table2[[#This Row],[6M Return vs Nifty Z-Score]],Table2[6M Return vs Nifty Z-Score])</f>
        <v>632</v>
      </c>
      <c r="AU315">
        <f>_xlfn.RANK.AVG(Table2[[#This Row],[Sharpe Ratio Z-Score]],Table2[Sharpe Ratio Z-Score])</f>
        <v>93</v>
      </c>
      <c r="AV315">
        <f>(Table2[[#This Row],[Rank 1Y]]+Table2[[#This Row],[Rank 6M]]+Table2[[#This Row],[Rank Sharpe]])/3</f>
        <v>330.33333333333331</v>
      </c>
    </row>
    <row r="316" spans="1:48" x14ac:dyDescent="0.3">
      <c r="A316" t="s">
        <v>287</v>
      </c>
      <c r="B316" t="s">
        <v>288</v>
      </c>
      <c r="C316" t="s">
        <v>3169</v>
      </c>
      <c r="D316" t="s">
        <v>127</v>
      </c>
      <c r="E316">
        <v>97333.180011599994</v>
      </c>
      <c r="F316">
        <v>966.9</v>
      </c>
      <c r="G316">
        <v>10.890578501776901</v>
      </c>
      <c r="H316">
        <f>(Table2[[#This Row],[1Y Return vs Nifty]]-AVERAGE(Table2[1Y Return vs Nifty]))/_xlfn.STDEV.P(Table2[1Y Return vs Nifty])</f>
        <v>-0.2257304171044891</v>
      </c>
      <c r="I316">
        <v>3.1752088019798701</v>
      </c>
      <c r="J316">
        <f>(Table2[[#This Row],[1M Return vs Nifty]]-AVERAGE(Table2[1M Return vs Nifty]))/_xlfn.STDEV.P(Table2[1M Return vs Nifty])</f>
        <v>7.3700632057832879E-2</v>
      </c>
      <c r="K316">
        <v>5.2320680045401904</v>
      </c>
      <c r="L316">
        <f>(Table2[[#This Row],[6M Return vs Nifty]]-AVERAGE(Table2[6M Return vs Nifty]))/_xlfn.STDEV.P(Table2[6M Return vs Nifty])</f>
        <v>-0.2584011548278482</v>
      </c>
      <c r="M316">
        <v>3.8350649793582599</v>
      </c>
      <c r="N316">
        <f>(Table2[[#This Row],[1W Return vs Nifty]]-AVERAGE(Table2[1W Return vs Nifty]))/_xlfn.STDEV.P(Table2[1W Return vs Nifty])</f>
        <v>0.31660824952783856</v>
      </c>
      <c r="O316">
        <v>957.31</v>
      </c>
      <c r="P316">
        <v>965.57488395716496</v>
      </c>
      <c r="Q316">
        <v>887.13755293248005</v>
      </c>
      <c r="R316">
        <v>55.238772975020503</v>
      </c>
      <c r="S316" s="1">
        <f>(Table2[[#This Row],[Close Price]]-Table2[[#This Row],[20D EMA]])/Table2[[#This Row],[20D EMA]]</f>
        <v>1.0017653633619238E-2</v>
      </c>
      <c r="T316" s="1">
        <f>(Table2[[#This Row],[Close Price]]-Table2[[#This Row],[50D EMA]])/Table2[[#This Row],[50D EMA]]</f>
        <v>1.3723596842166884E-3</v>
      </c>
      <c r="U316" s="1">
        <f>(Table2[[#This Row],[Close Price]]-Table2[[#This Row],[200D EMA]])/Table2[[#This Row],[200D EMA]]</f>
        <v>8.9909898193195573E-2</v>
      </c>
      <c r="V316">
        <v>0.75681296119687802</v>
      </c>
      <c r="W316">
        <v>951.3</v>
      </c>
      <c r="X316">
        <v>970.9</v>
      </c>
      <c r="Y316">
        <v>933</v>
      </c>
      <c r="Z316">
        <v>973.45</v>
      </c>
      <c r="AA316">
        <v>929.05</v>
      </c>
      <c r="AB316">
        <v>980.85</v>
      </c>
      <c r="AC316" s="1">
        <f>(Table2[[#This Row],[Close Price]]/Table2[[#This Row],[Day Low]])-1</f>
        <v>1.6398612425102543E-2</v>
      </c>
      <c r="AD316" s="1">
        <f>(Table2[[#This Row],[Day High]]/Table2[[#This Row],[Close Price]])-1</f>
        <v>4.1369324645774697E-3</v>
      </c>
      <c r="AE316" s="1">
        <f>(Table2[[#This Row],[Close Price]]/Table2[[#This Row],[Current Week Low]])-1</f>
        <v>3.6334405144694548E-2</v>
      </c>
      <c r="AF316" s="1">
        <f>(Table2[[#This Row],[Current Week High]]/Table2[[#This Row],[Close Price]])-1</f>
        <v>6.7742269107458064E-3</v>
      </c>
      <c r="AG316" s="1">
        <f>(Table2[[#This Row],[Close Price]]/Table2[[#This Row],[Current Month Low]])-1</f>
        <v>4.0740541413271547E-2</v>
      </c>
      <c r="AH316" s="1">
        <f>(Table2[[#This Row],[Current Month High]]/Table2[[#This Row],[Close Price]])-1</f>
        <v>1.442755197021417E-2</v>
      </c>
      <c r="AI316">
        <v>13.455372841038299</v>
      </c>
      <c r="AJ316">
        <v>66.248280605226896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-0.01</v>
      </c>
      <c r="AM316" t="s">
        <v>3206</v>
      </c>
      <c r="AN316">
        <v>-1.9</v>
      </c>
      <c r="AO316" t="s">
        <v>3206</v>
      </c>
      <c r="AP316">
        <v>0.108410593848114</v>
      </c>
      <c r="AQ316">
        <f>(Table2[[#This Row],[Sharpe Ratio]]-AVERAGE(Table2[Sharpe Ratio]))/_xlfn.STDEV.P(Table2[Sharpe Ratio])</f>
        <v>0.51141843902217143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376</v>
      </c>
      <c r="AT316">
        <f>_xlfn.RANK.AVG(Table2[[#This Row],[6M Return vs Nifty Z-Score]],Table2[6M Return vs Nifty Z-Score])</f>
        <v>410</v>
      </c>
      <c r="AU316">
        <f>_xlfn.RANK.AVG(Table2[[#This Row],[Sharpe Ratio Z-Score]],Table2[Sharpe Ratio Z-Score])</f>
        <v>207</v>
      </c>
      <c r="AV316">
        <f>(Table2[[#This Row],[Rank 1Y]]+Table2[[#This Row],[Rank 6M]]+Table2[[#This Row],[Rank Sharpe]])/3</f>
        <v>331</v>
      </c>
    </row>
    <row r="317" spans="1:48" x14ac:dyDescent="0.3">
      <c r="A317" t="s">
        <v>1728</v>
      </c>
      <c r="B317" t="s">
        <v>1729</v>
      </c>
      <c r="C317" t="s">
        <v>3166</v>
      </c>
      <c r="D317" t="s">
        <v>204</v>
      </c>
      <c r="E317">
        <v>4835.0183332500001</v>
      </c>
      <c r="F317">
        <v>670.5</v>
      </c>
      <c r="G317">
        <v>16.172409338720001</v>
      </c>
      <c r="H317">
        <f>(Table2[[#This Row],[1Y Return vs Nifty]]-AVERAGE(Table2[1Y Return vs Nifty]))/_xlfn.STDEV.P(Table2[1Y Return vs Nifty])</f>
        <v>-0.13208305862203387</v>
      </c>
      <c r="I317">
        <v>-2.8491954303597198</v>
      </c>
      <c r="J317">
        <f>(Table2[[#This Row],[1M Return vs Nifty]]-AVERAGE(Table2[1M Return vs Nifty]))/_xlfn.STDEV.P(Table2[1M Return vs Nifty])</f>
        <v>-0.51461635136674</v>
      </c>
      <c r="K317">
        <v>-2.1895429130878798</v>
      </c>
      <c r="L317">
        <f>(Table2[[#This Row],[6M Return vs Nifty]]-AVERAGE(Table2[6M Return vs Nifty]))/_xlfn.STDEV.P(Table2[6M Return vs Nifty])</f>
        <v>-0.49565448116432803</v>
      </c>
      <c r="M317">
        <v>-0.32390884990663699</v>
      </c>
      <c r="N317">
        <f>(Table2[[#This Row],[1W Return vs Nifty]]-AVERAGE(Table2[1W Return vs Nifty]))/_xlfn.STDEV.P(Table2[1W Return vs Nifty])</f>
        <v>-0.47053226740592857</v>
      </c>
      <c r="O317">
        <v>677.69</v>
      </c>
      <c r="P317">
        <v>675.24902518046201</v>
      </c>
      <c r="Q317">
        <v>616.53927136486095</v>
      </c>
      <c r="R317">
        <v>48.623116580088798</v>
      </c>
      <c r="S317" s="1">
        <f>(Table2[[#This Row],[Close Price]]-Table2[[#This Row],[20D EMA]])/Table2[[#This Row],[20D EMA]]</f>
        <v>-1.0609570747687076E-2</v>
      </c>
      <c r="T317" s="1">
        <f>(Table2[[#This Row],[Close Price]]-Table2[[#This Row],[50D EMA]])/Table2[[#This Row],[50D EMA]]</f>
        <v>-7.0329982026894802E-3</v>
      </c>
      <c r="U317" s="1">
        <f>(Table2[[#This Row],[Close Price]]-Table2[[#This Row],[200D EMA]])/Table2[[#This Row],[200D EMA]]</f>
        <v>8.7521965171308128E-2</v>
      </c>
      <c r="V317">
        <v>0.30821992362797501</v>
      </c>
      <c r="W317">
        <v>667.95</v>
      </c>
      <c r="X317">
        <v>680.65</v>
      </c>
      <c r="Y317">
        <v>663.1</v>
      </c>
      <c r="Z317">
        <v>683.5</v>
      </c>
      <c r="AA317">
        <v>663.1</v>
      </c>
      <c r="AB317">
        <v>702.95</v>
      </c>
      <c r="AC317" s="1">
        <f>(Table2[[#This Row],[Close Price]]/Table2[[#This Row],[Day Low]])-1</f>
        <v>3.8176510217831083E-3</v>
      </c>
      <c r="AD317" s="1">
        <f>(Table2[[#This Row],[Day High]]/Table2[[#This Row],[Close Price]])-1</f>
        <v>1.5137956748694892E-2</v>
      </c>
      <c r="AE317" s="1">
        <f>(Table2[[#This Row],[Close Price]]/Table2[[#This Row],[Current Week Low]])-1</f>
        <v>1.1159704418639782E-2</v>
      </c>
      <c r="AF317" s="1">
        <f>(Table2[[#This Row],[Current Week High]]/Table2[[#This Row],[Close Price]])-1</f>
        <v>1.9388516032811332E-2</v>
      </c>
      <c r="AG317" s="1">
        <f>(Table2[[#This Row],[Close Price]]/Table2[[#This Row],[Current Month Low]])-1</f>
        <v>1.1159704418639782E-2</v>
      </c>
      <c r="AH317" s="1">
        <f>(Table2[[#This Row],[Current Month High]]/Table2[[#This Row],[Close Price]])-1</f>
        <v>4.839671886651753E-2</v>
      </c>
      <c r="AI317">
        <v>19.1871737509321</v>
      </c>
      <c r="AJ317">
        <v>63.237979306147203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0.08</v>
      </c>
      <c r="AM317" t="s">
        <v>3208</v>
      </c>
      <c r="AN317">
        <v>0.4</v>
      </c>
      <c r="AO317" t="s">
        <v>3208</v>
      </c>
      <c r="AP317">
        <v>0.12846316937697699</v>
      </c>
      <c r="AQ317">
        <f>(Table2[[#This Row],[Sharpe Ratio]]-AVERAGE(Table2[Sharpe Ratio]))/_xlfn.STDEV.P(Table2[Sharpe Ratio])</f>
        <v>0.74585995007690387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-0.86702620848212653</v>
      </c>
      <c r="AS317">
        <f>_xlfn.RANK.AVG(Table2[[#This Row],[1Y Return vs Nifty Z-Score]],Table2[1Y Return vs Nifty Z-Score])</f>
        <v>345</v>
      </c>
      <c r="AT317">
        <f>_xlfn.RANK.AVG(Table2[[#This Row],[6M Return vs Nifty Z-Score]],Table2[6M Return vs Nifty Z-Score])</f>
        <v>490</v>
      </c>
      <c r="AU317">
        <f>_xlfn.RANK.AVG(Table2[[#This Row],[Sharpe Ratio Z-Score]],Table2[Sharpe Ratio Z-Score])</f>
        <v>160</v>
      </c>
      <c r="AV317">
        <f>(Table2[[#This Row],[Rank 1Y]]+Table2[[#This Row],[Rank 6M]]+Table2[[#This Row],[Rank Sharpe]])/3</f>
        <v>331.66666666666669</v>
      </c>
    </row>
    <row r="318" spans="1:48" x14ac:dyDescent="0.3">
      <c r="A318" t="s">
        <v>365</v>
      </c>
      <c r="B318" t="s">
        <v>366</v>
      </c>
      <c r="C318" t="s">
        <v>3173</v>
      </c>
      <c r="D318" t="s">
        <v>367</v>
      </c>
      <c r="E318">
        <v>68268.685878449993</v>
      </c>
      <c r="F318">
        <v>5304.85</v>
      </c>
      <c r="G318">
        <v>-8.9237145800699196</v>
      </c>
      <c r="H318">
        <f>(Table2[[#This Row],[1Y Return vs Nifty]]-AVERAGE(Table2[1Y Return vs Nifty]))/_xlfn.STDEV.P(Table2[1Y Return vs Nifty])</f>
        <v>-0.57703970068352528</v>
      </c>
      <c r="I318">
        <v>3.5499510953635101</v>
      </c>
      <c r="J318">
        <f>(Table2[[#This Row],[1M Return vs Nifty]]-AVERAGE(Table2[1M Return vs Nifty]))/_xlfn.STDEV.P(Table2[1M Return vs Nifty])</f>
        <v>0.11029632635430449</v>
      </c>
      <c r="K318">
        <v>20.122426112311899</v>
      </c>
      <c r="L318">
        <f>(Table2[[#This Row],[6M Return vs Nifty]]-AVERAGE(Table2[6M Return vs Nifty]))/_xlfn.STDEV.P(Table2[6M Return vs Nifty])</f>
        <v>0.21761234555911091</v>
      </c>
      <c r="M318">
        <v>4.4650451633493899</v>
      </c>
      <c r="N318">
        <f>(Table2[[#This Row],[1W Return vs Nifty]]-AVERAGE(Table2[1W Return vs Nifty]))/_xlfn.STDEV.P(Table2[1W Return vs Nifty])</f>
        <v>0.43584028801663466</v>
      </c>
      <c r="O318">
        <v>5330.51</v>
      </c>
      <c r="P318">
        <v>5383.37151748006</v>
      </c>
      <c r="Q318">
        <v>4896.7141914555696</v>
      </c>
      <c r="R318">
        <v>57.625071203024703</v>
      </c>
      <c r="S318" s="1">
        <f>(Table2[[#This Row],[Close Price]]-Table2[[#This Row],[20D EMA]])/Table2[[#This Row],[20D EMA]]</f>
        <v>-4.8137983044774053E-3</v>
      </c>
      <c r="T318" s="1">
        <f>(Table2[[#This Row],[Close Price]]-Table2[[#This Row],[50D EMA]])/Table2[[#This Row],[50D EMA]]</f>
        <v>-1.4585936940279261E-2</v>
      </c>
      <c r="U318" s="1">
        <f>(Table2[[#This Row],[Close Price]]-Table2[[#This Row],[200D EMA]])/Table2[[#This Row],[200D EMA]]</f>
        <v>8.3348913697393195E-2</v>
      </c>
      <c r="V318">
        <v>0.97021619135782999</v>
      </c>
      <c r="W318">
        <v>5281.5</v>
      </c>
      <c r="X318">
        <v>5415</v>
      </c>
      <c r="Y318">
        <v>5200</v>
      </c>
      <c r="Z318">
        <v>5491</v>
      </c>
      <c r="AA318">
        <v>5154.45</v>
      </c>
      <c r="AB318">
        <v>5491</v>
      </c>
      <c r="AC318" s="1">
        <f>(Table2[[#This Row],[Close Price]]/Table2[[#This Row],[Day Low]])-1</f>
        <v>4.4210924926630923E-3</v>
      </c>
      <c r="AD318" s="1">
        <f>(Table2[[#This Row],[Day High]]/Table2[[#This Row],[Close Price]])-1</f>
        <v>2.0764017832737958E-2</v>
      </c>
      <c r="AE318" s="1">
        <f>(Table2[[#This Row],[Close Price]]/Table2[[#This Row],[Current Week Low]])-1</f>
        <v>2.0163461538461602E-2</v>
      </c>
      <c r="AF318" s="1">
        <f>(Table2[[#This Row],[Current Week High]]/Table2[[#This Row],[Close Price]])-1</f>
        <v>3.5090530363723671E-2</v>
      </c>
      <c r="AG318" s="1">
        <f>(Table2[[#This Row],[Close Price]]/Table2[[#This Row],[Current Month Low]])-1</f>
        <v>2.917867085722059E-2</v>
      </c>
      <c r="AH318" s="1">
        <f>(Table2[[#This Row],[Current Month High]]/Table2[[#This Row],[Close Price]])-1</f>
        <v>3.5090530363723671E-2</v>
      </c>
      <c r="AI318">
        <v>21.775356513379201</v>
      </c>
      <c r="AJ318">
        <v>47.316023326853603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-0.19</v>
      </c>
      <c r="AM318" t="s">
        <v>3206</v>
      </c>
      <c r="AN318">
        <v>-2</v>
      </c>
      <c r="AO318" t="s">
        <v>3206</v>
      </c>
      <c r="AP318">
        <v>9.9674560917848001E-2</v>
      </c>
      <c r="AQ318">
        <f>(Table2[[#This Row],[Sharpe Ratio]]-AVERAGE(Table2[Sharpe Ratio]))/_xlfn.STDEV.P(Table2[Sharpe Ratio])</f>
        <v>0.40928249354985491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514</v>
      </c>
      <c r="AT318">
        <f>_xlfn.RANK.AVG(Table2[[#This Row],[6M Return vs Nifty Z-Score]],Table2[6M Return vs Nifty Z-Score])</f>
        <v>253</v>
      </c>
      <c r="AU318">
        <f>_xlfn.RANK.AVG(Table2[[#This Row],[Sharpe Ratio Z-Score]],Table2[Sharpe Ratio Z-Score])</f>
        <v>232</v>
      </c>
      <c r="AV318">
        <f>(Table2[[#This Row],[Rank 1Y]]+Table2[[#This Row],[Rank 6M]]+Table2[[#This Row],[Rank Sharpe]])/3</f>
        <v>333</v>
      </c>
    </row>
    <row r="319" spans="1:48" x14ac:dyDescent="0.3">
      <c r="A319" t="s">
        <v>1412</v>
      </c>
      <c r="B319" t="s">
        <v>1413</v>
      </c>
      <c r="C319" t="s">
        <v>3159</v>
      </c>
      <c r="D319" t="s">
        <v>1400</v>
      </c>
      <c r="E319">
        <v>7966.4477267699904</v>
      </c>
      <c r="F319">
        <v>485.95</v>
      </c>
      <c r="G319">
        <v>61.074728818559599</v>
      </c>
      <c r="H319">
        <f>(Table2[[#This Row],[1Y Return vs Nifty]]-AVERAGE(Table2[1Y Return vs Nifty]))/_xlfn.STDEV.P(Table2[1Y Return vs Nifty])</f>
        <v>0.66403929721167498</v>
      </c>
      <c r="I319">
        <v>-12.870094294748</v>
      </c>
      <c r="J319">
        <f>(Table2[[#This Row],[1M Return vs Nifty]]-AVERAGE(Table2[1M Return vs Nifty]))/_xlfn.STDEV.P(Table2[1M Return vs Nifty])</f>
        <v>-1.4932135310599965</v>
      </c>
      <c r="K319">
        <v>15.185490512098299</v>
      </c>
      <c r="L319">
        <f>(Table2[[#This Row],[6M Return vs Nifty]]-AVERAGE(Table2[6M Return vs Nifty]))/_xlfn.STDEV.P(Table2[6M Return vs Nifty])</f>
        <v>5.9788874878703928E-2</v>
      </c>
      <c r="M319">
        <v>2.8293427140969598</v>
      </c>
      <c r="N319">
        <f>(Table2[[#This Row],[1W Return vs Nifty]]-AVERAGE(Table2[1W Return vs Nifty]))/_xlfn.STDEV.P(Table2[1W Return vs Nifty])</f>
        <v>0.12626207850865157</v>
      </c>
      <c r="O319">
        <v>498.66</v>
      </c>
      <c r="P319">
        <v>516.91624097576801</v>
      </c>
      <c r="Q319">
        <v>462.64173224452099</v>
      </c>
      <c r="R319">
        <v>48.317481499767403</v>
      </c>
      <c r="S319" s="1">
        <f>(Table2[[#This Row],[Close Price]]-Table2[[#This Row],[20D EMA]])/Table2[[#This Row],[20D EMA]]</f>
        <v>-2.5488308667228243E-2</v>
      </c>
      <c r="T319" s="1">
        <f>(Table2[[#This Row],[Close Price]]-Table2[[#This Row],[50D EMA]])/Table2[[#This Row],[50D EMA]]</f>
        <v>-5.9905722670492864E-2</v>
      </c>
      <c r="U319" s="1">
        <f>(Table2[[#This Row],[Close Price]]-Table2[[#This Row],[200D EMA]])/Table2[[#This Row],[200D EMA]]</f>
        <v>5.0380815501442543E-2</v>
      </c>
      <c r="V319">
        <v>0.67735547887506997</v>
      </c>
      <c r="W319">
        <v>483.35</v>
      </c>
      <c r="X319">
        <v>504.5</v>
      </c>
      <c r="Y319">
        <v>474.1</v>
      </c>
      <c r="Z319">
        <v>504.5</v>
      </c>
      <c r="AA319">
        <v>474.1</v>
      </c>
      <c r="AB319">
        <v>515</v>
      </c>
      <c r="AC319" s="1">
        <f>(Table2[[#This Row],[Close Price]]/Table2[[#This Row],[Day Low]])-1</f>
        <v>5.3791248577634843E-3</v>
      </c>
      <c r="AD319" s="1">
        <f>(Table2[[#This Row],[Day High]]/Table2[[#This Row],[Close Price]])-1</f>
        <v>3.8172651507356825E-2</v>
      </c>
      <c r="AE319" s="1">
        <f>(Table2[[#This Row],[Close Price]]/Table2[[#This Row],[Current Week Low]])-1</f>
        <v>2.4994726850875226E-2</v>
      </c>
      <c r="AF319" s="1">
        <f>(Table2[[#This Row],[Current Week High]]/Table2[[#This Row],[Close Price]])-1</f>
        <v>3.8172651507356825E-2</v>
      </c>
      <c r="AG319" s="1">
        <f>(Table2[[#This Row],[Close Price]]/Table2[[#This Row],[Current Month Low]])-1</f>
        <v>2.4994726850875226E-2</v>
      </c>
      <c r="AH319" s="1">
        <f>(Table2[[#This Row],[Current Month High]]/Table2[[#This Row],[Close Price]])-1</f>
        <v>5.9779812737936089E-2</v>
      </c>
      <c r="AI319">
        <v>30.630723325445</v>
      </c>
      <c r="AJ319">
        <v>103.95215444879599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-0.1</v>
      </c>
      <c r="AM319" t="s">
        <v>3206</v>
      </c>
      <c r="AN319">
        <v>-3.71</v>
      </c>
      <c r="AO319" t="s">
        <v>3206</v>
      </c>
      <c r="AQ319">
        <f>(Table2[[#This Row],[Sharpe Ratio]]-AVERAGE(Table2[Sharpe Ratio]))/_xlfn.STDEV.P(Table2[Sharpe Ratio])</f>
        <v>-0.75604684988846582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137</v>
      </c>
      <c r="AT319">
        <f>_xlfn.RANK.AVG(Table2[[#This Row],[6M Return vs Nifty Z-Score]],Table2[6M Return vs Nifty Z-Score])</f>
        <v>303</v>
      </c>
      <c r="AU319">
        <f>_xlfn.RANK.AVG(Table2[[#This Row],[Sharpe Ratio Z-Score]],Table2[Sharpe Ratio Z-Score])</f>
        <v>559.5</v>
      </c>
      <c r="AV319">
        <f>(Table2[[#This Row],[Rank 1Y]]+Table2[[#This Row],[Rank 6M]]+Table2[[#This Row],[Rank Sharpe]])/3</f>
        <v>333.16666666666669</v>
      </c>
    </row>
    <row r="320" spans="1:48" x14ac:dyDescent="0.3">
      <c r="A320" t="s">
        <v>844</v>
      </c>
      <c r="B320" t="s">
        <v>845</v>
      </c>
      <c r="C320" t="s">
        <v>3173</v>
      </c>
      <c r="D320" t="s">
        <v>436</v>
      </c>
      <c r="E320">
        <v>19269.752849324999</v>
      </c>
      <c r="F320">
        <v>310.64999999999998</v>
      </c>
      <c r="G320">
        <v>3.9919214463842798</v>
      </c>
      <c r="H320">
        <f>(Table2[[#This Row],[1Y Return vs Nifty]]-AVERAGE(Table2[1Y Return vs Nifty]))/_xlfn.STDEV.P(Table2[1Y Return vs Nifty])</f>
        <v>-0.34804425680477247</v>
      </c>
      <c r="I320">
        <v>5.9508021698984201</v>
      </c>
      <c r="J320">
        <f>(Table2[[#This Row],[1M Return vs Nifty]]-AVERAGE(Table2[1M Return vs Nifty]))/_xlfn.STDEV.P(Table2[1M Return vs Nifty])</f>
        <v>0.34475294768123865</v>
      </c>
      <c r="K320">
        <v>26.365486508874401</v>
      </c>
      <c r="L320">
        <f>(Table2[[#This Row],[6M Return vs Nifty]]-AVERAGE(Table2[6M Return vs Nifty]))/_xlfn.STDEV.P(Table2[6M Return vs Nifty])</f>
        <v>0.417189884996786</v>
      </c>
      <c r="M320">
        <v>2.0187495070063601</v>
      </c>
      <c r="N320">
        <f>(Table2[[#This Row],[1W Return vs Nifty]]-AVERAGE(Table2[1W Return vs Nifty]))/_xlfn.STDEV.P(Table2[1W Return vs Nifty])</f>
        <v>-2.7153350932766905E-2</v>
      </c>
      <c r="O320">
        <v>304.52</v>
      </c>
      <c r="P320">
        <v>304.964568410374</v>
      </c>
      <c r="Q320">
        <v>273.55166778575699</v>
      </c>
      <c r="R320">
        <v>65.453717922003705</v>
      </c>
      <c r="S320" s="1">
        <f>(Table2[[#This Row],[Close Price]]-Table2[[#This Row],[20D EMA]])/Table2[[#This Row],[20D EMA]]</f>
        <v>2.0130040719821343E-2</v>
      </c>
      <c r="T320" s="1">
        <f>(Table2[[#This Row],[Close Price]]-Table2[[#This Row],[50D EMA]])/Table2[[#This Row],[50D EMA]]</f>
        <v>1.8642925042936156E-2</v>
      </c>
      <c r="U320" s="1">
        <f>(Table2[[#This Row],[Close Price]]-Table2[[#This Row],[200D EMA]])/Table2[[#This Row],[200D EMA]]</f>
        <v>0.13561727667220089</v>
      </c>
      <c r="V320">
        <v>1.3696951968284401</v>
      </c>
      <c r="W320">
        <v>308</v>
      </c>
      <c r="X320">
        <v>315.05</v>
      </c>
      <c r="Y320">
        <v>303.5</v>
      </c>
      <c r="Z320">
        <v>315.05</v>
      </c>
      <c r="AA320">
        <v>303.5</v>
      </c>
      <c r="AB320">
        <v>316.2</v>
      </c>
      <c r="AC320" s="1">
        <f>(Table2[[#This Row],[Close Price]]/Table2[[#This Row],[Day Low]])-1</f>
        <v>8.6038961038961137E-3</v>
      </c>
      <c r="AD320" s="1">
        <f>(Table2[[#This Row],[Day High]]/Table2[[#This Row],[Close Price]])-1</f>
        <v>1.4163849991952526E-2</v>
      </c>
      <c r="AE320" s="1">
        <f>(Table2[[#This Row],[Close Price]]/Table2[[#This Row],[Current Week Low]])-1</f>
        <v>2.3558484349258668E-2</v>
      </c>
      <c r="AF320" s="1">
        <f>(Table2[[#This Row],[Current Week High]]/Table2[[#This Row],[Close Price]])-1</f>
        <v>1.4163849991952526E-2</v>
      </c>
      <c r="AG320" s="1">
        <f>(Table2[[#This Row],[Close Price]]/Table2[[#This Row],[Current Month Low]])-1</f>
        <v>2.3558484349258668E-2</v>
      </c>
      <c r="AH320" s="1">
        <f>(Table2[[#This Row],[Current Month High]]/Table2[[#This Row],[Close Price]])-1</f>
        <v>1.7865765330758121E-2</v>
      </c>
      <c r="AI320">
        <v>14.566232093996399</v>
      </c>
      <c r="AJ320">
        <v>67.1959095801937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-0.16</v>
      </c>
      <c r="AM320" t="s">
        <v>3206</v>
      </c>
      <c r="AN320">
        <v>7.81</v>
      </c>
      <c r="AO320" t="s">
        <v>3208</v>
      </c>
      <c r="AP320">
        <v>5.1638748452074001E-2</v>
      </c>
      <c r="AQ320">
        <f>(Table2[[#This Row],[Sharpe Ratio]]-AVERAGE(Table2[Sharpe Ratio]))/_xlfn.STDEV.P(Table2[Sharpe Ratio])</f>
        <v>-0.1523206004271884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417</v>
      </c>
      <c r="AT320">
        <f>_xlfn.RANK.AVG(Table2[[#This Row],[6M Return vs Nifty Z-Score]],Table2[6M Return vs Nifty Z-Score])</f>
        <v>202</v>
      </c>
      <c r="AU320">
        <f>_xlfn.RANK.AVG(Table2[[#This Row],[Sharpe Ratio Z-Score]],Table2[Sharpe Ratio Z-Score])</f>
        <v>386</v>
      </c>
      <c r="AV320">
        <f>(Table2[[#This Row],[Rank 1Y]]+Table2[[#This Row],[Rank 6M]]+Table2[[#This Row],[Rank Sharpe]])/3</f>
        <v>335</v>
      </c>
    </row>
    <row r="321" spans="1:48" x14ac:dyDescent="0.3">
      <c r="A321" t="s">
        <v>1396</v>
      </c>
      <c r="B321" t="s">
        <v>1397</v>
      </c>
      <c r="C321" t="s">
        <v>3164</v>
      </c>
      <c r="D321" t="s">
        <v>46</v>
      </c>
      <c r="E321">
        <v>8232.6339421550001</v>
      </c>
      <c r="F321">
        <v>554</v>
      </c>
      <c r="G321">
        <v>44.3389571387263</v>
      </c>
      <c r="H321">
        <f>(Table2[[#This Row],[1Y Return vs Nifty]]-AVERAGE(Table2[1Y Return vs Nifty]))/_xlfn.STDEV.P(Table2[1Y Return vs Nifty])</f>
        <v>0.36731248820070433</v>
      </c>
      <c r="I321">
        <v>2.5704991278412699</v>
      </c>
      <c r="J321">
        <f>(Table2[[#This Row],[1M Return vs Nifty]]-AVERAGE(Table2[1M Return vs Nifty]))/_xlfn.STDEV.P(Table2[1M Return vs Nifty])</f>
        <v>1.4647328591389161E-2</v>
      </c>
      <c r="K321">
        <v>16.9895500266387</v>
      </c>
      <c r="L321">
        <f>(Table2[[#This Row],[6M Return vs Nifty]]-AVERAGE(Table2[6M Return vs Nifty]))/_xlfn.STDEV.P(Table2[6M Return vs Nifty])</f>
        <v>0.11746087163038474</v>
      </c>
      <c r="M321">
        <v>5.1494850121184896</v>
      </c>
      <c r="N321">
        <f>(Table2[[#This Row],[1W Return vs Nifty]]-AVERAGE(Table2[1W Return vs Nifty]))/_xlfn.STDEV.P(Table2[1W Return vs Nifty])</f>
        <v>0.5653795345921302</v>
      </c>
      <c r="O321">
        <v>544.9</v>
      </c>
      <c r="P321">
        <v>528.86020143610097</v>
      </c>
      <c r="Q321">
        <v>456.895900137269</v>
      </c>
      <c r="R321">
        <v>58.515512992490002</v>
      </c>
      <c r="S321" s="1">
        <f>(Table2[[#This Row],[Close Price]]-Table2[[#This Row],[20D EMA]])/Table2[[#This Row],[20D EMA]]</f>
        <v>1.6700311983850292E-2</v>
      </c>
      <c r="T321" s="1">
        <f>(Table2[[#This Row],[Close Price]]-Table2[[#This Row],[50D EMA]])/Table2[[#This Row],[50D EMA]]</f>
        <v>4.7535810967875465E-2</v>
      </c>
      <c r="U321" s="1">
        <f>(Table2[[#This Row],[Close Price]]-Table2[[#This Row],[200D EMA]])/Table2[[#This Row],[200D EMA]]</f>
        <v>0.2125300310936413</v>
      </c>
      <c r="V321">
        <v>0.67052451106389199</v>
      </c>
      <c r="W321">
        <v>546.70000000000005</v>
      </c>
      <c r="X321">
        <v>573</v>
      </c>
      <c r="Y321">
        <v>528.15</v>
      </c>
      <c r="Z321">
        <v>573</v>
      </c>
      <c r="AA321">
        <v>528.15</v>
      </c>
      <c r="AB321">
        <v>581.75</v>
      </c>
      <c r="AC321" s="1">
        <f>(Table2[[#This Row],[Close Price]]/Table2[[#This Row],[Day Low]])-1</f>
        <v>1.3352844338759828E-2</v>
      </c>
      <c r="AD321" s="1">
        <f>(Table2[[#This Row],[Day High]]/Table2[[#This Row],[Close Price]])-1</f>
        <v>3.4296028880866469E-2</v>
      </c>
      <c r="AE321" s="1">
        <f>(Table2[[#This Row],[Close Price]]/Table2[[#This Row],[Current Week Low]])-1</f>
        <v>4.8944428666098716E-2</v>
      </c>
      <c r="AF321" s="1">
        <f>(Table2[[#This Row],[Current Week High]]/Table2[[#This Row],[Close Price]])-1</f>
        <v>3.4296028880866469E-2</v>
      </c>
      <c r="AG321" s="1">
        <f>(Table2[[#This Row],[Close Price]]/Table2[[#This Row],[Current Month Low]])-1</f>
        <v>4.8944428666098716E-2</v>
      </c>
      <c r="AH321" s="1">
        <f>(Table2[[#This Row],[Current Month High]]/Table2[[#This Row],[Close Price]])-1</f>
        <v>5.0090252707581273E-2</v>
      </c>
      <c r="AI321">
        <v>6.1371841155234597</v>
      </c>
      <c r="AJ321">
        <v>93.537117903930096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-0.02</v>
      </c>
      <c r="AM321" t="s">
        <v>3206</v>
      </c>
      <c r="AN321">
        <v>3.19</v>
      </c>
      <c r="AO321" t="s">
        <v>3208</v>
      </c>
      <c r="AP321">
        <v>3.1578424114760001E-3</v>
      </c>
      <c r="AQ321">
        <f>(Table2[[#This Row],[Sharpe Ratio]]-AVERAGE(Table2[Sharpe Ratio]))/_xlfn.STDEV.P(Table2[Sharpe Ratio])</f>
        <v>-0.71912743544449342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0.34567278757011499</v>
      </c>
      <c r="AS321">
        <f>_xlfn.RANK.AVG(Table2[[#This Row],[1Y Return vs Nifty Z-Score]],Table2[1Y Return vs Nifty Z-Score])</f>
        <v>193</v>
      </c>
      <c r="AT321">
        <f>_xlfn.RANK.AVG(Table2[[#This Row],[6M Return vs Nifty Z-Score]],Table2[6M Return vs Nifty Z-Score])</f>
        <v>288</v>
      </c>
      <c r="AU321">
        <f>_xlfn.RANK.AVG(Table2[[#This Row],[Sharpe Ratio Z-Score]],Table2[Sharpe Ratio Z-Score])</f>
        <v>524</v>
      </c>
      <c r="AV321">
        <f>(Table2[[#This Row],[Rank 1Y]]+Table2[[#This Row],[Rank 6M]]+Table2[[#This Row],[Rank Sharpe]])/3</f>
        <v>335</v>
      </c>
    </row>
    <row r="322" spans="1:48" x14ac:dyDescent="0.3">
      <c r="A322" t="s">
        <v>331</v>
      </c>
      <c r="B322" t="s">
        <v>332</v>
      </c>
      <c r="C322" t="s">
        <v>3161</v>
      </c>
      <c r="D322" t="s">
        <v>51</v>
      </c>
      <c r="E322">
        <v>78676.886038725002</v>
      </c>
      <c r="F322">
        <v>1948.6</v>
      </c>
      <c r="G322">
        <v>25.6761650659877</v>
      </c>
      <c r="H322">
        <f>(Table2[[#This Row],[1Y Return vs Nifty]]-AVERAGE(Table2[1Y Return vs Nifty]))/_xlfn.STDEV.P(Table2[1Y Return vs Nifty])</f>
        <v>3.6419426027061844E-2</v>
      </c>
      <c r="I322">
        <v>1.9145228741770099</v>
      </c>
      <c r="J322">
        <f>(Table2[[#This Row],[1M Return vs Nifty]]-AVERAGE(Table2[1M Return vs Nifty]))/_xlfn.STDEV.P(Table2[1M Return vs Nifty])</f>
        <v>-4.941244493480336E-2</v>
      </c>
      <c r="K322">
        <v>27.443303860525202</v>
      </c>
      <c r="L322">
        <f>(Table2[[#This Row],[6M Return vs Nifty]]-AVERAGE(Table2[6M Return vs Nifty]))/_xlfn.STDEV.P(Table2[6M Return vs Nifty])</f>
        <v>0.45164544386405875</v>
      </c>
      <c r="M322">
        <v>1.0025729033345601</v>
      </c>
      <c r="N322">
        <f>(Table2[[#This Row],[1W Return vs Nifty]]-AVERAGE(Table2[1W Return vs Nifty]))/_xlfn.STDEV.P(Table2[1W Return vs Nifty])</f>
        <v>-0.21947814304419</v>
      </c>
      <c r="O322">
        <v>1937.8</v>
      </c>
      <c r="P322">
        <v>1873.7815768456701</v>
      </c>
      <c r="Q322">
        <v>1646.7878474168799</v>
      </c>
      <c r="R322">
        <v>52.360766601491598</v>
      </c>
      <c r="S322" s="1">
        <f>(Table2[[#This Row],[Close Price]]-Table2[[#This Row],[20D EMA]])/Table2[[#This Row],[20D EMA]]</f>
        <v>5.5733305810712949E-3</v>
      </c>
      <c r="T322" s="1">
        <f>(Table2[[#This Row],[Close Price]]-Table2[[#This Row],[50D EMA]])/Table2[[#This Row],[50D EMA]]</f>
        <v>3.9929105974176239E-2</v>
      </c>
      <c r="U322" s="1">
        <f>(Table2[[#This Row],[Close Price]]-Table2[[#This Row],[200D EMA]])/Table2[[#This Row],[200D EMA]]</f>
        <v>0.18327324497599176</v>
      </c>
      <c r="V322">
        <v>0.73642444891496905</v>
      </c>
      <c r="W322">
        <v>1943</v>
      </c>
      <c r="X322">
        <v>1979.9</v>
      </c>
      <c r="Y322">
        <v>1943</v>
      </c>
      <c r="Z322">
        <v>2001.45</v>
      </c>
      <c r="AA322">
        <v>1942.6</v>
      </c>
      <c r="AB322">
        <v>2012.1</v>
      </c>
      <c r="AC322" s="1">
        <f>(Table2[[#This Row],[Close Price]]/Table2[[#This Row],[Day Low]])-1</f>
        <v>2.8821410190427166E-3</v>
      </c>
      <c r="AD322" s="1">
        <f>(Table2[[#This Row],[Day High]]/Table2[[#This Row],[Close Price]])-1</f>
        <v>1.6062814328235753E-2</v>
      </c>
      <c r="AE322" s="1">
        <f>(Table2[[#This Row],[Close Price]]/Table2[[#This Row],[Current Week Low]])-1</f>
        <v>2.8821410190427166E-3</v>
      </c>
      <c r="AF322" s="1">
        <f>(Table2[[#This Row],[Current Week High]]/Table2[[#This Row],[Close Price]])-1</f>
        <v>2.7122036333778077E-2</v>
      </c>
      <c r="AG322" s="1">
        <f>(Table2[[#This Row],[Close Price]]/Table2[[#This Row],[Current Month Low]])-1</f>
        <v>3.0886440852466723E-3</v>
      </c>
      <c r="AH322" s="1">
        <f>(Table2[[#This Row],[Current Month High]]/Table2[[#This Row],[Close Price]])-1</f>
        <v>3.2587498717027596E-2</v>
      </c>
      <c r="AI322">
        <v>3.2587498717027499</v>
      </c>
      <c r="AJ322">
        <v>64.807375142724197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</v>
      </c>
      <c r="AM322" t="s">
        <v>3208</v>
      </c>
      <c r="AN322">
        <v>0.64</v>
      </c>
      <c r="AO322" t="s">
        <v>3208</v>
      </c>
      <c r="AP322">
        <v>1.2284225944840001E-3</v>
      </c>
      <c r="AQ322">
        <f>(Table2[[#This Row],[Sharpe Ratio]]-AVERAGE(Table2[Sharpe Ratio]))/_xlfn.STDEV.P(Table2[Sharpe Ratio])</f>
        <v>-0.74168494167123589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-0.52251065975910871</v>
      </c>
      <c r="AS322">
        <f>_xlfn.RANK.AVG(Table2[[#This Row],[1Y Return vs Nifty Z-Score]],Table2[1Y Return vs Nifty Z-Score])</f>
        <v>288</v>
      </c>
      <c r="AT322">
        <f>_xlfn.RANK.AVG(Table2[[#This Row],[6M Return vs Nifty Z-Score]],Table2[6M Return vs Nifty Z-Score])</f>
        <v>187</v>
      </c>
      <c r="AU322">
        <f>_xlfn.RANK.AVG(Table2[[#This Row],[Sharpe Ratio Z-Score]],Table2[Sharpe Ratio Z-Score])</f>
        <v>532</v>
      </c>
      <c r="AV322">
        <f>(Table2[[#This Row],[Rank 1Y]]+Table2[[#This Row],[Rank 6M]]+Table2[[#This Row],[Rank Sharpe]])/3</f>
        <v>335.66666666666669</v>
      </c>
    </row>
    <row r="323" spans="1:48" x14ac:dyDescent="0.3">
      <c r="A323" t="s">
        <v>1292</v>
      </c>
      <c r="B323" t="s">
        <v>1293</v>
      </c>
      <c r="C323" t="s">
        <v>3168</v>
      </c>
      <c r="D323" t="s">
        <v>72</v>
      </c>
      <c r="E323">
        <v>8988.5177138899999</v>
      </c>
      <c r="F323">
        <v>890.6</v>
      </c>
      <c r="G323">
        <v>-0.342334732420216</v>
      </c>
      <c r="H323">
        <f>(Table2[[#This Row],[1Y Return vs Nifty]]-AVERAGE(Table2[1Y Return vs Nifty]))/_xlfn.STDEV.P(Table2[1Y Return vs Nifty])</f>
        <v>-0.4248910273019158</v>
      </c>
      <c r="I323">
        <v>6.8796789939916501</v>
      </c>
      <c r="J323">
        <f>(Table2[[#This Row],[1M Return vs Nifty]]-AVERAGE(Table2[1M Return vs Nifty]))/_xlfn.STDEV.P(Table2[1M Return vs Nifty])</f>
        <v>0.43546299801119509</v>
      </c>
      <c r="K323">
        <v>4.0837744376419796</v>
      </c>
      <c r="L323">
        <f>(Table2[[#This Row],[6M Return vs Nifty]]-AVERAGE(Table2[6M Return vs Nifty]))/_xlfn.STDEV.P(Table2[6M Return vs Nifty])</f>
        <v>-0.29510969039797369</v>
      </c>
      <c r="M323">
        <v>2.5644942123143202</v>
      </c>
      <c r="N323">
        <f>(Table2[[#This Row],[1W Return vs Nifty]]-AVERAGE(Table2[1W Return vs Nifty]))/_xlfn.STDEV.P(Table2[1W Return vs Nifty])</f>
        <v>7.6136014926479784E-2</v>
      </c>
      <c r="O323">
        <v>805.68</v>
      </c>
      <c r="P323">
        <v>784.62012084016499</v>
      </c>
      <c r="Q323">
        <v>748.93972033887405</v>
      </c>
      <c r="R323">
        <v>59.006106775845097</v>
      </c>
      <c r="S323" s="1">
        <f>(Table2[[#This Row],[Close Price]]-Table2[[#This Row],[20D EMA]])/Table2[[#This Row],[20D EMA]]</f>
        <v>0.10540164829709076</v>
      </c>
      <c r="T323" s="1">
        <f>(Table2[[#This Row],[Close Price]]-Table2[[#This Row],[50D EMA]])/Table2[[#This Row],[50D EMA]]</f>
        <v>0.13507157966628822</v>
      </c>
      <c r="U323" s="1">
        <f>(Table2[[#This Row],[Close Price]]-Table2[[#This Row],[200D EMA]])/Table2[[#This Row],[200D EMA]]</f>
        <v>0.18914777226267115</v>
      </c>
      <c r="V323">
        <v>1.9018640646211999</v>
      </c>
      <c r="W323">
        <v>812.45</v>
      </c>
      <c r="X323">
        <v>935.9</v>
      </c>
      <c r="Y323">
        <v>802.05</v>
      </c>
      <c r="Z323">
        <v>935.9</v>
      </c>
      <c r="AA323">
        <v>782</v>
      </c>
      <c r="AB323">
        <v>935.9</v>
      </c>
      <c r="AC323" s="1">
        <f>(Table2[[#This Row],[Close Price]]/Table2[[#This Row],[Day Low]])-1</f>
        <v>9.6190534802141681E-2</v>
      </c>
      <c r="AD323" s="1">
        <f>(Table2[[#This Row],[Day High]]/Table2[[#This Row],[Close Price]])-1</f>
        <v>5.0864585672580231E-2</v>
      </c>
      <c r="AE323" s="1">
        <f>(Table2[[#This Row],[Close Price]]/Table2[[#This Row],[Current Week Low]])-1</f>
        <v>0.11040458824262833</v>
      </c>
      <c r="AF323" s="1">
        <f>(Table2[[#This Row],[Current Week High]]/Table2[[#This Row],[Close Price]])-1</f>
        <v>5.0864585672580231E-2</v>
      </c>
      <c r="AG323" s="1">
        <f>(Table2[[#This Row],[Close Price]]/Table2[[#This Row],[Current Month Low]])-1</f>
        <v>0.13887468030690542</v>
      </c>
      <c r="AH323" s="1">
        <f>(Table2[[#This Row],[Current Month High]]/Table2[[#This Row],[Close Price]])-1</f>
        <v>5.0864585672580231E-2</v>
      </c>
      <c r="AI323">
        <v>5.0864585672580196</v>
      </c>
      <c r="AJ323">
        <v>44.577922077921997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7.0000000000000007E-2</v>
      </c>
      <c r="AM323" t="s">
        <v>3208</v>
      </c>
      <c r="AN323">
        <v>13.11</v>
      </c>
      <c r="AO323" t="s">
        <v>3208</v>
      </c>
      <c r="AP323">
        <v>0.14188485179000401</v>
      </c>
      <c r="AQ323">
        <f>(Table2[[#This Row],[Sharpe Ratio]]-AVERAGE(Table2[Sharpe Ratio]))/_xlfn.STDEV.P(Table2[Sharpe Ratio])</f>
        <v>0.90277742440720476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0.69437571964499023</v>
      </c>
      <c r="AS323">
        <f>_xlfn.RANK.AVG(Table2[[#This Row],[1Y Return vs Nifty Z-Score]],Table2[1Y Return vs Nifty Z-Score])</f>
        <v>455</v>
      </c>
      <c r="AT323">
        <f>_xlfn.RANK.AVG(Table2[[#This Row],[6M Return vs Nifty Z-Score]],Table2[6M Return vs Nifty Z-Score])</f>
        <v>423</v>
      </c>
      <c r="AU323">
        <f>_xlfn.RANK.AVG(Table2[[#This Row],[Sharpe Ratio Z-Score]],Table2[Sharpe Ratio Z-Score])</f>
        <v>131</v>
      </c>
      <c r="AV323">
        <f>(Table2[[#This Row],[Rank 1Y]]+Table2[[#This Row],[Rank 6M]]+Table2[[#This Row],[Rank Sharpe]])/3</f>
        <v>336.33333333333331</v>
      </c>
    </row>
    <row r="324" spans="1:48" x14ac:dyDescent="0.3">
      <c r="A324" t="s">
        <v>883</v>
      </c>
      <c r="B324" t="s">
        <v>884</v>
      </c>
      <c r="C324" t="s">
        <v>3160</v>
      </c>
      <c r="D324" t="s">
        <v>21</v>
      </c>
      <c r="E324">
        <v>17969.66717406</v>
      </c>
      <c r="F324">
        <v>766.1</v>
      </c>
      <c r="G324">
        <v>19.494098673007802</v>
      </c>
      <c r="H324">
        <f>(Table2[[#This Row],[1Y Return vs Nifty]]-AVERAGE(Table2[1Y Return vs Nifty]))/_xlfn.STDEV.P(Table2[1Y Return vs Nifty])</f>
        <v>-7.3189193699349162E-2</v>
      </c>
      <c r="I324">
        <v>4.9568448601291497E-2</v>
      </c>
      <c r="J324">
        <f>(Table2[[#This Row],[1M Return vs Nifty]]-AVERAGE(Table2[1M Return vs Nifty]))/_xlfn.STDEV.P(Table2[1M Return vs Nifty])</f>
        <v>-0.23153574203847729</v>
      </c>
      <c r="K324">
        <v>21.830230854538101</v>
      </c>
      <c r="L324">
        <f>(Table2[[#This Row],[6M Return vs Nifty]]-AVERAGE(Table2[6M Return vs Nifty]))/_xlfn.STDEV.P(Table2[6M Return vs Nifty])</f>
        <v>0.27220727923637733</v>
      </c>
      <c r="M324">
        <v>2.2155472435448398</v>
      </c>
      <c r="N324">
        <f>(Table2[[#This Row],[1W Return vs Nifty]]-AVERAGE(Table2[1W Return vs Nifty]))/_xlfn.STDEV.P(Table2[1W Return vs Nifty])</f>
        <v>1.0093209980955952E-2</v>
      </c>
      <c r="O324">
        <v>778.04</v>
      </c>
      <c r="P324">
        <v>758.44111616964699</v>
      </c>
      <c r="Q324">
        <v>647.33849835802005</v>
      </c>
      <c r="R324">
        <v>56.344506900082301</v>
      </c>
      <c r="S324" s="1">
        <f>(Table2[[#This Row],[Close Price]]-Table2[[#This Row],[20D EMA]])/Table2[[#This Row],[20D EMA]]</f>
        <v>-1.5346254691275438E-2</v>
      </c>
      <c r="T324" s="1">
        <f>(Table2[[#This Row],[Close Price]]-Table2[[#This Row],[50D EMA]])/Table2[[#This Row],[50D EMA]]</f>
        <v>1.0098191760795714E-2</v>
      </c>
      <c r="U324" s="1">
        <f>(Table2[[#This Row],[Close Price]]-Table2[[#This Row],[200D EMA]])/Table2[[#This Row],[200D EMA]]</f>
        <v>0.18346120606640823</v>
      </c>
      <c r="V324">
        <v>0.49704465723378699</v>
      </c>
      <c r="W324">
        <v>761.45</v>
      </c>
      <c r="X324">
        <v>807.75</v>
      </c>
      <c r="Y324">
        <v>755.3</v>
      </c>
      <c r="Z324">
        <v>807.75</v>
      </c>
      <c r="AA324">
        <v>755.3</v>
      </c>
      <c r="AB324">
        <v>814.8</v>
      </c>
      <c r="AC324" s="1">
        <f>(Table2[[#This Row],[Close Price]]/Table2[[#This Row],[Day Low]])-1</f>
        <v>6.1067699783308171E-3</v>
      </c>
      <c r="AD324" s="1">
        <f>(Table2[[#This Row],[Day High]]/Table2[[#This Row],[Close Price]])-1</f>
        <v>5.4366270721837751E-2</v>
      </c>
      <c r="AE324" s="1">
        <f>(Table2[[#This Row],[Close Price]]/Table2[[#This Row],[Current Week Low]])-1</f>
        <v>1.429895405799031E-2</v>
      </c>
      <c r="AF324" s="1">
        <f>(Table2[[#This Row],[Current Week High]]/Table2[[#This Row],[Close Price]])-1</f>
        <v>5.4366270721837751E-2</v>
      </c>
      <c r="AG324" s="1">
        <f>(Table2[[#This Row],[Close Price]]/Table2[[#This Row],[Current Month Low]])-1</f>
        <v>1.429895405799031E-2</v>
      </c>
      <c r="AH324" s="1">
        <f>(Table2[[#This Row],[Current Month High]]/Table2[[#This Row],[Close Price]])-1</f>
        <v>6.3568724709567759E-2</v>
      </c>
      <c r="AI324">
        <v>9.5809946482182404</v>
      </c>
      <c r="AJ324">
        <v>67.893929432390905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-0.16</v>
      </c>
      <c r="AM324" t="s">
        <v>3206</v>
      </c>
      <c r="AN324">
        <v>-0.89</v>
      </c>
      <c r="AO324" t="s">
        <v>3206</v>
      </c>
      <c r="AP324">
        <v>2.9182329435601999E-2</v>
      </c>
      <c r="AQ324">
        <f>(Table2[[#This Row],[Sharpe Ratio]]-AVERAGE(Table2[Sharpe Ratio]))/_xlfn.STDEV.P(Table2[Sharpe Ratio])</f>
        <v>-0.41486626691886014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-0.43729071343935333</v>
      </c>
      <c r="AS324">
        <f>_xlfn.RANK.AVG(Table2[[#This Row],[1Y Return vs Nifty Z-Score]],Table2[1Y Return vs Nifty Z-Score])</f>
        <v>323</v>
      </c>
      <c r="AT324">
        <f>_xlfn.RANK.AVG(Table2[[#This Row],[6M Return vs Nifty Z-Score]],Table2[6M Return vs Nifty Z-Score])</f>
        <v>235</v>
      </c>
      <c r="AU324">
        <f>_xlfn.RANK.AVG(Table2[[#This Row],[Sharpe Ratio Z-Score]],Table2[Sharpe Ratio Z-Score])</f>
        <v>452</v>
      </c>
      <c r="AV324">
        <f>(Table2[[#This Row],[Rank 1Y]]+Table2[[#This Row],[Rank 6M]]+Table2[[#This Row],[Rank Sharpe]])/3</f>
        <v>336.66666666666669</v>
      </c>
    </row>
    <row r="325" spans="1:48" x14ac:dyDescent="0.3">
      <c r="A325" t="s">
        <v>41</v>
      </c>
      <c r="B325" t="s">
        <v>42</v>
      </c>
      <c r="C325" t="s">
        <v>3163</v>
      </c>
      <c r="D325" t="s">
        <v>43</v>
      </c>
      <c r="E325">
        <v>642281.70811055996</v>
      </c>
      <c r="F325">
        <v>514.35</v>
      </c>
      <c r="G325">
        <v>-9.5993392843836194</v>
      </c>
      <c r="H325">
        <f>(Table2[[#This Row],[1Y Return vs Nifty]]-AVERAGE(Table2[1Y Return vs Nifty]))/_xlfn.STDEV.P(Table2[1Y Return vs Nifty])</f>
        <v>-0.58901859035979631</v>
      </c>
      <c r="I325">
        <v>1.8963683442151</v>
      </c>
      <c r="J325">
        <f>(Table2[[#This Row],[1M Return vs Nifty]]-AVERAGE(Table2[1M Return vs Nifty]))/_xlfn.STDEV.P(Table2[1M Return vs Nifty])</f>
        <v>-5.1185336973711915E-2</v>
      </c>
      <c r="K325">
        <v>14.056512495871001</v>
      </c>
      <c r="L325">
        <f>(Table2[[#This Row],[6M Return vs Nifty]]-AVERAGE(Table2[6M Return vs Nifty]))/_xlfn.STDEV.P(Table2[6M Return vs Nifty])</f>
        <v>2.3697816928674342E-2</v>
      </c>
      <c r="M325">
        <v>3.4025409502750699</v>
      </c>
      <c r="N325">
        <f>(Table2[[#This Row],[1W Return vs Nifty]]-AVERAGE(Table2[1W Return vs Nifty]))/_xlfn.STDEV.P(Table2[1W Return vs Nifty])</f>
        <v>0.23474738629201625</v>
      </c>
      <c r="O325">
        <v>504.12</v>
      </c>
      <c r="P325">
        <v>487.39588868073201</v>
      </c>
      <c r="Q325">
        <v>452.94092452274498</v>
      </c>
      <c r="R325">
        <v>62.078677419654497</v>
      </c>
      <c r="S325" s="1">
        <f>(Table2[[#This Row],[Close Price]]-Table2[[#This Row],[20D EMA]])/Table2[[#This Row],[20D EMA]]</f>
        <v>2.0292787431563951E-2</v>
      </c>
      <c r="T325" s="1">
        <f>(Table2[[#This Row],[Close Price]]-Table2[[#This Row],[50D EMA]])/Table2[[#This Row],[50D EMA]]</f>
        <v>5.5302295208575838E-2</v>
      </c>
      <c r="U325" s="1">
        <f>(Table2[[#This Row],[Close Price]]-Table2[[#This Row],[200D EMA]])/Table2[[#This Row],[200D EMA]]</f>
        <v>0.13557855374177238</v>
      </c>
      <c r="V325">
        <v>0.86330405310979696</v>
      </c>
      <c r="W325">
        <v>511.95</v>
      </c>
      <c r="X325">
        <v>519.5</v>
      </c>
      <c r="Y325">
        <v>500.35</v>
      </c>
      <c r="Z325">
        <v>519.5</v>
      </c>
      <c r="AA325">
        <v>497.15</v>
      </c>
      <c r="AB325">
        <v>519.5</v>
      </c>
      <c r="AC325" s="1">
        <f>(Table2[[#This Row],[Close Price]]/Table2[[#This Row],[Day Low]])-1</f>
        <v>4.6879578083798279E-3</v>
      </c>
      <c r="AD325" s="1">
        <f>(Table2[[#This Row],[Day High]]/Table2[[#This Row],[Close Price]])-1</f>
        <v>1.0012637309225081E-2</v>
      </c>
      <c r="AE325" s="1">
        <f>(Table2[[#This Row],[Close Price]]/Table2[[#This Row],[Current Week Low]])-1</f>
        <v>2.7980413710402718E-2</v>
      </c>
      <c r="AF325" s="1">
        <f>(Table2[[#This Row],[Current Week High]]/Table2[[#This Row],[Close Price]])-1</f>
        <v>1.0012637309225081E-2</v>
      </c>
      <c r="AG325" s="1">
        <f>(Table2[[#This Row],[Close Price]]/Table2[[#This Row],[Current Month Low]])-1</f>
        <v>3.4597204063160136E-2</v>
      </c>
      <c r="AH325" s="1">
        <f>(Table2[[#This Row],[Current Month High]]/Table2[[#This Row],[Close Price]])-1</f>
        <v>1.0012637309225081E-2</v>
      </c>
      <c r="AI325">
        <v>1.0012637309225001</v>
      </c>
      <c r="AJ325">
        <v>28.7967947915362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0.06</v>
      </c>
      <c r="AM325" t="s">
        <v>3208</v>
      </c>
      <c r="AN325">
        <v>1.71</v>
      </c>
      <c r="AO325" t="s">
        <v>3208</v>
      </c>
      <c r="AP325">
        <v>0.123869801623954</v>
      </c>
      <c r="AQ325">
        <f>(Table2[[#This Row],[Sharpe Ratio]]-AVERAGE(Table2[Sharpe Ratio]))/_xlfn.STDEV.P(Table2[Sharpe Ratio])</f>
        <v>0.69215731844742701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0.31039859433460937</v>
      </c>
      <c r="AS325">
        <f>_xlfn.RANK.AVG(Table2[[#This Row],[1Y Return vs Nifty Z-Score]],Table2[1Y Return vs Nifty Z-Score])</f>
        <v>523</v>
      </c>
      <c r="AT325">
        <f>_xlfn.RANK.AVG(Table2[[#This Row],[6M Return vs Nifty Z-Score]],Table2[6M Return vs Nifty Z-Score])</f>
        <v>314</v>
      </c>
      <c r="AU325">
        <f>_xlfn.RANK.AVG(Table2[[#This Row],[Sharpe Ratio Z-Score]],Table2[Sharpe Ratio Z-Score])</f>
        <v>175</v>
      </c>
      <c r="AV325">
        <f>(Table2[[#This Row],[Rank 1Y]]+Table2[[#This Row],[Rank 6M]]+Table2[[#This Row],[Rank Sharpe]])/3</f>
        <v>337.33333333333331</v>
      </c>
    </row>
    <row r="326" spans="1:48" x14ac:dyDescent="0.3">
      <c r="A326" t="s">
        <v>983</v>
      </c>
      <c r="B326" t="s">
        <v>984</v>
      </c>
      <c r="C326" t="s">
        <v>3163</v>
      </c>
      <c r="D326" t="s">
        <v>985</v>
      </c>
      <c r="E326">
        <v>15181.86522792</v>
      </c>
      <c r="F326">
        <v>773.9</v>
      </c>
      <c r="G326">
        <v>28.814825368992199</v>
      </c>
      <c r="H326">
        <f>(Table2[[#This Row],[1Y Return vs Nifty]]-AVERAGE(Table2[1Y Return vs Nifty]))/_xlfn.STDEV.P(Table2[1Y Return vs Nifty])</f>
        <v>9.2068168977002013E-2</v>
      </c>
      <c r="I326">
        <v>-6.0091750092553697</v>
      </c>
      <c r="J326">
        <f>(Table2[[#This Row],[1M Return vs Nifty]]-AVERAGE(Table2[1M Return vs Nifty]))/_xlfn.STDEV.P(Table2[1M Return vs Nifty])</f>
        <v>-0.82320614412325432</v>
      </c>
      <c r="K326">
        <v>39.426314824084798</v>
      </c>
      <c r="L326">
        <f>(Table2[[#This Row],[6M Return vs Nifty]]-AVERAGE(Table2[6M Return vs Nifty]))/_xlfn.STDEV.P(Table2[6M Return vs Nifty])</f>
        <v>0.83471715729465712</v>
      </c>
      <c r="M326">
        <v>-3.04489734741087</v>
      </c>
      <c r="N326">
        <f>(Table2[[#This Row],[1W Return vs Nifty]]-AVERAGE(Table2[1W Return vs Nifty]))/_xlfn.STDEV.P(Table2[1W Return vs Nifty])</f>
        <v>-0.98551514068716839</v>
      </c>
      <c r="O326">
        <v>795.3</v>
      </c>
      <c r="P326">
        <v>775.66634315415899</v>
      </c>
      <c r="Q326">
        <v>643.29243600068105</v>
      </c>
      <c r="R326">
        <v>46.967710419597701</v>
      </c>
      <c r="S326" s="1">
        <f>(Table2[[#This Row],[Close Price]]-Table2[[#This Row],[20D EMA]])/Table2[[#This Row],[20D EMA]]</f>
        <v>-2.6908084999371279E-2</v>
      </c>
      <c r="T326" s="1">
        <f>(Table2[[#This Row],[Close Price]]-Table2[[#This Row],[50D EMA]])/Table2[[#This Row],[50D EMA]]</f>
        <v>-2.277194530545677E-3</v>
      </c>
      <c r="U326" s="1">
        <f>(Table2[[#This Row],[Close Price]]-Table2[[#This Row],[200D EMA]])/Table2[[#This Row],[200D EMA]]</f>
        <v>0.20302984566599297</v>
      </c>
      <c r="V326">
        <v>0.54625063973755505</v>
      </c>
      <c r="W326">
        <v>765</v>
      </c>
      <c r="X326">
        <v>793.3</v>
      </c>
      <c r="Y326">
        <v>760</v>
      </c>
      <c r="Z326">
        <v>794</v>
      </c>
      <c r="AA326">
        <v>760</v>
      </c>
      <c r="AB326">
        <v>845</v>
      </c>
      <c r="AC326" s="1">
        <f>(Table2[[#This Row],[Close Price]]/Table2[[#This Row],[Day Low]])-1</f>
        <v>1.1633986928104578E-2</v>
      </c>
      <c r="AD326" s="1">
        <f>(Table2[[#This Row],[Day High]]/Table2[[#This Row],[Close Price]])-1</f>
        <v>2.5067838221992433E-2</v>
      </c>
      <c r="AE326" s="1">
        <f>(Table2[[#This Row],[Close Price]]/Table2[[#This Row],[Current Week Low]])-1</f>
        <v>1.8289473684210522E-2</v>
      </c>
      <c r="AF326" s="1">
        <f>(Table2[[#This Row],[Current Week High]]/Table2[[#This Row],[Close Price]])-1</f>
        <v>2.5972347848559174E-2</v>
      </c>
      <c r="AG326" s="1">
        <f>(Table2[[#This Row],[Close Price]]/Table2[[#This Row],[Current Month Low]])-1</f>
        <v>1.8289473684210522E-2</v>
      </c>
      <c r="AH326" s="1">
        <f>(Table2[[#This Row],[Current Month High]]/Table2[[#This Row],[Close Price]])-1</f>
        <v>9.1872334926993204E-2</v>
      </c>
      <c r="AI326">
        <v>13.283369944437201</v>
      </c>
      <c r="AJ326">
        <v>73.384115604346306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7.0000000000000007E-2</v>
      </c>
      <c r="AM326" t="s">
        <v>3208</v>
      </c>
      <c r="AN326">
        <v>-2.12</v>
      </c>
      <c r="AO326" t="s">
        <v>3206</v>
      </c>
      <c r="AP326">
        <v>-1.8745640899635999E-2</v>
      </c>
      <c r="AQ326">
        <f>(Table2[[#This Row],[Sharpe Ratio]]-AVERAGE(Table2[Sharpe Ratio]))/_xlfn.STDEV.P(Table2[Sharpe Ratio])</f>
        <v>-0.97520854170577842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-1.8571445002445421</v>
      </c>
      <c r="AS326">
        <f>_xlfn.RANK.AVG(Table2[[#This Row],[1Y Return vs Nifty Z-Score]],Table2[1Y Return vs Nifty Z-Score])</f>
        <v>268</v>
      </c>
      <c r="AT326">
        <f>_xlfn.RANK.AVG(Table2[[#This Row],[6M Return vs Nifty Z-Score]],Table2[6M Return vs Nifty Z-Score])</f>
        <v>123</v>
      </c>
      <c r="AU326">
        <f>_xlfn.RANK.AVG(Table2[[#This Row],[Sharpe Ratio Z-Score]],Table2[Sharpe Ratio Z-Score])</f>
        <v>623</v>
      </c>
      <c r="AV326">
        <f>(Table2[[#This Row],[Rank 1Y]]+Table2[[#This Row],[Rank 6M]]+Table2[[#This Row],[Rank Sharpe]])/3</f>
        <v>338</v>
      </c>
    </row>
    <row r="327" spans="1:48" x14ac:dyDescent="0.3">
      <c r="A327" t="s">
        <v>1671</v>
      </c>
      <c r="B327" t="s">
        <v>1672</v>
      </c>
      <c r="C327" t="s">
        <v>3165</v>
      </c>
      <c r="D327" t="s">
        <v>501</v>
      </c>
      <c r="E327">
        <v>5203.7333301250001</v>
      </c>
      <c r="F327">
        <v>511</v>
      </c>
      <c r="G327">
        <v>32.858043203054002</v>
      </c>
      <c r="H327">
        <f>(Table2[[#This Row],[1Y Return vs Nifty]]-AVERAGE(Table2[1Y Return vs Nifty]))/_xlfn.STDEV.P(Table2[1Y Return vs Nifty])</f>
        <v>0.16375480219530111</v>
      </c>
      <c r="I327">
        <v>10.8252663591788</v>
      </c>
      <c r="J327">
        <f>(Table2[[#This Row],[1M Return vs Nifty]]-AVERAGE(Table2[1M Return vs Nifty]))/_xlfn.STDEV.P(Table2[1M Return vs Nifty])</f>
        <v>0.8207718131242786</v>
      </c>
      <c r="K327">
        <v>30.464522251329299</v>
      </c>
      <c r="L327">
        <f>(Table2[[#This Row],[6M Return vs Nifty]]-AVERAGE(Table2[6M Return vs Nifty]))/_xlfn.STDEV.P(Table2[6M Return vs Nifty])</f>
        <v>0.54822745560825625</v>
      </c>
      <c r="M327">
        <v>6.3235555287470504</v>
      </c>
      <c r="N327">
        <f>(Table2[[#This Row],[1W Return vs Nifty]]-AVERAGE(Table2[1W Return vs Nifty]))/_xlfn.STDEV.P(Table2[1W Return vs Nifty])</f>
        <v>0.78758782714564368</v>
      </c>
      <c r="O327">
        <v>453.34</v>
      </c>
      <c r="P327">
        <v>429.07996701645698</v>
      </c>
      <c r="Q327">
        <v>384.47748637947501</v>
      </c>
      <c r="R327">
        <v>60.751679702710703</v>
      </c>
      <c r="S327" s="1">
        <f>(Table2[[#This Row],[Close Price]]-Table2[[#This Row],[20D EMA]])/Table2[[#This Row],[20D EMA]]</f>
        <v>0.12718930603961712</v>
      </c>
      <c r="T327" s="1">
        <f>(Table2[[#This Row],[Close Price]]-Table2[[#This Row],[50D EMA]])/Table2[[#This Row],[50D EMA]]</f>
        <v>0.19092019968483184</v>
      </c>
      <c r="U327" s="1">
        <f>(Table2[[#This Row],[Close Price]]-Table2[[#This Row],[200D EMA]])/Table2[[#This Row],[200D EMA]]</f>
        <v>0.32907652099985035</v>
      </c>
      <c r="V327">
        <v>1.50795446926948</v>
      </c>
      <c r="W327">
        <v>466.65</v>
      </c>
      <c r="X327">
        <v>531.75</v>
      </c>
      <c r="Y327">
        <v>439.8</v>
      </c>
      <c r="Z327">
        <v>531.75</v>
      </c>
      <c r="AA327">
        <v>435.1</v>
      </c>
      <c r="AB327">
        <v>531.75</v>
      </c>
      <c r="AC327" s="1">
        <f>(Table2[[#This Row],[Close Price]]/Table2[[#This Row],[Day Low]])-1</f>
        <v>9.5039108539590744E-2</v>
      </c>
      <c r="AD327" s="1">
        <f>(Table2[[#This Row],[Day High]]/Table2[[#This Row],[Close Price]])-1</f>
        <v>4.0606653620352207E-2</v>
      </c>
      <c r="AE327" s="1">
        <f>(Table2[[#This Row],[Close Price]]/Table2[[#This Row],[Current Week Low]])-1</f>
        <v>0.16189176898590274</v>
      </c>
      <c r="AF327" s="1">
        <f>(Table2[[#This Row],[Current Week High]]/Table2[[#This Row],[Close Price]])-1</f>
        <v>4.0606653620352207E-2</v>
      </c>
      <c r="AG327" s="1">
        <f>(Table2[[#This Row],[Close Price]]/Table2[[#This Row],[Current Month Low]])-1</f>
        <v>0.17444265686049176</v>
      </c>
      <c r="AH327" s="1">
        <f>(Table2[[#This Row],[Current Month High]]/Table2[[#This Row],[Close Price]])-1</f>
        <v>4.0606653620352207E-2</v>
      </c>
      <c r="AI327">
        <v>4.0606653620352198</v>
      </c>
      <c r="AJ327">
        <v>75.541051185159702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0.12</v>
      </c>
      <c r="AM327" t="s">
        <v>3208</v>
      </c>
      <c r="AN327">
        <v>10.25</v>
      </c>
      <c r="AO327" t="s">
        <v>3208</v>
      </c>
      <c r="AP327">
        <v>-1.1070611710307999E-2</v>
      </c>
      <c r="AQ327">
        <f>(Table2[[#This Row],[Sharpe Ratio]]-AVERAGE(Table2[Sharpe Ratio]))/_xlfn.STDEV.P(Table2[Sharpe Ratio])</f>
        <v>-0.88547715343870437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1.4348647446347753</v>
      </c>
      <c r="AS327">
        <f>_xlfn.RANK.AVG(Table2[[#This Row],[1Y Return vs Nifty Z-Score]],Table2[1Y Return vs Nifty Z-Score])</f>
        <v>247</v>
      </c>
      <c r="AT327">
        <f>_xlfn.RANK.AVG(Table2[[#This Row],[6M Return vs Nifty Z-Score]],Table2[6M Return vs Nifty Z-Score])</f>
        <v>167</v>
      </c>
      <c r="AU327">
        <f>_xlfn.RANK.AVG(Table2[[#This Row],[Sharpe Ratio Z-Score]],Table2[Sharpe Ratio Z-Score])</f>
        <v>603</v>
      </c>
      <c r="AV327">
        <f>(Table2[[#This Row],[Rank 1Y]]+Table2[[#This Row],[Rank 6M]]+Table2[[#This Row],[Rank Sharpe]])/3</f>
        <v>339</v>
      </c>
    </row>
    <row r="328" spans="1:48" x14ac:dyDescent="0.3">
      <c r="A328" t="s">
        <v>63</v>
      </c>
      <c r="B328" t="s">
        <v>64</v>
      </c>
      <c r="C328" t="s">
        <v>3159</v>
      </c>
      <c r="D328" t="s">
        <v>65</v>
      </c>
      <c r="E328">
        <v>371873.05332935997</v>
      </c>
      <c r="F328">
        <v>285.3</v>
      </c>
      <c r="G328">
        <v>30.946621722477399</v>
      </c>
      <c r="H328">
        <f>(Table2[[#This Row],[1Y Return vs Nifty]]-AVERAGE(Table2[1Y Return vs Nifty]))/_xlfn.STDEV.P(Table2[1Y Return vs Nifty])</f>
        <v>0.12986511921821056</v>
      </c>
      <c r="I328">
        <v>-12.7936910369888</v>
      </c>
      <c r="J328">
        <f>(Table2[[#This Row],[1M Return vs Nifty]]-AVERAGE(Table2[1M Return vs Nifty]))/_xlfn.STDEV.P(Table2[1M Return vs Nifty])</f>
        <v>-1.485752322881533</v>
      </c>
      <c r="K328">
        <v>-7.4544756334547904</v>
      </c>
      <c r="L328">
        <f>(Table2[[#This Row],[6M Return vs Nifty]]-AVERAGE(Table2[6M Return vs Nifty]))/_xlfn.STDEV.P(Table2[6M Return vs Nifty])</f>
        <v>-0.6639633314542106</v>
      </c>
      <c r="M328">
        <v>-4.71772158010147</v>
      </c>
      <c r="N328">
        <f>(Table2[[#This Row],[1W Return vs Nifty]]-AVERAGE(Table2[1W Return vs Nifty]))/_xlfn.STDEV.P(Table2[1W Return vs Nifty])</f>
        <v>-1.3021191361232607</v>
      </c>
      <c r="O328">
        <v>314.68</v>
      </c>
      <c r="P328">
        <v>312.19191622731199</v>
      </c>
      <c r="Q328">
        <v>271.53233133014498</v>
      </c>
      <c r="R328">
        <v>17.6747094779357</v>
      </c>
      <c r="S328" s="1">
        <f>(Table2[[#This Row],[Close Price]]-Table2[[#This Row],[20D EMA]])/Table2[[#This Row],[20D EMA]]</f>
        <v>-9.336468793695181E-2</v>
      </c>
      <c r="T328" s="1">
        <f>(Table2[[#This Row],[Close Price]]-Table2[[#This Row],[50D EMA]])/Table2[[#This Row],[50D EMA]]</f>
        <v>-8.6139053670215918E-2</v>
      </c>
      <c r="U328" s="1">
        <f>(Table2[[#This Row],[Close Price]]-Table2[[#This Row],[200D EMA]])/Table2[[#This Row],[200D EMA]]</f>
        <v>5.0703607199967228E-2</v>
      </c>
      <c r="V328">
        <v>0.84051159510736495</v>
      </c>
      <c r="W328">
        <v>283.25</v>
      </c>
      <c r="X328">
        <v>292.39999999999998</v>
      </c>
      <c r="Y328">
        <v>283.25</v>
      </c>
      <c r="Z328">
        <v>308.7</v>
      </c>
      <c r="AA328">
        <v>283.25</v>
      </c>
      <c r="AB328">
        <v>331.95</v>
      </c>
      <c r="AC328" s="1">
        <f>(Table2[[#This Row],[Close Price]]/Table2[[#This Row],[Day Low]])-1</f>
        <v>7.237422771403379E-3</v>
      </c>
      <c r="AD328" s="1">
        <f>(Table2[[#This Row],[Day High]]/Table2[[#This Row],[Close Price]])-1</f>
        <v>2.488608482299326E-2</v>
      </c>
      <c r="AE328" s="1">
        <f>(Table2[[#This Row],[Close Price]]/Table2[[#This Row],[Current Week Low]])-1</f>
        <v>7.237422771403379E-3</v>
      </c>
      <c r="AF328" s="1">
        <f>(Table2[[#This Row],[Current Week High]]/Table2[[#This Row],[Close Price]])-1</f>
        <v>8.2018927444794887E-2</v>
      </c>
      <c r="AG328" s="1">
        <f>(Table2[[#This Row],[Close Price]]/Table2[[#This Row],[Current Month Low]])-1</f>
        <v>7.237422771403379E-3</v>
      </c>
      <c r="AH328" s="1">
        <f>(Table2[[#This Row],[Current Month High]]/Table2[[#This Row],[Close Price]])-1</f>
        <v>0.16351209253417442</v>
      </c>
      <c r="AI328">
        <v>20.925341745531</v>
      </c>
      <c r="AJ328">
        <v>58.588104502501302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0.03</v>
      </c>
      <c r="AM328" t="s">
        <v>3208</v>
      </c>
      <c r="AN328">
        <v>-12.98</v>
      </c>
      <c r="AO328" t="s">
        <v>3206</v>
      </c>
      <c r="AP328">
        <v>0.104076343315469</v>
      </c>
      <c r="AQ328">
        <f>(Table2[[#This Row],[Sharpe Ratio]]-AVERAGE(Table2[Sharpe Ratio]))/_xlfn.STDEV.P(Table2[Sharpe Ratio])</f>
        <v>0.46074523533816136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-2.8612244359026322</v>
      </c>
      <c r="AS328">
        <f>_xlfn.RANK.AVG(Table2[[#This Row],[1Y Return vs Nifty Z-Score]],Table2[1Y Return vs Nifty Z-Score])</f>
        <v>256</v>
      </c>
      <c r="AT328">
        <f>_xlfn.RANK.AVG(Table2[[#This Row],[6M Return vs Nifty Z-Score]],Table2[6M Return vs Nifty Z-Score])</f>
        <v>541</v>
      </c>
      <c r="AU328">
        <f>_xlfn.RANK.AVG(Table2[[#This Row],[Sharpe Ratio Z-Score]],Table2[Sharpe Ratio Z-Score])</f>
        <v>224</v>
      </c>
      <c r="AV328">
        <f>(Table2[[#This Row],[Rank 1Y]]+Table2[[#This Row],[Rank 6M]]+Table2[[#This Row],[Rank Sharpe]])/3</f>
        <v>340.33333333333331</v>
      </c>
    </row>
    <row r="329" spans="1:48" x14ac:dyDescent="0.3">
      <c r="A329" t="s">
        <v>752</v>
      </c>
      <c r="B329" t="s">
        <v>753</v>
      </c>
      <c r="C329" t="s">
        <v>3173</v>
      </c>
      <c r="D329" t="s">
        <v>258</v>
      </c>
      <c r="E329">
        <v>22727.14893408</v>
      </c>
      <c r="F329">
        <v>726</v>
      </c>
      <c r="G329">
        <v>23.9272072524079</v>
      </c>
      <c r="H329">
        <f>(Table2[[#This Row],[1Y Return vs Nifty]]-AVERAGE(Table2[1Y Return vs Nifty]))/_xlfn.STDEV.P(Table2[1Y Return vs Nifty])</f>
        <v>5.4102391758997235E-3</v>
      </c>
      <c r="I329">
        <v>11.7437547428123</v>
      </c>
      <c r="J329">
        <f>(Table2[[#This Row],[1M Return vs Nifty]]-AVERAGE(Table2[1M Return vs Nifty]))/_xlfn.STDEV.P(Table2[1M Return vs Nifty])</f>
        <v>0.91046737376894027</v>
      </c>
      <c r="K329">
        <v>-5.5079956156665304</v>
      </c>
      <c r="L329">
        <f>(Table2[[#This Row],[6M Return vs Nifty]]-AVERAGE(Table2[6M Return vs Nifty]))/_xlfn.STDEV.P(Table2[6M Return vs Nifty])</f>
        <v>-0.60173845009174931</v>
      </c>
      <c r="M329">
        <v>4.0921032413745104</v>
      </c>
      <c r="N329">
        <f>(Table2[[#This Row],[1W Return vs Nifty]]-AVERAGE(Table2[1W Return vs Nifty]))/_xlfn.STDEV.P(Table2[1W Return vs Nifty])</f>
        <v>0.36525612247465866</v>
      </c>
      <c r="O329">
        <v>695.48</v>
      </c>
      <c r="P329">
        <v>682.76679446167702</v>
      </c>
      <c r="Q329">
        <v>631.887054795057</v>
      </c>
      <c r="R329">
        <v>69.930567595246899</v>
      </c>
      <c r="S329" s="1">
        <f>(Table2[[#This Row],[Close Price]]-Table2[[#This Row],[20D EMA]])/Table2[[#This Row],[20D EMA]]</f>
        <v>4.3883361131880114E-2</v>
      </c>
      <c r="T329" s="1">
        <f>(Table2[[#This Row],[Close Price]]-Table2[[#This Row],[50D EMA]])/Table2[[#This Row],[50D EMA]]</f>
        <v>6.3320603592636512E-2</v>
      </c>
      <c r="U329" s="1">
        <f>(Table2[[#This Row],[Close Price]]-Table2[[#This Row],[200D EMA]])/Table2[[#This Row],[200D EMA]]</f>
        <v>0.14893950507574033</v>
      </c>
      <c r="V329">
        <v>0.56690398682571297</v>
      </c>
      <c r="W329">
        <v>716</v>
      </c>
      <c r="X329">
        <v>740</v>
      </c>
      <c r="Y329">
        <v>687.4</v>
      </c>
      <c r="Z329">
        <v>740</v>
      </c>
      <c r="AA329">
        <v>687</v>
      </c>
      <c r="AB329">
        <v>740</v>
      </c>
      <c r="AC329" s="1">
        <f>(Table2[[#This Row],[Close Price]]/Table2[[#This Row],[Day Low]])-1</f>
        <v>1.3966480446927276E-2</v>
      </c>
      <c r="AD329" s="1">
        <f>(Table2[[#This Row],[Day High]]/Table2[[#This Row],[Close Price]])-1</f>
        <v>1.9283746556473913E-2</v>
      </c>
      <c r="AE329" s="1">
        <f>(Table2[[#This Row],[Close Price]]/Table2[[#This Row],[Current Week Low]])-1</f>
        <v>5.6153622345068488E-2</v>
      </c>
      <c r="AF329" s="1">
        <f>(Table2[[#This Row],[Current Week High]]/Table2[[#This Row],[Close Price]])-1</f>
        <v>1.9283746556473913E-2</v>
      </c>
      <c r="AG329" s="1">
        <f>(Table2[[#This Row],[Close Price]]/Table2[[#This Row],[Current Month Low]])-1</f>
        <v>5.6768558951965087E-2</v>
      </c>
      <c r="AH329" s="1">
        <f>(Table2[[#This Row],[Current Month High]]/Table2[[#This Row],[Close Price]])-1</f>
        <v>1.9283746556473913E-2</v>
      </c>
      <c r="AI329">
        <v>10.048209366391101</v>
      </c>
      <c r="AJ329">
        <v>55.5269922879177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-0.08</v>
      </c>
      <c r="AM329" t="s">
        <v>3206</v>
      </c>
      <c r="AN329">
        <v>0.83</v>
      </c>
      <c r="AO329" t="s">
        <v>3208</v>
      </c>
      <c r="AP329">
        <v>0.115236958665708</v>
      </c>
      <c r="AQ329">
        <f>(Table2[[#This Row],[Sharpe Ratio]]-AVERAGE(Table2[Sharpe Ratio]))/_xlfn.STDEV.P(Table2[Sharpe Ratio])</f>
        <v>0.59122780219071125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1.2706230875184608</v>
      </c>
      <c r="AS329">
        <f>_xlfn.RANK.AVG(Table2[[#This Row],[1Y Return vs Nifty Z-Score]],Table2[1Y Return vs Nifty Z-Score])</f>
        <v>301</v>
      </c>
      <c r="AT329">
        <f>_xlfn.RANK.AVG(Table2[[#This Row],[6M Return vs Nifty Z-Score]],Table2[6M Return vs Nifty Z-Score])</f>
        <v>527</v>
      </c>
      <c r="AU329">
        <f>_xlfn.RANK.AVG(Table2[[#This Row],[Sharpe Ratio Z-Score]],Table2[Sharpe Ratio Z-Score])</f>
        <v>193</v>
      </c>
      <c r="AV329">
        <f>(Table2[[#This Row],[Rank 1Y]]+Table2[[#This Row],[Rank 6M]]+Table2[[#This Row],[Rank Sharpe]])/3</f>
        <v>340.33333333333331</v>
      </c>
    </row>
    <row r="330" spans="1:48" x14ac:dyDescent="0.3">
      <c r="A330" t="s">
        <v>846</v>
      </c>
      <c r="B330" t="s">
        <v>847</v>
      </c>
      <c r="C330" t="s">
        <v>3161</v>
      </c>
      <c r="D330" t="s">
        <v>848</v>
      </c>
      <c r="E330">
        <v>19083.709767925</v>
      </c>
      <c r="F330">
        <v>211.85</v>
      </c>
      <c r="G330">
        <v>26.4905712446587</v>
      </c>
      <c r="H330">
        <f>(Table2[[#This Row],[1Y Return vs Nifty]]-AVERAGE(Table2[1Y Return vs Nifty]))/_xlfn.STDEV.P(Table2[1Y Return vs Nifty])</f>
        <v>5.0858924322026114E-2</v>
      </c>
      <c r="I330">
        <v>10.3656038040568</v>
      </c>
      <c r="J330">
        <f>(Table2[[#This Row],[1M Return vs Nifty]]-AVERAGE(Table2[1M Return vs Nifty]))/_xlfn.STDEV.P(Table2[1M Return vs Nifty])</f>
        <v>0.77588317727030875</v>
      </c>
      <c r="K330">
        <v>35.949291928507598</v>
      </c>
      <c r="L330">
        <f>(Table2[[#This Row],[6M Return vs Nifty]]-AVERAGE(Table2[6M Return vs Nifty]))/_xlfn.STDEV.P(Table2[6M Return vs Nifty])</f>
        <v>0.72356403206622799</v>
      </c>
      <c r="M330">
        <v>5.5655821385420197</v>
      </c>
      <c r="N330">
        <f>(Table2[[#This Row],[1W Return vs Nifty]]-AVERAGE(Table2[1W Return vs Nifty]))/_xlfn.STDEV.P(Table2[1W Return vs Nifty])</f>
        <v>0.64413139037035316</v>
      </c>
      <c r="O330">
        <v>202.84</v>
      </c>
      <c r="P330">
        <v>192.060355851813</v>
      </c>
      <c r="Q330">
        <v>167.04659012968301</v>
      </c>
      <c r="R330">
        <v>77.909604706842202</v>
      </c>
      <c r="S330" s="1">
        <f>(Table2[[#This Row],[Close Price]]-Table2[[#This Row],[20D EMA]])/Table2[[#This Row],[20D EMA]]</f>
        <v>4.4419246696903919E-2</v>
      </c>
      <c r="T330" s="1">
        <f>(Table2[[#This Row],[Close Price]]-Table2[[#This Row],[50D EMA]])/Table2[[#This Row],[50D EMA]]</f>
        <v>0.10303867271523742</v>
      </c>
      <c r="U330" s="1">
        <f>(Table2[[#This Row],[Close Price]]-Table2[[#This Row],[200D EMA]])/Table2[[#This Row],[200D EMA]]</f>
        <v>0.26820906571953862</v>
      </c>
      <c r="V330">
        <v>1.1568786546826499</v>
      </c>
      <c r="W330">
        <v>210.88</v>
      </c>
      <c r="X330">
        <v>216.6</v>
      </c>
      <c r="Y330">
        <v>207.85</v>
      </c>
      <c r="Z330">
        <v>217.3</v>
      </c>
      <c r="AA330">
        <v>201.75</v>
      </c>
      <c r="AB330">
        <v>217.3</v>
      </c>
      <c r="AC330" s="1">
        <f>(Table2[[#This Row],[Close Price]]/Table2[[#This Row],[Day Low]])-1</f>
        <v>4.5997723823976155E-3</v>
      </c>
      <c r="AD330" s="1">
        <f>(Table2[[#This Row],[Day High]]/Table2[[#This Row],[Close Price]])-1</f>
        <v>2.2421524663677195E-2</v>
      </c>
      <c r="AE330" s="1">
        <f>(Table2[[#This Row],[Close Price]]/Table2[[#This Row],[Current Week Low]])-1</f>
        <v>1.9244647582391083E-2</v>
      </c>
      <c r="AF330" s="1">
        <f>(Table2[[#This Row],[Current Week High]]/Table2[[#This Row],[Close Price]])-1</f>
        <v>2.5725749350955951E-2</v>
      </c>
      <c r="AG330" s="1">
        <f>(Table2[[#This Row],[Close Price]]/Table2[[#This Row],[Current Month Low]])-1</f>
        <v>5.0061957868649198E-2</v>
      </c>
      <c r="AH330" s="1">
        <f>(Table2[[#This Row],[Current Month High]]/Table2[[#This Row],[Close Price]])-1</f>
        <v>2.5725749350955951E-2</v>
      </c>
      <c r="AI330">
        <v>2.5725749350955902</v>
      </c>
      <c r="AJ330">
        <v>74.577667902760595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0.13</v>
      </c>
      <c r="AM330" t="s">
        <v>3208</v>
      </c>
      <c r="AN330">
        <v>12.12</v>
      </c>
      <c r="AO330" t="s">
        <v>3208</v>
      </c>
      <c r="AP330">
        <v>-8.1455927964049994E-3</v>
      </c>
      <c r="AQ330">
        <f>(Table2[[#This Row],[Sharpe Ratio]]-AVERAGE(Table2[Sharpe Ratio]))/_xlfn.STDEV.P(Table2[Sharpe Ratio])</f>
        <v>-0.8512797580441801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1.3431577659847358</v>
      </c>
      <c r="AS330">
        <f>_xlfn.RANK.AVG(Table2[[#This Row],[1Y Return vs Nifty Z-Score]],Table2[1Y Return vs Nifty Z-Score])</f>
        <v>286</v>
      </c>
      <c r="AT330">
        <f>_xlfn.RANK.AVG(Table2[[#This Row],[6M Return vs Nifty Z-Score]],Table2[6M Return vs Nifty Z-Score])</f>
        <v>139</v>
      </c>
      <c r="AU330">
        <f>_xlfn.RANK.AVG(Table2[[#This Row],[Sharpe Ratio Z-Score]],Table2[Sharpe Ratio Z-Score])</f>
        <v>598</v>
      </c>
      <c r="AV330">
        <f>(Table2[[#This Row],[Rank 1Y]]+Table2[[#This Row],[Rank 6M]]+Table2[[#This Row],[Rank Sharpe]])/3</f>
        <v>341</v>
      </c>
    </row>
    <row r="331" spans="1:48" x14ac:dyDescent="0.3">
      <c r="A331" t="s">
        <v>1092</v>
      </c>
      <c r="B331" t="s">
        <v>1093</v>
      </c>
      <c r="C331" t="s">
        <v>3175</v>
      </c>
      <c r="D331" t="s">
        <v>501</v>
      </c>
      <c r="E331">
        <v>11981.395969929999</v>
      </c>
      <c r="F331">
        <v>739</v>
      </c>
      <c r="G331">
        <v>19.2012965641504</v>
      </c>
      <c r="H331">
        <f>(Table2[[#This Row],[1Y Return vs Nifty]]-AVERAGE(Table2[1Y Return vs Nifty]))/_xlfn.STDEV.P(Table2[1Y Return vs Nifty])</f>
        <v>-7.8380602682158906E-2</v>
      </c>
      <c r="I331">
        <v>3.9579195081029299</v>
      </c>
      <c r="J331">
        <f>(Table2[[#This Row],[1M Return vs Nifty]]-AVERAGE(Table2[1M Return vs Nifty]))/_xlfn.STDEV.P(Table2[1M Return vs Nifty])</f>
        <v>0.15013673822888357</v>
      </c>
      <c r="K331">
        <v>50.287606964768699</v>
      </c>
      <c r="L331">
        <f>(Table2[[#This Row],[6M Return vs Nifty]]-AVERAGE(Table2[6M Return vs Nifty]))/_xlfn.STDEV.P(Table2[6M Return vs Nifty])</f>
        <v>1.1819298739528197</v>
      </c>
      <c r="M331">
        <v>14.637609649761099</v>
      </c>
      <c r="N331">
        <f>(Table2[[#This Row],[1W Return vs Nifty]]-AVERAGE(Table2[1W Return vs Nifty]))/_xlfn.STDEV.P(Table2[1W Return vs Nifty])</f>
        <v>2.3611319578109318</v>
      </c>
      <c r="O331">
        <v>688.15</v>
      </c>
      <c r="P331">
        <v>640.22889847597298</v>
      </c>
      <c r="Q331">
        <v>546.78729695735103</v>
      </c>
      <c r="R331">
        <v>71.000397860870905</v>
      </c>
      <c r="S331" s="1">
        <f>(Table2[[#This Row],[Close Price]]-Table2[[#This Row],[20D EMA]])/Table2[[#This Row],[20D EMA]]</f>
        <v>7.3893773159921558E-2</v>
      </c>
      <c r="T331" s="1">
        <f>(Table2[[#This Row],[Close Price]]-Table2[[#This Row],[50D EMA]])/Table2[[#This Row],[50D EMA]]</f>
        <v>0.15427466919900956</v>
      </c>
      <c r="U331" s="1">
        <f>(Table2[[#This Row],[Close Price]]-Table2[[#This Row],[200D EMA]])/Table2[[#This Row],[200D EMA]]</f>
        <v>0.35153103247320211</v>
      </c>
      <c r="V331">
        <v>1.8189512620328601</v>
      </c>
      <c r="W331">
        <v>736.05</v>
      </c>
      <c r="X331">
        <v>759.45</v>
      </c>
      <c r="Y331">
        <v>692.25</v>
      </c>
      <c r="Z331">
        <v>766</v>
      </c>
      <c r="AA331">
        <v>655.1</v>
      </c>
      <c r="AB331">
        <v>768.7</v>
      </c>
      <c r="AC331" s="1">
        <f>(Table2[[#This Row],[Close Price]]/Table2[[#This Row],[Day Low]])-1</f>
        <v>4.0078798994633846E-3</v>
      </c>
      <c r="AD331" s="1">
        <f>(Table2[[#This Row],[Day High]]/Table2[[#This Row],[Close Price]])-1</f>
        <v>2.7672530446549493E-2</v>
      </c>
      <c r="AE331" s="1">
        <f>(Table2[[#This Row],[Close Price]]/Table2[[#This Row],[Current Week Low]])-1</f>
        <v>6.7533405561574611E-2</v>
      </c>
      <c r="AF331" s="1">
        <f>(Table2[[#This Row],[Current Week High]]/Table2[[#This Row],[Close Price]])-1</f>
        <v>3.6535859269282822E-2</v>
      </c>
      <c r="AG331" s="1">
        <f>(Table2[[#This Row],[Close Price]]/Table2[[#This Row],[Current Month Low]])-1</f>
        <v>0.12807205006869182</v>
      </c>
      <c r="AH331" s="1">
        <f>(Table2[[#This Row],[Current Month High]]/Table2[[#This Row],[Close Price]])-1</f>
        <v>4.018944519621126E-2</v>
      </c>
      <c r="AI331">
        <v>4.0189445196211198</v>
      </c>
      <c r="AJ331">
        <v>81.952480610611801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0.4</v>
      </c>
      <c r="AM331" t="s">
        <v>3208</v>
      </c>
      <c r="AN331">
        <v>11.51</v>
      </c>
      <c r="AO331" t="s">
        <v>3208</v>
      </c>
      <c r="AP331">
        <v>-1.8203779724757001E-2</v>
      </c>
      <c r="AQ331">
        <f>(Table2[[#This Row],[Sharpe Ratio]]-AVERAGE(Table2[Sharpe Ratio]))/_xlfn.STDEV.P(Table2[Sharpe Ratio])</f>
        <v>-0.96887345759462906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2.6459445097158474</v>
      </c>
      <c r="AS331">
        <f>_xlfn.RANK.AVG(Table2[[#This Row],[1Y Return vs Nifty Z-Score]],Table2[1Y Return vs Nifty Z-Score])</f>
        <v>326</v>
      </c>
      <c r="AT331">
        <f>_xlfn.RANK.AVG(Table2[[#This Row],[6M Return vs Nifty Z-Score]],Table2[6M Return vs Nifty Z-Score])</f>
        <v>82</v>
      </c>
      <c r="AU331">
        <f>_xlfn.RANK.AVG(Table2[[#This Row],[Sharpe Ratio Z-Score]],Table2[Sharpe Ratio Z-Score])</f>
        <v>620</v>
      </c>
      <c r="AV331">
        <f>(Table2[[#This Row],[Rank 1Y]]+Table2[[#This Row],[Rank 6M]]+Table2[[#This Row],[Rank Sharpe]])/3</f>
        <v>342.66666666666669</v>
      </c>
    </row>
    <row r="332" spans="1:48" x14ac:dyDescent="0.3">
      <c r="A332" t="s">
        <v>154</v>
      </c>
      <c r="B332" t="s">
        <v>155</v>
      </c>
      <c r="C332" t="s">
        <v>3170</v>
      </c>
      <c r="D332" t="s">
        <v>78</v>
      </c>
      <c r="E332">
        <v>181363.594573215</v>
      </c>
      <c r="F332">
        <v>2681.15</v>
      </c>
      <c r="G332">
        <v>19.923403789064601</v>
      </c>
      <c r="H332">
        <f>(Table2[[#This Row],[1Y Return vs Nifty]]-AVERAGE(Table2[1Y Return vs Nifty]))/_xlfn.STDEV.P(Table2[1Y Return vs Nifty])</f>
        <v>-6.5577573535271536E-2</v>
      </c>
      <c r="I332">
        <v>2.1672119971748498</v>
      </c>
      <c r="J332">
        <f>(Table2[[#This Row],[1M Return vs Nifty]]-AVERAGE(Table2[1M Return vs Nifty]))/_xlfn.STDEV.P(Table2[1M Return vs Nifty])</f>
        <v>-2.4735929738784204E-2</v>
      </c>
      <c r="K332">
        <v>8.2868695363915794</v>
      </c>
      <c r="L332">
        <f>(Table2[[#This Row],[6M Return vs Nifty]]-AVERAGE(Table2[6M Return vs Nifty]))/_xlfn.STDEV.P(Table2[6M Return vs Nifty])</f>
        <v>-0.16074556054062461</v>
      </c>
      <c r="M332">
        <v>1.4723737050288599</v>
      </c>
      <c r="N332">
        <f>(Table2[[#This Row],[1W Return vs Nifty]]-AVERAGE(Table2[1W Return vs Nifty]))/_xlfn.STDEV.P(Table2[1W Return vs Nifty])</f>
        <v>-0.13056216014008218</v>
      </c>
      <c r="O332">
        <v>2695.74</v>
      </c>
      <c r="P332">
        <v>2663.74291766022</v>
      </c>
      <c r="Q332">
        <v>2392.9937845448098</v>
      </c>
      <c r="R332">
        <v>50.063527455637299</v>
      </c>
      <c r="S332" s="1">
        <f>(Table2[[#This Row],[Close Price]]-Table2[[#This Row],[20D EMA]])/Table2[[#This Row],[20D EMA]]</f>
        <v>-5.4122430204692189E-3</v>
      </c>
      <c r="T332" s="1">
        <f>(Table2[[#This Row],[Close Price]]-Table2[[#This Row],[50D EMA]])/Table2[[#This Row],[50D EMA]]</f>
        <v>6.5348206932334752E-3</v>
      </c>
      <c r="U332" s="1">
        <f>(Table2[[#This Row],[Close Price]]-Table2[[#This Row],[200D EMA]])/Table2[[#This Row],[200D EMA]]</f>
        <v>0.12041661675690592</v>
      </c>
      <c r="V332">
        <v>0.67634394968964995</v>
      </c>
      <c r="W332">
        <v>2674.1</v>
      </c>
      <c r="X332">
        <v>2729.5</v>
      </c>
      <c r="Y332">
        <v>2673.9</v>
      </c>
      <c r="Z332">
        <v>2729.5</v>
      </c>
      <c r="AA332">
        <v>2673.9</v>
      </c>
      <c r="AB332">
        <v>2774</v>
      </c>
      <c r="AC332" s="1">
        <f>(Table2[[#This Row],[Close Price]]/Table2[[#This Row],[Day Low]])-1</f>
        <v>2.6364010321229259E-3</v>
      </c>
      <c r="AD332" s="1">
        <f>(Table2[[#This Row],[Day High]]/Table2[[#This Row],[Close Price]])-1</f>
        <v>1.8033306603509658E-2</v>
      </c>
      <c r="AE332" s="1">
        <f>(Table2[[#This Row],[Close Price]]/Table2[[#This Row],[Current Week Low]])-1</f>
        <v>2.7113953401398661E-3</v>
      </c>
      <c r="AF332" s="1">
        <f>(Table2[[#This Row],[Current Week High]]/Table2[[#This Row],[Close Price]])-1</f>
        <v>1.8033306603509658E-2</v>
      </c>
      <c r="AG332" s="1">
        <f>(Table2[[#This Row],[Close Price]]/Table2[[#This Row],[Current Month Low]])-1</f>
        <v>2.7113953401398661E-3</v>
      </c>
      <c r="AH332" s="1">
        <f>(Table2[[#This Row],[Current Month High]]/Table2[[#This Row],[Close Price]])-1</f>
        <v>3.4630662215840102E-2</v>
      </c>
      <c r="AI332">
        <v>7.3326744120992799</v>
      </c>
      <c r="AJ332">
        <v>47.250393499868103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0.04</v>
      </c>
      <c r="AM332" t="s">
        <v>3208</v>
      </c>
      <c r="AN332">
        <v>-2.0299999999999998</v>
      </c>
      <c r="AO332" t="s">
        <v>3206</v>
      </c>
      <c r="AP332">
        <v>7.2801581624338002E-2</v>
      </c>
      <c r="AQ332">
        <f>(Table2[[#This Row],[Sharpe Ratio]]-AVERAGE(Table2[Sharpe Ratio]))/_xlfn.STDEV.P(Table2[Sharpe Ratio])</f>
        <v>9.5101312033056357E-2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-0.28651991192170617</v>
      </c>
      <c r="AS332">
        <f>_xlfn.RANK.AVG(Table2[[#This Row],[1Y Return vs Nifty Z-Score]],Table2[1Y Return vs Nifty Z-Score])</f>
        <v>322</v>
      </c>
      <c r="AT332">
        <f>_xlfn.RANK.AVG(Table2[[#This Row],[6M Return vs Nifty Z-Score]],Table2[6M Return vs Nifty Z-Score])</f>
        <v>381</v>
      </c>
      <c r="AU332">
        <f>_xlfn.RANK.AVG(Table2[[#This Row],[Sharpe Ratio Z-Score]],Table2[Sharpe Ratio Z-Score])</f>
        <v>328</v>
      </c>
      <c r="AV332">
        <f>(Table2[[#This Row],[Rank 1Y]]+Table2[[#This Row],[Rank 6M]]+Table2[[#This Row],[Rank Sharpe]])/3</f>
        <v>343.66666666666669</v>
      </c>
    </row>
    <row r="333" spans="1:48" x14ac:dyDescent="0.3">
      <c r="A333" t="s">
        <v>665</v>
      </c>
      <c r="B333" t="s">
        <v>666</v>
      </c>
      <c r="C333" t="s">
        <v>3165</v>
      </c>
      <c r="D333" t="s">
        <v>269</v>
      </c>
      <c r="E333">
        <v>28113.007174999999</v>
      </c>
      <c r="F333">
        <v>3396.15</v>
      </c>
      <c r="G333">
        <v>28.292416421984001</v>
      </c>
      <c r="H333">
        <f>(Table2[[#This Row],[1Y Return vs Nifty]]-AVERAGE(Table2[1Y Return vs Nifty]))/_xlfn.STDEV.P(Table2[1Y Return vs Nifty])</f>
        <v>8.2805809116338086E-2</v>
      </c>
      <c r="I333">
        <v>3.7407853827601198</v>
      </c>
      <c r="J333">
        <f>(Table2[[#This Row],[1M Return vs Nifty]]-AVERAGE(Table2[1M Return vs Nifty]))/_xlfn.STDEV.P(Table2[1M Return vs Nifty])</f>
        <v>0.12893236868567221</v>
      </c>
      <c r="K333">
        <v>46.908965067065303</v>
      </c>
      <c r="L333">
        <f>(Table2[[#This Row],[6M Return vs Nifty]]-AVERAGE(Table2[6M Return vs Nifty]))/_xlfn.STDEV.P(Table2[6M Return vs Nifty])</f>
        <v>1.0739217827679324</v>
      </c>
      <c r="M333">
        <v>1.6194877814691999</v>
      </c>
      <c r="N333">
        <f>(Table2[[#This Row],[1W Return vs Nifty]]-AVERAGE(Table2[1W Return vs Nifty]))/_xlfn.STDEV.P(Table2[1W Return vs Nifty])</f>
        <v>-0.1027188855893619</v>
      </c>
      <c r="O333">
        <v>3334.11</v>
      </c>
      <c r="P333">
        <v>3168.8354547004801</v>
      </c>
      <c r="Q333">
        <v>2741.2083579015898</v>
      </c>
      <c r="R333">
        <v>58.776551138241402</v>
      </c>
      <c r="S333" s="1">
        <f>(Table2[[#This Row],[Close Price]]-Table2[[#This Row],[20D EMA]])/Table2[[#This Row],[20D EMA]]</f>
        <v>1.8607664414191483E-2</v>
      </c>
      <c r="T333" s="1">
        <f>(Table2[[#This Row],[Close Price]]-Table2[[#This Row],[50D EMA]])/Table2[[#This Row],[50D EMA]]</f>
        <v>7.173441112643883E-2</v>
      </c>
      <c r="U333" s="1">
        <f>(Table2[[#This Row],[Close Price]]-Table2[[#This Row],[200D EMA]])/Table2[[#This Row],[200D EMA]]</f>
        <v>0.23892442915202977</v>
      </c>
      <c r="V333">
        <v>0.64100652355936205</v>
      </c>
      <c r="W333">
        <v>3380.2</v>
      </c>
      <c r="X333">
        <v>3409.5</v>
      </c>
      <c r="Y333">
        <v>3351.05</v>
      </c>
      <c r="Z333">
        <v>3432</v>
      </c>
      <c r="AA333">
        <v>3351.05</v>
      </c>
      <c r="AB333">
        <v>3452.9</v>
      </c>
      <c r="AC333" s="1">
        <f>(Table2[[#This Row],[Close Price]]/Table2[[#This Row],[Day Low]])-1</f>
        <v>4.7186557008462859E-3</v>
      </c>
      <c r="AD333" s="1">
        <f>(Table2[[#This Row],[Day High]]/Table2[[#This Row],[Close Price]])-1</f>
        <v>3.930921779073282E-3</v>
      </c>
      <c r="AE333" s="1">
        <f>(Table2[[#This Row],[Close Price]]/Table2[[#This Row],[Current Week Low]])-1</f>
        <v>1.3458468241297483E-2</v>
      </c>
      <c r="AF333" s="1">
        <f>(Table2[[#This Row],[Current Week High]]/Table2[[#This Row],[Close Price]])-1</f>
        <v>1.0556070844927268E-2</v>
      </c>
      <c r="AG333" s="1">
        <f>(Table2[[#This Row],[Close Price]]/Table2[[#This Row],[Current Month Low]])-1</f>
        <v>1.3458468241297483E-2</v>
      </c>
      <c r="AH333" s="1">
        <f>(Table2[[#This Row],[Current Month High]]/Table2[[#This Row],[Close Price]])-1</f>
        <v>1.67100981994317E-2</v>
      </c>
      <c r="AI333">
        <v>1.8624030151789399</v>
      </c>
      <c r="AJ333">
        <v>74.726037968822297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0.06</v>
      </c>
      <c r="AM333" t="s">
        <v>3208</v>
      </c>
      <c r="AN333">
        <v>2.29</v>
      </c>
      <c r="AO333" t="s">
        <v>3208</v>
      </c>
      <c r="AP333">
        <v>-4.5016419902810002E-2</v>
      </c>
      <c r="AQ333">
        <f>(Table2[[#This Row],[Sharpe Ratio]]-AVERAGE(Table2[Sharpe Ratio]))/_xlfn.STDEV.P(Table2[Sharpe Ratio])</f>
        <v>-1.2823491938990115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-9.9408118918430571E-2</v>
      </c>
      <c r="AS333">
        <f>_xlfn.RANK.AVG(Table2[[#This Row],[1Y Return vs Nifty Z-Score]],Table2[1Y Return vs Nifty Z-Score])</f>
        <v>273</v>
      </c>
      <c r="AT333">
        <f>_xlfn.RANK.AVG(Table2[[#This Row],[6M Return vs Nifty Z-Score]],Table2[6M Return vs Nifty Z-Score])</f>
        <v>97</v>
      </c>
      <c r="AU333">
        <f>_xlfn.RANK.AVG(Table2[[#This Row],[Sharpe Ratio Z-Score]],Table2[Sharpe Ratio Z-Score])</f>
        <v>661</v>
      </c>
      <c r="AV333">
        <f>(Table2[[#This Row],[Rank 1Y]]+Table2[[#This Row],[Rank 6M]]+Table2[[#This Row],[Rank Sharpe]])/3</f>
        <v>343.66666666666669</v>
      </c>
    </row>
    <row r="334" spans="1:48" x14ac:dyDescent="0.3">
      <c r="A334" t="s">
        <v>1212</v>
      </c>
      <c r="B334" t="s">
        <v>1213</v>
      </c>
      <c r="C334" t="s">
        <v>3178</v>
      </c>
      <c r="D334" t="s">
        <v>1214</v>
      </c>
      <c r="E334">
        <v>10082.6869437</v>
      </c>
      <c r="F334">
        <v>520.54999999999995</v>
      </c>
      <c r="G334">
        <v>5.4412226296258197</v>
      </c>
      <c r="H334">
        <f>(Table2[[#This Row],[1Y Return vs Nifty]]-AVERAGE(Table2[1Y Return vs Nifty]))/_xlfn.STDEV.P(Table2[1Y Return vs Nifty])</f>
        <v>-0.32234801024822468</v>
      </c>
      <c r="I334">
        <v>6.7864175794010899</v>
      </c>
      <c r="J334">
        <f>(Table2[[#This Row],[1M Return vs Nifty]]-AVERAGE(Table2[1M Return vs Nifty]))/_xlfn.STDEV.P(Table2[1M Return vs Nifty])</f>
        <v>0.42635549592703981</v>
      </c>
      <c r="K334">
        <v>28.260254773961101</v>
      </c>
      <c r="L334">
        <f>(Table2[[#This Row],[6M Return vs Nifty]]-AVERAGE(Table2[6M Return vs Nifty]))/_xlfn.STDEV.P(Table2[6M Return vs Nifty])</f>
        <v>0.47776165014562416</v>
      </c>
      <c r="M334">
        <v>7.87249449217164</v>
      </c>
      <c r="N334">
        <f>(Table2[[#This Row],[1W Return vs Nifty]]-AVERAGE(Table2[1W Return vs Nifty]))/_xlfn.STDEV.P(Table2[1W Return vs Nifty])</f>
        <v>1.0807449054108815</v>
      </c>
      <c r="O334">
        <v>512.9</v>
      </c>
      <c r="P334">
        <v>513.72629680385501</v>
      </c>
      <c r="Q334">
        <v>457.38570271759801</v>
      </c>
      <c r="R334">
        <v>64.1484520875957</v>
      </c>
      <c r="S334" s="1">
        <f>(Table2[[#This Row],[Close Price]]-Table2[[#This Row],[20D EMA]])/Table2[[#This Row],[20D EMA]]</f>
        <v>1.4915188145837352E-2</v>
      </c>
      <c r="T334" s="1">
        <f>(Table2[[#This Row],[Close Price]]-Table2[[#This Row],[50D EMA]])/Table2[[#This Row],[50D EMA]]</f>
        <v>1.3282760175211149E-2</v>
      </c>
      <c r="U334" s="1">
        <f>(Table2[[#This Row],[Close Price]]-Table2[[#This Row],[200D EMA]])/Table2[[#This Row],[200D EMA]]</f>
        <v>0.13809853895105517</v>
      </c>
      <c r="V334">
        <v>0.48970173268723</v>
      </c>
      <c r="W334">
        <v>518.6</v>
      </c>
      <c r="X334">
        <v>533</v>
      </c>
      <c r="Y334">
        <v>488.3</v>
      </c>
      <c r="Z334">
        <v>533</v>
      </c>
      <c r="AA334">
        <v>488.3</v>
      </c>
      <c r="AB334">
        <v>533</v>
      </c>
      <c r="AC334" s="1">
        <f>(Table2[[#This Row],[Close Price]]/Table2[[#This Row],[Day Low]])-1</f>
        <v>3.7601234091784175E-3</v>
      </c>
      <c r="AD334" s="1">
        <f>(Table2[[#This Row],[Day High]]/Table2[[#This Row],[Close Price]])-1</f>
        <v>2.391701085390463E-2</v>
      </c>
      <c r="AE334" s="1">
        <f>(Table2[[#This Row],[Close Price]]/Table2[[#This Row],[Current Week Low]])-1</f>
        <v>6.6045463854187858E-2</v>
      </c>
      <c r="AF334" s="1">
        <f>(Table2[[#This Row],[Current Week High]]/Table2[[#This Row],[Close Price]])-1</f>
        <v>2.391701085390463E-2</v>
      </c>
      <c r="AG334" s="1">
        <f>(Table2[[#This Row],[Close Price]]/Table2[[#This Row],[Current Month Low]])-1</f>
        <v>6.6045463854187858E-2</v>
      </c>
      <c r="AH334" s="1">
        <f>(Table2[[#This Row],[Current Month High]]/Table2[[#This Row],[Close Price]])-1</f>
        <v>2.391701085390463E-2</v>
      </c>
      <c r="AI334">
        <v>11.6895591201613</v>
      </c>
      <c r="AJ334">
        <v>68.136304909560593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-0.08</v>
      </c>
      <c r="AM334" t="s">
        <v>3206</v>
      </c>
      <c r="AN334">
        <v>1.04</v>
      </c>
      <c r="AO334" t="s">
        <v>3208</v>
      </c>
      <c r="AP334">
        <v>3.2050376446452998E-2</v>
      </c>
      <c r="AQ334">
        <f>(Table2[[#This Row],[Sharpe Ratio]]-AVERAGE(Table2[Sharpe Ratio]))/_xlfn.STDEV.P(Table2[Sharpe Ratio])</f>
        <v>-0.38133494950618652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407</v>
      </c>
      <c r="AT334">
        <f>_xlfn.RANK.AVG(Table2[[#This Row],[6M Return vs Nifty Z-Score]],Table2[6M Return vs Nifty Z-Score])</f>
        <v>182</v>
      </c>
      <c r="AU334">
        <f>_xlfn.RANK.AVG(Table2[[#This Row],[Sharpe Ratio Z-Score]],Table2[Sharpe Ratio Z-Score])</f>
        <v>443</v>
      </c>
      <c r="AV334">
        <f>(Table2[[#This Row],[Rank 1Y]]+Table2[[#This Row],[Rank 6M]]+Table2[[#This Row],[Rank Sharpe]])/3</f>
        <v>344</v>
      </c>
    </row>
    <row r="335" spans="1:48" x14ac:dyDescent="0.3">
      <c r="A335" t="s">
        <v>898</v>
      </c>
      <c r="B335" t="s">
        <v>899</v>
      </c>
      <c r="C335" t="s">
        <v>3163</v>
      </c>
      <c r="D335" t="s">
        <v>173</v>
      </c>
      <c r="E335">
        <v>17597.34052505</v>
      </c>
      <c r="F335">
        <v>522</v>
      </c>
      <c r="G335">
        <v>30.2352005850382</v>
      </c>
      <c r="H335">
        <f>(Table2[[#This Row],[1Y Return vs Nifty]]-AVERAGE(Table2[1Y Return vs Nifty]))/_xlfn.STDEV.P(Table2[1Y Return vs Nifty])</f>
        <v>0.11725155540927891</v>
      </c>
      <c r="I335">
        <v>8.9812964090040595</v>
      </c>
      <c r="J335">
        <f>(Table2[[#This Row],[1M Return vs Nifty]]-AVERAGE(Table2[1M Return vs Nifty]))/_xlfn.STDEV.P(Table2[1M Return vs Nifty])</f>
        <v>0.64069776816082102</v>
      </c>
      <c r="K335">
        <v>24.5006859932396</v>
      </c>
      <c r="L335">
        <f>(Table2[[#This Row],[6M Return vs Nifty]]-AVERAGE(Table2[6M Return vs Nifty]))/_xlfn.STDEV.P(Table2[6M Return vs Nifty])</f>
        <v>0.35757612590878751</v>
      </c>
      <c r="M335">
        <v>6.9227074229647698</v>
      </c>
      <c r="N335">
        <f>(Table2[[#This Row],[1W Return vs Nifty]]-AVERAGE(Table2[1W Return vs Nifty]))/_xlfn.STDEV.P(Table2[1W Return vs Nifty])</f>
        <v>0.90098520618607403</v>
      </c>
      <c r="O335">
        <v>504.41</v>
      </c>
      <c r="P335">
        <v>482.08105671477603</v>
      </c>
      <c r="Q335">
        <v>438.61223920351603</v>
      </c>
      <c r="R335">
        <v>73.744703802571394</v>
      </c>
      <c r="S335" s="1">
        <f>(Table2[[#This Row],[Close Price]]-Table2[[#This Row],[20D EMA]])/Table2[[#This Row],[20D EMA]]</f>
        <v>3.487242520965083E-2</v>
      </c>
      <c r="T335" s="1">
        <f>(Table2[[#This Row],[Close Price]]-Table2[[#This Row],[50D EMA]])/Table2[[#This Row],[50D EMA]]</f>
        <v>8.2805459225588435E-2</v>
      </c>
      <c r="U335" s="1">
        <f>(Table2[[#This Row],[Close Price]]-Table2[[#This Row],[200D EMA]])/Table2[[#This Row],[200D EMA]]</f>
        <v>0.19011726838245402</v>
      </c>
      <c r="V335">
        <v>1.1256757539042599</v>
      </c>
      <c r="W335">
        <v>514.35</v>
      </c>
      <c r="X335">
        <v>543.4</v>
      </c>
      <c r="Y335">
        <v>508</v>
      </c>
      <c r="Z335">
        <v>547</v>
      </c>
      <c r="AA335">
        <v>495.5</v>
      </c>
      <c r="AB335">
        <v>547</v>
      </c>
      <c r="AC335" s="1">
        <f>(Table2[[#This Row],[Close Price]]/Table2[[#This Row],[Day Low]])-1</f>
        <v>1.4873140857392775E-2</v>
      </c>
      <c r="AD335" s="1">
        <f>(Table2[[#This Row],[Day High]]/Table2[[#This Row],[Close Price]])-1</f>
        <v>4.0996168582375425E-2</v>
      </c>
      <c r="AE335" s="1">
        <f>(Table2[[#This Row],[Close Price]]/Table2[[#This Row],[Current Week Low]])-1</f>
        <v>2.7559055118110187E-2</v>
      </c>
      <c r="AF335" s="1">
        <f>(Table2[[#This Row],[Current Week High]]/Table2[[#This Row],[Close Price]])-1</f>
        <v>4.789272030651337E-2</v>
      </c>
      <c r="AG335" s="1">
        <f>(Table2[[#This Row],[Close Price]]/Table2[[#This Row],[Current Month Low]])-1</f>
        <v>5.3481331987891068E-2</v>
      </c>
      <c r="AH335" s="1">
        <f>(Table2[[#This Row],[Current Month High]]/Table2[[#This Row],[Close Price]])-1</f>
        <v>4.789272030651337E-2</v>
      </c>
      <c r="AI335">
        <v>4.7892720306513299</v>
      </c>
      <c r="AJ335">
        <v>103.667577058135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7.0000000000000007E-2</v>
      </c>
      <c r="AM335" t="s">
        <v>3208</v>
      </c>
      <c r="AN335">
        <v>2.58</v>
      </c>
      <c r="AO335" t="s">
        <v>3208</v>
      </c>
      <c r="AQ335">
        <f>(Table2[[#This Row],[Sharpe Ratio]]-AVERAGE(Table2[Sharpe Ratio]))/_xlfn.STDEV.P(Table2[Sharpe Ratio])</f>
        <v>-0.75604684988846582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1.2604638057764956</v>
      </c>
      <c r="AS335">
        <f>_xlfn.RANK.AVG(Table2[[#This Row],[1Y Return vs Nifty Z-Score]],Table2[1Y Return vs Nifty Z-Score])</f>
        <v>260</v>
      </c>
      <c r="AT335">
        <f>_xlfn.RANK.AVG(Table2[[#This Row],[6M Return vs Nifty Z-Score]],Table2[6M Return vs Nifty Z-Score])</f>
        <v>213</v>
      </c>
      <c r="AU335">
        <f>_xlfn.RANK.AVG(Table2[[#This Row],[Sharpe Ratio Z-Score]],Table2[Sharpe Ratio Z-Score])</f>
        <v>559.5</v>
      </c>
      <c r="AV335">
        <f>(Table2[[#This Row],[Rank 1Y]]+Table2[[#This Row],[Rank 6M]]+Table2[[#This Row],[Rank Sharpe]])/3</f>
        <v>344.16666666666669</v>
      </c>
    </row>
    <row r="336" spans="1:48" x14ac:dyDescent="0.3">
      <c r="A336" t="s">
        <v>319</v>
      </c>
      <c r="B336" t="s">
        <v>320</v>
      </c>
      <c r="C336" t="s">
        <v>3165</v>
      </c>
      <c r="D336" t="s">
        <v>269</v>
      </c>
      <c r="E336">
        <v>85407.993910749996</v>
      </c>
      <c r="F336">
        <v>877</v>
      </c>
      <c r="G336">
        <v>16.347798087793699</v>
      </c>
      <c r="H336">
        <f>(Table2[[#This Row],[1Y Return vs Nifty]]-AVERAGE(Table2[1Y Return vs Nifty]))/_xlfn.STDEV.P(Table2[1Y Return vs Nifty])</f>
        <v>-0.12897339957286225</v>
      </c>
      <c r="I336">
        <v>-2.3973747703949</v>
      </c>
      <c r="J336">
        <f>(Table2[[#This Row],[1M Return vs Nifty]]-AVERAGE(Table2[1M Return vs Nifty]))/_xlfn.STDEV.P(Table2[1M Return vs Nifty])</f>
        <v>-0.47049352071528933</v>
      </c>
      <c r="K336">
        <v>2.9721159811559299</v>
      </c>
      <c r="L336">
        <f>(Table2[[#This Row],[6M Return vs Nifty]]-AVERAGE(Table2[6M Return vs Nifty]))/_xlfn.STDEV.P(Table2[6M Return vs Nifty])</f>
        <v>-0.3306470783692208</v>
      </c>
      <c r="M336">
        <v>2.3040076230453801</v>
      </c>
      <c r="N336">
        <f>(Table2[[#This Row],[1W Return vs Nifty]]-AVERAGE(Table2[1W Return vs Nifty]))/_xlfn.STDEV.P(Table2[1W Return vs Nifty])</f>
        <v>2.6835500677341466E-2</v>
      </c>
      <c r="O336">
        <v>878.64</v>
      </c>
      <c r="P336">
        <v>880.16348181993101</v>
      </c>
      <c r="Q336">
        <v>802.829439469313</v>
      </c>
      <c r="R336">
        <v>50.465257625102197</v>
      </c>
      <c r="S336" s="1">
        <f>(Table2[[#This Row],[Close Price]]-Table2[[#This Row],[20D EMA]])/Table2[[#This Row],[20D EMA]]</f>
        <v>-1.8665209869798624E-3</v>
      </c>
      <c r="T336" s="1">
        <f>(Table2[[#This Row],[Close Price]]-Table2[[#This Row],[50D EMA]])/Table2[[#This Row],[50D EMA]]</f>
        <v>-3.5941979930703498E-3</v>
      </c>
      <c r="U336" s="1">
        <f>(Table2[[#This Row],[Close Price]]-Table2[[#This Row],[200D EMA]])/Table2[[#This Row],[200D EMA]]</f>
        <v>9.2386448334175794E-2</v>
      </c>
      <c r="V336">
        <v>1.01532102960882</v>
      </c>
      <c r="W336">
        <v>874.3</v>
      </c>
      <c r="X336">
        <v>902</v>
      </c>
      <c r="Y336">
        <v>873.5</v>
      </c>
      <c r="Z336">
        <v>909.2</v>
      </c>
      <c r="AA336">
        <v>860.25</v>
      </c>
      <c r="AB336">
        <v>913.25</v>
      </c>
      <c r="AC336" s="1">
        <f>(Table2[[#This Row],[Close Price]]/Table2[[#This Row],[Day Low]])-1</f>
        <v>3.0881848335813089E-3</v>
      </c>
      <c r="AD336" s="1">
        <f>(Table2[[#This Row],[Day High]]/Table2[[#This Row],[Close Price]])-1</f>
        <v>2.8506271379703518E-2</v>
      </c>
      <c r="AE336" s="1">
        <f>(Table2[[#This Row],[Close Price]]/Table2[[#This Row],[Current Week Low]])-1</f>
        <v>4.0068689181453898E-3</v>
      </c>
      <c r="AF336" s="1">
        <f>(Table2[[#This Row],[Current Week High]]/Table2[[#This Row],[Close Price]])-1</f>
        <v>3.67160775370583E-2</v>
      </c>
      <c r="AG336" s="1">
        <f>(Table2[[#This Row],[Close Price]]/Table2[[#This Row],[Current Month Low]])-1</f>
        <v>1.9471083987212978E-2</v>
      </c>
      <c r="AH336" s="1">
        <f>(Table2[[#This Row],[Current Month High]]/Table2[[#This Row],[Close Price]])-1</f>
        <v>4.1334093500570157E-2</v>
      </c>
      <c r="AI336">
        <v>11.733181299885899</v>
      </c>
      <c r="AJ336">
        <v>65.144524997646101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-0.18</v>
      </c>
      <c r="AM336" t="s">
        <v>3206</v>
      </c>
      <c r="AN336">
        <v>1.88</v>
      </c>
      <c r="AO336" t="s">
        <v>3208</v>
      </c>
      <c r="AP336">
        <v>9.1125703422877E-2</v>
      </c>
      <c r="AQ336">
        <f>(Table2[[#This Row],[Sharpe Ratio]]-AVERAGE(Table2[Sharpe Ratio]))/_xlfn.STDEV.P(Table2[Sharpe Ratio])</f>
        <v>0.30933488003617993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344</v>
      </c>
      <c r="AT336">
        <f>_xlfn.RANK.AVG(Table2[[#This Row],[6M Return vs Nifty Z-Score]],Table2[6M Return vs Nifty Z-Score])</f>
        <v>435</v>
      </c>
      <c r="AU336">
        <f>_xlfn.RANK.AVG(Table2[[#This Row],[Sharpe Ratio Z-Score]],Table2[Sharpe Ratio Z-Score])</f>
        <v>257</v>
      </c>
      <c r="AV336">
        <f>(Table2[[#This Row],[Rank 1Y]]+Table2[[#This Row],[Rank 6M]]+Table2[[#This Row],[Rank Sharpe]])/3</f>
        <v>345.33333333333331</v>
      </c>
    </row>
    <row r="337" spans="1:48" x14ac:dyDescent="0.3">
      <c r="A337" t="s">
        <v>2040</v>
      </c>
      <c r="B337" t="s">
        <v>2041</v>
      </c>
      <c r="C337" t="s">
        <v>3159</v>
      </c>
      <c r="D337" t="s">
        <v>65</v>
      </c>
      <c r="E337">
        <v>3262.44193963</v>
      </c>
      <c r="F337">
        <v>238.95</v>
      </c>
      <c r="G337">
        <v>18.0843209917461</v>
      </c>
      <c r="H337">
        <f>(Table2[[#This Row],[1Y Return vs Nifty]]-AVERAGE(Table2[1Y Return vs Nifty]))/_xlfn.STDEV.P(Table2[1Y Return vs Nifty])</f>
        <v>-9.818468484122142E-2</v>
      </c>
      <c r="I337">
        <v>-14.2795483214631</v>
      </c>
      <c r="J337">
        <f>(Table2[[#This Row],[1M Return vs Nifty]]-AVERAGE(Table2[1M Return vs Nifty]))/_xlfn.STDEV.P(Table2[1M Return vs Nifty])</f>
        <v>-1.6308546502965489</v>
      </c>
      <c r="K337">
        <v>21.0241004822965</v>
      </c>
      <c r="L337">
        <f>(Table2[[#This Row],[6M Return vs Nifty]]-AVERAGE(Table2[6M Return vs Nifty]))/_xlfn.STDEV.P(Table2[6M Return vs Nifty])</f>
        <v>0.24643698294923247</v>
      </c>
      <c r="M337">
        <v>-2.52065195203522</v>
      </c>
      <c r="N337">
        <f>(Table2[[#This Row],[1W Return vs Nifty]]-AVERAGE(Table2[1W Return vs Nifty]))/_xlfn.STDEV.P(Table2[1W Return vs Nifty])</f>
        <v>-0.88629480209968692</v>
      </c>
      <c r="O337">
        <v>253.32</v>
      </c>
      <c r="P337">
        <v>245.89767915224101</v>
      </c>
      <c r="Q337">
        <v>210.863921648896</v>
      </c>
      <c r="R337">
        <v>39.940190057286401</v>
      </c>
      <c r="S337" s="1">
        <f>(Table2[[#This Row],[Close Price]]-Table2[[#This Row],[20D EMA]])/Table2[[#This Row],[20D EMA]]</f>
        <v>-5.6726669824727634E-2</v>
      </c>
      <c r="T337" s="1">
        <f>(Table2[[#This Row],[Close Price]]-Table2[[#This Row],[50D EMA]])/Table2[[#This Row],[50D EMA]]</f>
        <v>-2.8254350249233347E-2</v>
      </c>
      <c r="U337" s="1">
        <f>(Table2[[#This Row],[Close Price]]-Table2[[#This Row],[200D EMA]])/Table2[[#This Row],[200D EMA]]</f>
        <v>0.13319527651519916</v>
      </c>
      <c r="V337">
        <v>0.35588694853451702</v>
      </c>
      <c r="W337">
        <v>235.5</v>
      </c>
      <c r="X337">
        <v>245.8</v>
      </c>
      <c r="Y337">
        <v>235.5</v>
      </c>
      <c r="Z337">
        <v>247.9</v>
      </c>
      <c r="AA337">
        <v>235.5</v>
      </c>
      <c r="AB337">
        <v>264.8</v>
      </c>
      <c r="AC337" s="1">
        <f>(Table2[[#This Row],[Close Price]]/Table2[[#This Row],[Day Low]])-1</f>
        <v>1.4649681528662306E-2</v>
      </c>
      <c r="AD337" s="1">
        <f>(Table2[[#This Row],[Day High]]/Table2[[#This Row],[Close Price]])-1</f>
        <v>2.8667085164260309E-2</v>
      </c>
      <c r="AE337" s="1">
        <f>(Table2[[#This Row],[Close Price]]/Table2[[#This Row],[Current Week Low]])-1</f>
        <v>1.4649681528662306E-2</v>
      </c>
      <c r="AF337" s="1">
        <f>(Table2[[#This Row],[Current Week High]]/Table2[[#This Row],[Close Price]])-1</f>
        <v>3.7455534630675968E-2</v>
      </c>
      <c r="AG337" s="1">
        <f>(Table2[[#This Row],[Close Price]]/Table2[[#This Row],[Current Month Low]])-1</f>
        <v>1.4649681528662306E-2</v>
      </c>
      <c r="AH337" s="1">
        <f>(Table2[[#This Row],[Current Month High]]/Table2[[#This Row],[Close Price]])-1</f>
        <v>0.10818162795563935</v>
      </c>
      <c r="AI337">
        <v>22.849968612680399</v>
      </c>
      <c r="AJ337">
        <v>54.460245636716202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0.15</v>
      </c>
      <c r="AM337" t="s">
        <v>3208</v>
      </c>
      <c r="AN337">
        <v>-10.39</v>
      </c>
      <c r="AO337" t="s">
        <v>3206</v>
      </c>
      <c r="AP337">
        <v>2.3651165120347001E-2</v>
      </c>
      <c r="AQ337">
        <f>(Table2[[#This Row],[Sharpe Ratio]]-AVERAGE(Table2[Sharpe Ratio]))/_xlfn.STDEV.P(Table2[Sharpe Ratio])</f>
        <v>-0.47953299853614895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-2.8484301528243736</v>
      </c>
      <c r="AS337">
        <f>_xlfn.RANK.AVG(Table2[[#This Row],[1Y Return vs Nifty Z-Score]],Table2[1Y Return vs Nifty Z-Score])</f>
        <v>333</v>
      </c>
      <c r="AT337">
        <f>_xlfn.RANK.AVG(Table2[[#This Row],[6M Return vs Nifty Z-Score]],Table2[6M Return vs Nifty Z-Score])</f>
        <v>242</v>
      </c>
      <c r="AU337">
        <f>_xlfn.RANK.AVG(Table2[[#This Row],[Sharpe Ratio Z-Score]],Table2[Sharpe Ratio Z-Score])</f>
        <v>466</v>
      </c>
      <c r="AV337">
        <f>(Table2[[#This Row],[Rank 1Y]]+Table2[[#This Row],[Rank 6M]]+Table2[[#This Row],[Rank Sharpe]])/3</f>
        <v>347</v>
      </c>
    </row>
    <row r="338" spans="1:48" x14ac:dyDescent="0.3">
      <c r="A338" t="s">
        <v>178</v>
      </c>
      <c r="B338" t="s">
        <v>179</v>
      </c>
      <c r="C338" t="s">
        <v>3159</v>
      </c>
      <c r="D338" t="s">
        <v>18</v>
      </c>
      <c r="E338">
        <v>150090.59735736001</v>
      </c>
      <c r="F338">
        <v>340.25</v>
      </c>
      <c r="G338">
        <v>62.464045564604099</v>
      </c>
      <c r="H338">
        <f>(Table2[[#This Row],[1Y Return vs Nifty]]-AVERAGE(Table2[1Y Return vs Nifty]))/_xlfn.STDEV.P(Table2[1Y Return vs Nifty])</f>
        <v>0.68867201404397083</v>
      </c>
      <c r="I338">
        <v>1.1620160463309099</v>
      </c>
      <c r="J338">
        <f>(Table2[[#This Row],[1M Return vs Nifty]]-AVERAGE(Table2[1M Return vs Nifty]))/_xlfn.STDEV.P(Table2[1M Return vs Nifty])</f>
        <v>-0.12289897238066894</v>
      </c>
      <c r="K338">
        <v>-2.9419093294210898</v>
      </c>
      <c r="L338">
        <f>(Table2[[#This Row],[6M Return vs Nifty]]-AVERAGE(Table2[6M Return vs Nifty]))/_xlfn.STDEV.P(Table2[6M Return vs Nifty])</f>
        <v>-0.51970605660799996</v>
      </c>
      <c r="M338">
        <v>-2.25376123974472</v>
      </c>
      <c r="N338">
        <f>(Table2[[#This Row],[1W Return vs Nifty]]-AVERAGE(Table2[1W Return vs Nifty]))/_xlfn.STDEV.P(Table2[1W Return vs Nifty])</f>
        <v>-0.83578222330947682</v>
      </c>
      <c r="O338">
        <v>347.6</v>
      </c>
      <c r="P338">
        <v>336.41123915961498</v>
      </c>
      <c r="Q338">
        <v>293.79671724295298</v>
      </c>
      <c r="R338">
        <v>40.104161927608203</v>
      </c>
      <c r="S338" s="1">
        <f>(Table2[[#This Row],[Close Price]]-Table2[[#This Row],[20D EMA]])/Table2[[#This Row],[20D EMA]]</f>
        <v>-2.1144994246260134E-2</v>
      </c>
      <c r="T338" s="1">
        <f>(Table2[[#This Row],[Close Price]]-Table2[[#This Row],[50D EMA]])/Table2[[#This Row],[50D EMA]]</f>
        <v>1.1410917334315538E-2</v>
      </c>
      <c r="U338" s="1">
        <f>(Table2[[#This Row],[Close Price]]-Table2[[#This Row],[200D EMA]])/Table2[[#This Row],[200D EMA]]</f>
        <v>0.15811368892400807</v>
      </c>
      <c r="V338">
        <v>0.87946848939417299</v>
      </c>
      <c r="W338">
        <v>338.55</v>
      </c>
      <c r="X338">
        <v>352.8</v>
      </c>
      <c r="Y338">
        <v>338.55</v>
      </c>
      <c r="Z338">
        <v>353.55</v>
      </c>
      <c r="AA338">
        <v>338.55</v>
      </c>
      <c r="AB338">
        <v>367.2</v>
      </c>
      <c r="AC338" s="1">
        <f>(Table2[[#This Row],[Close Price]]/Table2[[#This Row],[Day Low]])-1</f>
        <v>5.0214148574803108E-3</v>
      </c>
      <c r="AD338" s="1">
        <f>(Table2[[#This Row],[Day High]]/Table2[[#This Row],[Close Price]])-1</f>
        <v>3.6884643644379267E-2</v>
      </c>
      <c r="AE338" s="1">
        <f>(Table2[[#This Row],[Close Price]]/Table2[[#This Row],[Current Week Low]])-1</f>
        <v>5.0214148574803108E-3</v>
      </c>
      <c r="AF338" s="1">
        <f>(Table2[[#This Row],[Current Week High]]/Table2[[#This Row],[Close Price]])-1</f>
        <v>3.9088905216752456E-2</v>
      </c>
      <c r="AG338" s="1">
        <f>(Table2[[#This Row],[Close Price]]/Table2[[#This Row],[Current Month Low]])-1</f>
        <v>5.0214148574803108E-3</v>
      </c>
      <c r="AH338" s="1">
        <f>(Table2[[#This Row],[Current Month High]]/Table2[[#This Row],[Close Price]])-1</f>
        <v>7.9206465833945527E-2</v>
      </c>
      <c r="AI338">
        <v>7.9206465833945501</v>
      </c>
      <c r="AJ338">
        <v>105.310001508523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0.08</v>
      </c>
      <c r="AM338" t="s">
        <v>3208</v>
      </c>
      <c r="AN338">
        <v>-3.1</v>
      </c>
      <c r="AO338" t="s">
        <v>3206</v>
      </c>
      <c r="AP338">
        <v>4.1210819812075999E-2</v>
      </c>
      <c r="AQ338">
        <f>(Table2[[#This Row],[Sharpe Ratio]]-AVERAGE(Table2[Sharpe Ratio]))/_xlfn.STDEV.P(Table2[Sharpe Ratio])</f>
        <v>-0.27423707664308278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-1.0639523148972576</v>
      </c>
      <c r="AS338">
        <f>_xlfn.RANK.AVG(Table2[[#This Row],[1Y Return vs Nifty Z-Score]],Table2[1Y Return vs Nifty Z-Score])</f>
        <v>134</v>
      </c>
      <c r="AT338">
        <f>_xlfn.RANK.AVG(Table2[[#This Row],[6M Return vs Nifty Z-Score]],Table2[6M Return vs Nifty Z-Score])</f>
        <v>495</v>
      </c>
      <c r="AU338">
        <f>_xlfn.RANK.AVG(Table2[[#This Row],[Sharpe Ratio Z-Score]],Table2[Sharpe Ratio Z-Score])</f>
        <v>413</v>
      </c>
      <c r="AV338">
        <f>(Table2[[#This Row],[Rank 1Y]]+Table2[[#This Row],[Rank 6M]]+Table2[[#This Row],[Rank Sharpe]])/3</f>
        <v>347.33333333333331</v>
      </c>
    </row>
    <row r="339" spans="1:48" x14ac:dyDescent="0.3">
      <c r="A339" t="s">
        <v>1253</v>
      </c>
      <c r="B339" t="s">
        <v>1254</v>
      </c>
      <c r="C339" t="s">
        <v>3161</v>
      </c>
      <c r="D339" t="s">
        <v>553</v>
      </c>
      <c r="E339">
        <v>9490.14461992</v>
      </c>
      <c r="F339">
        <v>1108.6500000000001</v>
      </c>
      <c r="G339">
        <v>5.6305434782026103</v>
      </c>
      <c r="H339">
        <f>(Table2[[#This Row],[1Y Return vs Nifty]]-AVERAGE(Table2[1Y Return vs Nifty]))/_xlfn.STDEV.P(Table2[1Y Return vs Nifty])</f>
        <v>-0.31899133376194505</v>
      </c>
      <c r="I339">
        <v>1.3010531796067299</v>
      </c>
      <c r="J339">
        <f>(Table2[[#This Row],[1M Return vs Nifty]]-AVERAGE(Table2[1M Return vs Nifty]))/_xlfn.STDEV.P(Table2[1M Return vs Nifty])</f>
        <v>-0.1093212137047601</v>
      </c>
      <c r="K339">
        <v>18.361661810466</v>
      </c>
      <c r="L339">
        <f>(Table2[[#This Row],[6M Return vs Nifty]]-AVERAGE(Table2[6M Return vs Nifty]))/_xlfn.STDEV.P(Table2[6M Return vs Nifty])</f>
        <v>0.16132440589964675</v>
      </c>
      <c r="M339">
        <v>-3.7282056051944101</v>
      </c>
      <c r="N339">
        <f>(Table2[[#This Row],[1W Return vs Nifty]]-AVERAGE(Table2[1W Return vs Nifty]))/_xlfn.STDEV.P(Table2[1W Return vs Nifty])</f>
        <v>-1.1148402187802695</v>
      </c>
      <c r="O339">
        <v>1093.72</v>
      </c>
      <c r="P339">
        <v>1057.4444315605599</v>
      </c>
      <c r="Q339">
        <v>964.59990729808703</v>
      </c>
      <c r="R339">
        <v>39.609119880620803</v>
      </c>
      <c r="S339" s="1">
        <f>(Table2[[#This Row],[Close Price]]-Table2[[#This Row],[20D EMA]])/Table2[[#This Row],[20D EMA]]</f>
        <v>1.3650660132392261E-2</v>
      </c>
      <c r="T339" s="1">
        <f>(Table2[[#This Row],[Close Price]]-Table2[[#This Row],[50D EMA]])/Table2[[#This Row],[50D EMA]]</f>
        <v>4.8423885843222804E-2</v>
      </c>
      <c r="U339" s="1">
        <f>(Table2[[#This Row],[Close Price]]-Table2[[#This Row],[200D EMA]])/Table2[[#This Row],[200D EMA]]</f>
        <v>0.14933662299990016</v>
      </c>
      <c r="V339">
        <v>0.79991158235814397</v>
      </c>
      <c r="W339">
        <v>1058.6500000000001</v>
      </c>
      <c r="X339">
        <v>1121.25</v>
      </c>
      <c r="Y339">
        <v>1058.6500000000001</v>
      </c>
      <c r="Z339">
        <v>1147.05</v>
      </c>
      <c r="AA339">
        <v>1058.6500000000001</v>
      </c>
      <c r="AB339">
        <v>1219.05</v>
      </c>
      <c r="AC339" s="1">
        <f>(Table2[[#This Row],[Close Price]]/Table2[[#This Row],[Day Low]])-1</f>
        <v>4.7229962688329463E-2</v>
      </c>
      <c r="AD339" s="1">
        <f>(Table2[[#This Row],[Day High]]/Table2[[#This Row],[Close Price]])-1</f>
        <v>1.1365173860099942E-2</v>
      </c>
      <c r="AE339" s="1">
        <f>(Table2[[#This Row],[Close Price]]/Table2[[#This Row],[Current Week Low]])-1</f>
        <v>4.7229962688329463E-2</v>
      </c>
      <c r="AF339" s="1">
        <f>(Table2[[#This Row],[Current Week High]]/Table2[[#This Row],[Close Price]])-1</f>
        <v>3.4636720335543103E-2</v>
      </c>
      <c r="AG339" s="1">
        <f>(Table2[[#This Row],[Close Price]]/Table2[[#This Row],[Current Month Low]])-1</f>
        <v>4.7229962688329463E-2</v>
      </c>
      <c r="AH339" s="1">
        <f>(Table2[[#This Row],[Current Month High]]/Table2[[#This Row],[Close Price]])-1</f>
        <v>9.9580570964686643E-2</v>
      </c>
      <c r="AI339">
        <v>9.9580570964686608</v>
      </c>
      <c r="AJ339">
        <v>42.747698448464497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7.0000000000000007E-2</v>
      </c>
      <c r="AM339" t="s">
        <v>3208</v>
      </c>
      <c r="AN339">
        <v>1.46</v>
      </c>
      <c r="AO339" t="s">
        <v>3208</v>
      </c>
      <c r="AP339">
        <v>5.9331863798749003E-2</v>
      </c>
      <c r="AQ339">
        <f>(Table2[[#This Row],[Sharpe Ratio]]-AVERAGE(Table2[Sharpe Ratio]))/_xlfn.STDEV.P(Table2[Sharpe Ratio])</f>
        <v>-6.2377760715809763E-2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-1.4442061210631376</v>
      </c>
      <c r="AS339">
        <f>_xlfn.RANK.AVG(Table2[[#This Row],[1Y Return vs Nifty Z-Score]],Table2[1Y Return vs Nifty Z-Score])</f>
        <v>401</v>
      </c>
      <c r="AT339">
        <f>_xlfn.RANK.AVG(Table2[[#This Row],[6M Return vs Nifty Z-Score]],Table2[6M Return vs Nifty Z-Score])</f>
        <v>274</v>
      </c>
      <c r="AU339">
        <f>_xlfn.RANK.AVG(Table2[[#This Row],[Sharpe Ratio Z-Score]],Table2[Sharpe Ratio Z-Score])</f>
        <v>367</v>
      </c>
      <c r="AV339">
        <f>(Table2[[#This Row],[Rank 1Y]]+Table2[[#This Row],[Rank 6M]]+Table2[[#This Row],[Rank Sharpe]])/3</f>
        <v>347.33333333333331</v>
      </c>
    </row>
    <row r="340" spans="1:48" x14ac:dyDescent="0.3">
      <c r="A340" t="s">
        <v>599</v>
      </c>
      <c r="B340" t="s">
        <v>600</v>
      </c>
      <c r="C340" t="s">
        <v>3169</v>
      </c>
      <c r="D340" t="s">
        <v>182</v>
      </c>
      <c r="E340">
        <v>32253.090811507001</v>
      </c>
      <c r="F340">
        <v>171.44</v>
      </c>
      <c r="G340">
        <v>44.125165244231802</v>
      </c>
      <c r="H340">
        <f>(Table2[[#This Row],[1Y Return vs Nifty]]-AVERAGE(Table2[1Y Return vs Nifty]))/_xlfn.STDEV.P(Table2[1Y Return vs Nifty])</f>
        <v>0.36352193776422786</v>
      </c>
      <c r="I340">
        <v>-2.3008485586990099</v>
      </c>
      <c r="J340">
        <f>(Table2[[#This Row],[1M Return vs Nifty]]-AVERAGE(Table2[1M Return vs Nifty]))/_xlfn.STDEV.P(Table2[1M Return vs Nifty])</f>
        <v>-0.46106719281692488</v>
      </c>
      <c r="K340">
        <v>-3.3120649613549702</v>
      </c>
      <c r="L340">
        <f>(Table2[[#This Row],[6M Return vs Nifty]]-AVERAGE(Table2[6M Return vs Nifty]))/_xlfn.STDEV.P(Table2[6M Return vs Nifty])</f>
        <v>-0.53153915536690965</v>
      </c>
      <c r="M340">
        <v>0.98703969259310997</v>
      </c>
      <c r="N340">
        <f>(Table2[[#This Row],[1W Return vs Nifty]]-AVERAGE(Table2[1W Return vs Nifty]))/_xlfn.STDEV.P(Table2[1W Return vs Nifty])</f>
        <v>-0.22241800754793642</v>
      </c>
      <c r="O340">
        <v>176.64</v>
      </c>
      <c r="P340">
        <v>180.020058722881</v>
      </c>
      <c r="Q340">
        <v>162.38446700726001</v>
      </c>
      <c r="R340">
        <v>47.616252584370898</v>
      </c>
      <c r="S340" s="1">
        <f>(Table2[[#This Row],[Close Price]]-Table2[[#This Row],[20D EMA]])/Table2[[#This Row],[20D EMA]]</f>
        <v>-2.9438405797101386E-2</v>
      </c>
      <c r="T340" s="1">
        <f>(Table2[[#This Row],[Close Price]]-Table2[[#This Row],[50D EMA]])/Table2[[#This Row],[50D EMA]]</f>
        <v>-4.7661681613430443E-2</v>
      </c>
      <c r="U340" s="1">
        <f>(Table2[[#This Row],[Close Price]]-Table2[[#This Row],[200D EMA]])/Table2[[#This Row],[200D EMA]]</f>
        <v>5.5766004961146448E-2</v>
      </c>
      <c r="V340">
        <v>0.59553486364395802</v>
      </c>
      <c r="W340">
        <v>170.7</v>
      </c>
      <c r="X340">
        <v>176.19</v>
      </c>
      <c r="Y340">
        <v>168.02</v>
      </c>
      <c r="Z340">
        <v>177.25</v>
      </c>
      <c r="AA340">
        <v>168.02</v>
      </c>
      <c r="AB340">
        <v>183</v>
      </c>
      <c r="AC340" s="1">
        <f>(Table2[[#This Row],[Close Price]]/Table2[[#This Row],[Day Low]])-1</f>
        <v>4.3350908025776569E-3</v>
      </c>
      <c r="AD340" s="1">
        <f>(Table2[[#This Row],[Day High]]/Table2[[#This Row],[Close Price]])-1</f>
        <v>2.7706486234251093E-2</v>
      </c>
      <c r="AE340" s="1">
        <f>(Table2[[#This Row],[Close Price]]/Table2[[#This Row],[Current Week Low]])-1</f>
        <v>2.0354719676229038E-2</v>
      </c>
      <c r="AF340" s="1">
        <f>(Table2[[#This Row],[Current Week High]]/Table2[[#This Row],[Close Price]])-1</f>
        <v>3.388940737284174E-2</v>
      </c>
      <c r="AG340" s="1">
        <f>(Table2[[#This Row],[Close Price]]/Table2[[#This Row],[Current Month Low]])-1</f>
        <v>2.0354719676229038E-2</v>
      </c>
      <c r="AH340" s="1">
        <f>(Table2[[#This Row],[Current Month High]]/Table2[[#This Row],[Close Price]])-1</f>
        <v>6.7428838077461473E-2</v>
      </c>
      <c r="AI340">
        <v>21.9085394307046</v>
      </c>
      <c r="AJ340">
        <v>93.498871331828397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-0.01</v>
      </c>
      <c r="AM340" t="s">
        <v>3206</v>
      </c>
      <c r="AN340">
        <v>-5.79</v>
      </c>
      <c r="AO340" t="s">
        <v>3206</v>
      </c>
      <c r="AP340">
        <v>6.6280155546294003E-2</v>
      </c>
      <c r="AQ340">
        <f>(Table2[[#This Row],[Sharpe Ratio]]-AVERAGE(Table2[Sharpe Ratio]))/_xlfn.STDEV.P(Table2[Sharpe Ratio])</f>
        <v>1.8857091844595528E-2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195</v>
      </c>
      <c r="AT340">
        <f>_xlfn.RANK.AVG(Table2[[#This Row],[6M Return vs Nifty Z-Score]],Table2[6M Return vs Nifty Z-Score])</f>
        <v>501</v>
      </c>
      <c r="AU340">
        <f>_xlfn.RANK.AVG(Table2[[#This Row],[Sharpe Ratio Z-Score]],Table2[Sharpe Ratio Z-Score])</f>
        <v>348</v>
      </c>
      <c r="AV340">
        <f>(Table2[[#This Row],[Rank 1Y]]+Table2[[#This Row],[Rank 6M]]+Table2[[#This Row],[Rank Sharpe]])/3</f>
        <v>348</v>
      </c>
    </row>
    <row r="341" spans="1:48" x14ac:dyDescent="0.3">
      <c r="A341" t="s">
        <v>609</v>
      </c>
      <c r="B341" t="s">
        <v>610</v>
      </c>
      <c r="C341" t="s">
        <v>3178</v>
      </c>
      <c r="D341" t="s">
        <v>611</v>
      </c>
      <c r="E341">
        <v>31930.706335499999</v>
      </c>
      <c r="F341">
        <v>807.85</v>
      </c>
      <c r="G341">
        <v>6.7000272697686496</v>
      </c>
      <c r="H341">
        <f>(Table2[[#This Row],[1Y Return vs Nifty]]-AVERAGE(Table2[1Y Return vs Nifty]))/_xlfn.STDEV.P(Table2[1Y Return vs Nifty])</f>
        <v>-0.30002928535262391</v>
      </c>
      <c r="I341">
        <v>-11.7151018379116</v>
      </c>
      <c r="J341">
        <f>(Table2[[#This Row],[1M Return vs Nifty]]-AVERAGE(Table2[1M Return vs Nifty]))/_xlfn.STDEV.P(Table2[1M Return vs Nifty])</f>
        <v>-1.3804220164341194</v>
      </c>
      <c r="K341">
        <v>19.651131382191899</v>
      </c>
      <c r="L341">
        <f>(Table2[[#This Row],[6M Return vs Nifty]]-AVERAGE(Table2[6M Return vs Nifty]))/_xlfn.STDEV.P(Table2[6M Return vs Nifty])</f>
        <v>0.20254604207771526</v>
      </c>
      <c r="M341">
        <v>3.57169519642204</v>
      </c>
      <c r="N341">
        <f>(Table2[[#This Row],[1W Return vs Nifty]]-AVERAGE(Table2[1W Return vs Nifty]))/_xlfn.STDEV.P(Table2[1W Return vs Nifty])</f>
        <v>0.26676205294290062</v>
      </c>
      <c r="O341">
        <v>811</v>
      </c>
      <c r="P341">
        <v>802.23018684878298</v>
      </c>
      <c r="Q341">
        <v>711.72116717126698</v>
      </c>
      <c r="R341">
        <v>51.237019949400199</v>
      </c>
      <c r="S341" s="1">
        <f>(Table2[[#This Row],[Close Price]]-Table2[[#This Row],[20D EMA]])/Table2[[#This Row],[20D EMA]]</f>
        <v>-3.8840937114672965E-3</v>
      </c>
      <c r="T341" s="1">
        <f>(Table2[[#This Row],[Close Price]]-Table2[[#This Row],[50D EMA]])/Table2[[#This Row],[50D EMA]]</f>
        <v>7.0052377027746476E-3</v>
      </c>
      <c r="U341" s="1">
        <f>(Table2[[#This Row],[Close Price]]-Table2[[#This Row],[200D EMA]])/Table2[[#This Row],[200D EMA]]</f>
        <v>0.13506529981509011</v>
      </c>
      <c r="V341">
        <v>0.53217436841947396</v>
      </c>
      <c r="W341">
        <v>802.3</v>
      </c>
      <c r="X341">
        <v>816.4</v>
      </c>
      <c r="Y341">
        <v>782.35</v>
      </c>
      <c r="Z341">
        <v>821</v>
      </c>
      <c r="AA341">
        <v>782.35</v>
      </c>
      <c r="AB341">
        <v>827</v>
      </c>
      <c r="AC341" s="1">
        <f>(Table2[[#This Row],[Close Price]]/Table2[[#This Row],[Day Low]])-1</f>
        <v>6.9176118658855756E-3</v>
      </c>
      <c r="AD341" s="1">
        <f>(Table2[[#This Row],[Day High]]/Table2[[#This Row],[Close Price]])-1</f>
        <v>1.0583647954446995E-2</v>
      </c>
      <c r="AE341" s="1">
        <f>(Table2[[#This Row],[Close Price]]/Table2[[#This Row],[Current Week Low]])-1</f>
        <v>3.2594107496644709E-2</v>
      </c>
      <c r="AF341" s="1">
        <f>(Table2[[#This Row],[Current Week High]]/Table2[[#This Row],[Close Price]])-1</f>
        <v>1.627777433929567E-2</v>
      </c>
      <c r="AG341" s="1">
        <f>(Table2[[#This Row],[Close Price]]/Table2[[#This Row],[Current Month Low]])-1</f>
        <v>3.2594107496644709E-2</v>
      </c>
      <c r="AH341" s="1">
        <f>(Table2[[#This Row],[Current Month High]]/Table2[[#This Row],[Close Price]])-1</f>
        <v>2.3704895710837448E-2</v>
      </c>
      <c r="AI341">
        <v>14.0063130531657</v>
      </c>
      <c r="AJ341">
        <v>42.3273431994362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0.03</v>
      </c>
      <c r="AM341" t="s">
        <v>3208</v>
      </c>
      <c r="AN341">
        <v>1.98</v>
      </c>
      <c r="AO341" t="s">
        <v>3208</v>
      </c>
      <c r="AP341">
        <v>4.8709011923413002E-2</v>
      </c>
      <c r="AQ341">
        <f>(Table2[[#This Row],[Sharpe Ratio]]-AVERAGE(Table2[Sharpe Ratio]))/_xlfn.STDEV.P(Table2[Sharpe Ratio])</f>
        <v>-0.18657315106752384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-1.3977163578336513</v>
      </c>
      <c r="AS341">
        <f>_xlfn.RANK.AVG(Table2[[#This Row],[1Y Return vs Nifty Z-Score]],Table2[1Y Return vs Nifty Z-Score])</f>
        <v>396</v>
      </c>
      <c r="AT341">
        <f>_xlfn.RANK.AVG(Table2[[#This Row],[6M Return vs Nifty Z-Score]],Table2[6M Return vs Nifty Z-Score])</f>
        <v>257</v>
      </c>
      <c r="AU341">
        <f>_xlfn.RANK.AVG(Table2[[#This Row],[Sharpe Ratio Z-Score]],Table2[Sharpe Ratio Z-Score])</f>
        <v>393</v>
      </c>
      <c r="AV341">
        <f>(Table2[[#This Row],[Rank 1Y]]+Table2[[#This Row],[Rank 6M]]+Table2[[#This Row],[Rank Sharpe]])/3</f>
        <v>348.66666666666669</v>
      </c>
    </row>
    <row r="342" spans="1:48" x14ac:dyDescent="0.3">
      <c r="A342" t="s">
        <v>2010</v>
      </c>
      <c r="B342" t="s">
        <v>2011</v>
      </c>
      <c r="C342" t="s">
        <v>3175</v>
      </c>
      <c r="D342" t="s">
        <v>281</v>
      </c>
      <c r="E342">
        <v>3409.5243959999998</v>
      </c>
      <c r="F342">
        <v>326.85000000000002</v>
      </c>
      <c r="G342">
        <v>17.865391373332699</v>
      </c>
      <c r="H342">
        <f>(Table2[[#This Row],[1Y Return vs Nifty]]-AVERAGE(Table2[1Y Return vs Nifty]))/_xlfn.STDEV.P(Table2[1Y Return vs Nifty])</f>
        <v>-0.10206632760694331</v>
      </c>
      <c r="I342">
        <v>-2.4408595007650402</v>
      </c>
      <c r="J342">
        <f>(Table2[[#This Row],[1M Return vs Nifty]]-AVERAGE(Table2[1M Return vs Nifty]))/_xlfn.STDEV.P(Table2[1M Return vs Nifty])</f>
        <v>-0.47474004940256775</v>
      </c>
      <c r="K342">
        <v>26.799929578013899</v>
      </c>
      <c r="L342">
        <f>(Table2[[#This Row],[6M Return vs Nifty]]-AVERAGE(Table2[6M Return vs Nifty]))/_xlfn.STDEV.P(Table2[6M Return vs Nifty])</f>
        <v>0.43107811821207792</v>
      </c>
      <c r="M342">
        <v>3.463474517536</v>
      </c>
      <c r="N342">
        <f>(Table2[[#This Row],[1W Return vs Nifty]]-AVERAGE(Table2[1W Return vs Nifty]))/_xlfn.STDEV.P(Table2[1W Return vs Nifty])</f>
        <v>0.24627986560094822</v>
      </c>
      <c r="O342">
        <v>331.84</v>
      </c>
      <c r="P342">
        <v>322.33241436538202</v>
      </c>
      <c r="Q342">
        <v>276.81695652726597</v>
      </c>
      <c r="R342">
        <v>49.714494037190299</v>
      </c>
      <c r="S342" s="1">
        <f>(Table2[[#This Row],[Close Price]]-Table2[[#This Row],[20D EMA]])/Table2[[#This Row],[20D EMA]]</f>
        <v>-1.5037367405978642E-2</v>
      </c>
      <c r="T342" s="1">
        <f>(Table2[[#This Row],[Close Price]]-Table2[[#This Row],[50D EMA]])/Table2[[#This Row],[50D EMA]]</f>
        <v>1.4015300457797156E-2</v>
      </c>
      <c r="U342" s="1">
        <f>(Table2[[#This Row],[Close Price]]-Table2[[#This Row],[200D EMA]])/Table2[[#This Row],[200D EMA]]</f>
        <v>0.18074414262915967</v>
      </c>
      <c r="V342">
        <v>0.40126336633885301</v>
      </c>
      <c r="W342">
        <v>325.60000000000002</v>
      </c>
      <c r="X342">
        <v>338</v>
      </c>
      <c r="Y342">
        <v>316.35000000000002</v>
      </c>
      <c r="Z342">
        <v>338</v>
      </c>
      <c r="AA342">
        <v>316.35000000000002</v>
      </c>
      <c r="AB342">
        <v>342.9</v>
      </c>
      <c r="AC342" s="1">
        <f>(Table2[[#This Row],[Close Price]]/Table2[[#This Row],[Day Low]])-1</f>
        <v>3.8390663390663882E-3</v>
      </c>
      <c r="AD342" s="1">
        <f>(Table2[[#This Row],[Day High]]/Table2[[#This Row],[Close Price]])-1</f>
        <v>3.411350772525612E-2</v>
      </c>
      <c r="AE342" s="1">
        <f>(Table2[[#This Row],[Close Price]]/Table2[[#This Row],[Current Week Low]])-1</f>
        <v>3.3191085822664723E-2</v>
      </c>
      <c r="AF342" s="1">
        <f>(Table2[[#This Row],[Current Week High]]/Table2[[#This Row],[Close Price]])-1</f>
        <v>3.411350772525612E-2</v>
      </c>
      <c r="AG342" s="1">
        <f>(Table2[[#This Row],[Close Price]]/Table2[[#This Row],[Current Month Low]])-1</f>
        <v>3.3191085822664723E-2</v>
      </c>
      <c r="AH342" s="1">
        <f>(Table2[[#This Row],[Current Month High]]/Table2[[#This Row],[Close Price]])-1</f>
        <v>4.9105094079852973E-2</v>
      </c>
      <c r="AI342">
        <v>11.014226709499701</v>
      </c>
      <c r="AJ342">
        <v>73.257354890007903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0.06</v>
      </c>
      <c r="AM342" t="s">
        <v>3208</v>
      </c>
      <c r="AN342">
        <v>-3.37</v>
      </c>
      <c r="AO342" t="s">
        <v>3206</v>
      </c>
      <c r="AP342">
        <v>4.9884163529290001E-3</v>
      </c>
      <c r="AQ342">
        <f>(Table2[[#This Row],[Sharpe Ratio]]-AVERAGE(Table2[Sharpe Ratio]))/_xlfn.STDEV.P(Table2[Sharpe Ratio])</f>
        <v>-0.69772557011732195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-0.5971739633138069</v>
      </c>
      <c r="AS342">
        <f>_xlfn.RANK.AVG(Table2[[#This Row],[1Y Return vs Nifty Z-Score]],Table2[1Y Return vs Nifty Z-Score])</f>
        <v>334</v>
      </c>
      <c r="AT342">
        <f>_xlfn.RANK.AVG(Table2[[#This Row],[6M Return vs Nifty Z-Score]],Table2[6M Return vs Nifty Z-Score])</f>
        <v>195</v>
      </c>
      <c r="AU342">
        <f>_xlfn.RANK.AVG(Table2[[#This Row],[Sharpe Ratio Z-Score]],Table2[Sharpe Ratio Z-Score])</f>
        <v>517</v>
      </c>
      <c r="AV342">
        <f>(Table2[[#This Row],[Rank 1Y]]+Table2[[#This Row],[Rank 6M]]+Table2[[#This Row],[Rank Sharpe]])/3</f>
        <v>348.66666666666669</v>
      </c>
    </row>
    <row r="343" spans="1:48" x14ac:dyDescent="0.3">
      <c r="A343" t="s">
        <v>399</v>
      </c>
      <c r="B343" t="s">
        <v>400</v>
      </c>
      <c r="C343" t="s">
        <v>3166</v>
      </c>
      <c r="D343" t="s">
        <v>204</v>
      </c>
      <c r="E343">
        <v>60173.005358249997</v>
      </c>
      <c r="F343">
        <v>3801.7</v>
      </c>
      <c r="G343">
        <v>-21.5152471582504</v>
      </c>
      <c r="H343">
        <f>(Table2[[#This Row],[1Y Return vs Nifty]]-AVERAGE(Table2[1Y Return vs Nifty]))/_xlfn.STDEV.P(Table2[1Y Return vs Nifty])</f>
        <v>-0.80028875988187542</v>
      </c>
      <c r="I343">
        <v>-4.5949920962552104</v>
      </c>
      <c r="J343">
        <f>(Table2[[#This Row],[1M Return vs Nifty]]-AVERAGE(Table2[1M Return vs Nifty]))/_xlfn.STDEV.P(Table2[1M Return vs Nifty])</f>
        <v>-0.68510322252303402</v>
      </c>
      <c r="K343">
        <v>20.778781063853501</v>
      </c>
      <c r="L343">
        <f>(Table2[[#This Row],[6M Return vs Nifty]]-AVERAGE(Table2[6M Return vs Nifty]))/_xlfn.STDEV.P(Table2[6M Return vs Nifty])</f>
        <v>0.23859463595927008</v>
      </c>
      <c r="M343">
        <v>2.3414532116513298</v>
      </c>
      <c r="N343">
        <f>(Table2[[#This Row],[1W Return vs Nifty]]-AVERAGE(Table2[1W Return vs Nifty]))/_xlfn.STDEV.P(Table2[1W Return vs Nifty])</f>
        <v>3.3922570993767616E-2</v>
      </c>
      <c r="O343">
        <v>3921.1</v>
      </c>
      <c r="P343">
        <v>4011.0205132534902</v>
      </c>
      <c r="Q343">
        <v>3706.37673628625</v>
      </c>
      <c r="R343">
        <v>41.233493573276498</v>
      </c>
      <c r="S343" s="1">
        <f>(Table2[[#This Row],[Close Price]]-Table2[[#This Row],[20D EMA]])/Table2[[#This Row],[20D EMA]]</f>
        <v>-3.0450638851342759E-2</v>
      </c>
      <c r="T343" s="1">
        <f>(Table2[[#This Row],[Close Price]]-Table2[[#This Row],[50D EMA]])/Table2[[#This Row],[50D EMA]]</f>
        <v>-5.2186348227798669E-2</v>
      </c>
      <c r="U343" s="1">
        <f>(Table2[[#This Row],[Close Price]]-Table2[[#This Row],[200D EMA]])/Table2[[#This Row],[200D EMA]]</f>
        <v>2.5718719519393144E-2</v>
      </c>
      <c r="V343">
        <v>0.45348838120003099</v>
      </c>
      <c r="W343">
        <v>3790</v>
      </c>
      <c r="X343">
        <v>3885.7</v>
      </c>
      <c r="Y343">
        <v>3790</v>
      </c>
      <c r="Z343">
        <v>3962</v>
      </c>
      <c r="AA343">
        <v>3784.05</v>
      </c>
      <c r="AB343">
        <v>4049</v>
      </c>
      <c r="AC343" s="1">
        <f>(Table2[[#This Row],[Close Price]]/Table2[[#This Row],[Day Low]])-1</f>
        <v>3.0870712401054323E-3</v>
      </c>
      <c r="AD343" s="1">
        <f>(Table2[[#This Row],[Day High]]/Table2[[#This Row],[Close Price]])-1</f>
        <v>2.2095378383354847E-2</v>
      </c>
      <c r="AE343" s="1">
        <f>(Table2[[#This Row],[Close Price]]/Table2[[#This Row],[Current Week Low]])-1</f>
        <v>3.0870712401054323E-3</v>
      </c>
      <c r="AF343" s="1">
        <f>(Table2[[#This Row],[Current Week High]]/Table2[[#This Row],[Close Price]])-1</f>
        <v>4.2165347081568827E-2</v>
      </c>
      <c r="AG343" s="1">
        <f>(Table2[[#This Row],[Close Price]]/Table2[[#This Row],[Current Month Low]])-1</f>
        <v>4.6643146892877407E-3</v>
      </c>
      <c r="AH343" s="1">
        <f>(Table2[[#This Row],[Current Month High]]/Table2[[#This Row],[Close Price]])-1</f>
        <v>6.5049846121472132E-2</v>
      </c>
      <c r="AI343">
        <v>30.231212352368601</v>
      </c>
      <c r="AJ343">
        <v>45.536329530663799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-0.18</v>
      </c>
      <c r="AM343" t="s">
        <v>3206</v>
      </c>
      <c r="AN343">
        <v>-4.5999999999999996</v>
      </c>
      <c r="AO343" t="s">
        <v>3206</v>
      </c>
      <c r="AP343">
        <v>0.107489530657259</v>
      </c>
      <c r="AQ343">
        <f>(Table2[[#This Row],[Sharpe Ratio]]-AVERAGE(Table2[Sharpe Ratio]))/_xlfn.STDEV.P(Table2[Sharpe Ratio])</f>
        <v>0.50064997459573757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596</v>
      </c>
      <c r="AT343">
        <f>_xlfn.RANK.AVG(Table2[[#This Row],[6M Return vs Nifty Z-Score]],Table2[6M Return vs Nifty Z-Score])</f>
        <v>244</v>
      </c>
      <c r="AU343">
        <f>_xlfn.RANK.AVG(Table2[[#This Row],[Sharpe Ratio Z-Score]],Table2[Sharpe Ratio Z-Score])</f>
        <v>211</v>
      </c>
      <c r="AV343">
        <f>(Table2[[#This Row],[Rank 1Y]]+Table2[[#This Row],[Rank 6M]]+Table2[[#This Row],[Rank Sharpe]])/3</f>
        <v>350.33333333333331</v>
      </c>
    </row>
    <row r="344" spans="1:48" x14ac:dyDescent="0.3">
      <c r="A344" t="s">
        <v>646</v>
      </c>
      <c r="B344" t="s">
        <v>647</v>
      </c>
      <c r="C344" t="s">
        <v>3165</v>
      </c>
      <c r="D344" t="s">
        <v>54</v>
      </c>
      <c r="E344">
        <v>29694.620225719998</v>
      </c>
      <c r="F344">
        <v>1867.75</v>
      </c>
      <c r="G344">
        <v>6.75248855377464</v>
      </c>
      <c r="H344">
        <f>(Table2[[#This Row],[1Y Return vs Nifty]]-AVERAGE(Table2[1Y Return vs Nifty]))/_xlfn.STDEV.P(Table2[1Y Return vs Nifty])</f>
        <v>-0.29909914184340802</v>
      </c>
      <c r="I344">
        <v>-3.4214499896062498</v>
      </c>
      <c r="J344">
        <f>(Table2[[#This Row],[1M Return vs Nifty]]-AVERAGE(Table2[1M Return vs Nifty]))/_xlfn.STDEV.P(Table2[1M Return vs Nifty])</f>
        <v>-0.57050023018078366</v>
      </c>
      <c r="K344">
        <v>7.0539316940035004</v>
      </c>
      <c r="L344">
        <f>(Table2[[#This Row],[6M Return vs Nifty]]-AVERAGE(Table2[6M Return vs Nifty]))/_xlfn.STDEV.P(Table2[6M Return vs Nifty])</f>
        <v>-0.20015999596702158</v>
      </c>
      <c r="M344">
        <v>0.171892195895156</v>
      </c>
      <c r="N344">
        <f>(Table2[[#This Row],[1W Return vs Nifty]]-AVERAGE(Table2[1W Return vs Nifty]))/_xlfn.STDEV.P(Table2[1W Return vs Nifty])</f>
        <v>-0.37669539621847381</v>
      </c>
      <c r="O344">
        <v>1923.4</v>
      </c>
      <c r="P344">
        <v>1890.61121640738</v>
      </c>
      <c r="Q344">
        <v>1719.83204332269</v>
      </c>
      <c r="R344">
        <v>40.265324331359302</v>
      </c>
      <c r="S344" s="1">
        <f>(Table2[[#This Row],[Close Price]]-Table2[[#This Row],[20D EMA]])/Table2[[#This Row],[20D EMA]]</f>
        <v>-2.8933139232608967E-2</v>
      </c>
      <c r="T344" s="1">
        <f>(Table2[[#This Row],[Close Price]]-Table2[[#This Row],[50D EMA]])/Table2[[#This Row],[50D EMA]]</f>
        <v>-1.2091971214907859E-2</v>
      </c>
      <c r="U344" s="1">
        <f>(Table2[[#This Row],[Close Price]]-Table2[[#This Row],[200D EMA]])/Table2[[#This Row],[200D EMA]]</f>
        <v>8.6007210559662983E-2</v>
      </c>
      <c r="V344">
        <v>0.91217737058864801</v>
      </c>
      <c r="W344">
        <v>1850</v>
      </c>
      <c r="X344">
        <v>1970</v>
      </c>
      <c r="Y344">
        <v>1850</v>
      </c>
      <c r="Z344">
        <v>1980</v>
      </c>
      <c r="AA344">
        <v>1850</v>
      </c>
      <c r="AB344">
        <v>1991.35</v>
      </c>
      <c r="AC344" s="1">
        <f>(Table2[[#This Row],[Close Price]]/Table2[[#This Row],[Day Low]])-1</f>
        <v>9.5945945945945521E-3</v>
      </c>
      <c r="AD344" s="1">
        <f>(Table2[[#This Row],[Day High]]/Table2[[#This Row],[Close Price]])-1</f>
        <v>5.474501405434351E-2</v>
      </c>
      <c r="AE344" s="1">
        <f>(Table2[[#This Row],[Close Price]]/Table2[[#This Row],[Current Week Low]])-1</f>
        <v>9.5945945945945521E-3</v>
      </c>
      <c r="AF344" s="1">
        <f>(Table2[[#This Row],[Current Week High]]/Table2[[#This Row],[Close Price]])-1</f>
        <v>6.0099049658680181E-2</v>
      </c>
      <c r="AG344" s="1">
        <f>(Table2[[#This Row],[Close Price]]/Table2[[#This Row],[Current Month Low]])-1</f>
        <v>9.5945945945945521E-3</v>
      </c>
      <c r="AH344" s="1">
        <f>(Table2[[#This Row],[Current Month High]]/Table2[[#This Row],[Close Price]])-1</f>
        <v>6.61758800696024E-2</v>
      </c>
      <c r="AI344">
        <v>8.6869227680363892</v>
      </c>
      <c r="AJ344">
        <v>50.086383542930598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-0.1</v>
      </c>
      <c r="AM344" t="s">
        <v>3206</v>
      </c>
      <c r="AN344">
        <v>-1.83</v>
      </c>
      <c r="AO344" t="s">
        <v>3206</v>
      </c>
      <c r="AP344">
        <v>8.9921305864676004E-2</v>
      </c>
      <c r="AQ344">
        <f>(Table2[[#This Row],[Sharpe Ratio]]-AVERAGE(Table2[Sharpe Ratio]))/_xlfn.STDEV.P(Table2[Sharpe Ratio])</f>
        <v>0.29525385672579013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-1.1512009074838971</v>
      </c>
      <c r="AS344">
        <f>_xlfn.RANK.AVG(Table2[[#This Row],[1Y Return vs Nifty Z-Score]],Table2[1Y Return vs Nifty Z-Score])</f>
        <v>395</v>
      </c>
      <c r="AT344">
        <f>_xlfn.RANK.AVG(Table2[[#This Row],[6M Return vs Nifty Z-Score]],Table2[6M Return vs Nifty Z-Score])</f>
        <v>394</v>
      </c>
      <c r="AU344">
        <f>_xlfn.RANK.AVG(Table2[[#This Row],[Sharpe Ratio Z-Score]],Table2[Sharpe Ratio Z-Score])</f>
        <v>262</v>
      </c>
      <c r="AV344">
        <f>(Table2[[#This Row],[Rank 1Y]]+Table2[[#This Row],[Rank 6M]]+Table2[[#This Row],[Rank Sharpe]])/3</f>
        <v>350.33333333333331</v>
      </c>
    </row>
    <row r="345" spans="1:48" x14ac:dyDescent="0.3">
      <c r="A345" t="s">
        <v>1052</v>
      </c>
      <c r="B345" t="s">
        <v>1053</v>
      </c>
      <c r="C345" t="s">
        <v>3172</v>
      </c>
      <c r="D345" t="s">
        <v>756</v>
      </c>
      <c r="E345">
        <v>12936.6280741399</v>
      </c>
      <c r="F345">
        <v>2790</v>
      </c>
      <c r="G345">
        <v>31.1726005943373</v>
      </c>
      <c r="H345">
        <f>(Table2[[#This Row],[1Y Return vs Nifty]]-AVERAGE(Table2[1Y Return vs Nifty]))/_xlfn.STDEV.P(Table2[1Y Return vs Nifty])</f>
        <v>0.13387174591183881</v>
      </c>
      <c r="I345">
        <v>9.7016134367727798</v>
      </c>
      <c r="J345">
        <f>(Table2[[#This Row],[1M Return vs Nifty]]-AVERAGE(Table2[1M Return vs Nifty]))/_xlfn.STDEV.P(Table2[1M Return vs Nifty])</f>
        <v>0.71104078043934371</v>
      </c>
      <c r="K345">
        <v>4.6690149507589904</v>
      </c>
      <c r="L345">
        <f>(Table2[[#This Row],[6M Return vs Nifty]]-AVERAGE(Table2[6M Return vs Nifty]))/_xlfn.STDEV.P(Table2[6M Return vs Nifty])</f>
        <v>-0.27640077935629176</v>
      </c>
      <c r="M345">
        <v>-2.8206195928900999</v>
      </c>
      <c r="N345">
        <f>(Table2[[#This Row],[1W Return vs Nifty]]-AVERAGE(Table2[1W Return vs Nifty]))/_xlfn.STDEV.P(Table2[1W Return vs Nifty])</f>
        <v>-0.94306762481486317</v>
      </c>
      <c r="O345">
        <v>2755.33</v>
      </c>
      <c r="P345">
        <v>2625.29272401977</v>
      </c>
      <c r="Q345">
        <v>2401.82202879538</v>
      </c>
      <c r="R345">
        <v>44.589235683196399</v>
      </c>
      <c r="S345" s="1">
        <f>(Table2[[#This Row],[Close Price]]-Table2[[#This Row],[20D EMA]])/Table2[[#This Row],[20D EMA]]</f>
        <v>1.2582884808716223E-2</v>
      </c>
      <c r="T345" s="1">
        <f>(Table2[[#This Row],[Close Price]]-Table2[[#This Row],[50D EMA]])/Table2[[#This Row],[50D EMA]]</f>
        <v>6.2738632714463574E-2</v>
      </c>
      <c r="U345" s="1">
        <f>(Table2[[#This Row],[Close Price]]-Table2[[#This Row],[200D EMA]])/Table2[[#This Row],[200D EMA]]</f>
        <v>0.1616181243034516</v>
      </c>
      <c r="V345">
        <v>1.1505961033893599</v>
      </c>
      <c r="W345">
        <v>2759.6</v>
      </c>
      <c r="X345">
        <v>2821.8</v>
      </c>
      <c r="Y345">
        <v>2692.4</v>
      </c>
      <c r="Z345">
        <v>2875.1</v>
      </c>
      <c r="AA345">
        <v>2692.4</v>
      </c>
      <c r="AB345">
        <v>2995</v>
      </c>
      <c r="AC345" s="1">
        <f>(Table2[[#This Row],[Close Price]]/Table2[[#This Row],[Day Low]])-1</f>
        <v>1.1016089288302666E-2</v>
      </c>
      <c r="AD345" s="1">
        <f>(Table2[[#This Row],[Day High]]/Table2[[#This Row],[Close Price]])-1</f>
        <v>1.1397849462365661E-2</v>
      </c>
      <c r="AE345" s="1">
        <f>(Table2[[#This Row],[Close Price]]/Table2[[#This Row],[Current Week Low]])-1</f>
        <v>3.6250185707918492E-2</v>
      </c>
      <c r="AF345" s="1">
        <f>(Table2[[#This Row],[Current Week High]]/Table2[[#This Row],[Close Price]])-1</f>
        <v>3.0501792114695281E-2</v>
      </c>
      <c r="AG345" s="1">
        <f>(Table2[[#This Row],[Close Price]]/Table2[[#This Row],[Current Month Low]])-1</f>
        <v>3.6250185707918492E-2</v>
      </c>
      <c r="AH345" s="1">
        <f>(Table2[[#This Row],[Current Month High]]/Table2[[#This Row],[Close Price]])-1</f>
        <v>7.3476702508960656E-2</v>
      </c>
      <c r="AI345">
        <v>7.3476702508960603</v>
      </c>
      <c r="AJ345">
        <v>65.181610964743498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-0.02</v>
      </c>
      <c r="AM345" t="s">
        <v>3206</v>
      </c>
      <c r="AN345">
        <v>1.2</v>
      </c>
      <c r="AO345" t="s">
        <v>3208</v>
      </c>
      <c r="AP345">
        <v>5.3092161718631001E-2</v>
      </c>
      <c r="AQ345">
        <f>(Table2[[#This Row],[Sharpe Ratio]]-AVERAGE(Table2[Sharpe Ratio]))/_xlfn.STDEV.P(Table2[Sharpe Ratio])</f>
        <v>-0.13532824939935323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-0.50988412721932574</v>
      </c>
      <c r="AS345">
        <f>_xlfn.RANK.AVG(Table2[[#This Row],[1Y Return vs Nifty Z-Score]],Table2[1Y Return vs Nifty Z-Score])</f>
        <v>255</v>
      </c>
      <c r="AT345">
        <f>_xlfn.RANK.AVG(Table2[[#This Row],[6M Return vs Nifty Z-Score]],Table2[6M Return vs Nifty Z-Score])</f>
        <v>418</v>
      </c>
      <c r="AU345">
        <f>_xlfn.RANK.AVG(Table2[[#This Row],[Sharpe Ratio Z-Score]],Table2[Sharpe Ratio Z-Score])</f>
        <v>379</v>
      </c>
      <c r="AV345">
        <f>(Table2[[#This Row],[Rank 1Y]]+Table2[[#This Row],[Rank 6M]]+Table2[[#This Row],[Rank Sharpe]])/3</f>
        <v>350.66666666666669</v>
      </c>
    </row>
    <row r="346" spans="1:48" x14ac:dyDescent="0.3">
      <c r="A346" t="s">
        <v>1534</v>
      </c>
      <c r="B346" t="s">
        <v>1535</v>
      </c>
      <c r="C346" t="s">
        <v>624</v>
      </c>
      <c r="D346" t="s">
        <v>483</v>
      </c>
      <c r="E346">
        <v>6570.97593856</v>
      </c>
      <c r="F346">
        <v>899.15</v>
      </c>
      <c r="G346">
        <v>-9.3541282442871694</v>
      </c>
      <c r="H346">
        <f>(Table2[[#This Row],[1Y Return vs Nifty]]-AVERAGE(Table2[1Y Return vs Nifty]))/_xlfn.STDEV.P(Table2[1Y Return vs Nifty])</f>
        <v>-0.58467097551095382</v>
      </c>
      <c r="I346">
        <v>-2.7799223045760399</v>
      </c>
      <c r="J346">
        <f>(Table2[[#This Row],[1M Return vs Nifty]]-AVERAGE(Table2[1M Return vs Nifty]))/_xlfn.STDEV.P(Table2[1M Return vs Nifty])</f>
        <v>-0.50785144070973742</v>
      </c>
      <c r="K346">
        <v>3.4463824066206699</v>
      </c>
      <c r="L346">
        <f>(Table2[[#This Row],[6M Return vs Nifty]]-AVERAGE(Table2[6M Return vs Nifty]))/_xlfn.STDEV.P(Table2[6M Return vs Nifty])</f>
        <v>-0.31548577602393657</v>
      </c>
      <c r="M346">
        <v>0.26630094988278502</v>
      </c>
      <c r="N346">
        <f>(Table2[[#This Row],[1W Return vs Nifty]]-AVERAGE(Table2[1W Return vs Nifty]))/_xlfn.STDEV.P(Table2[1W Return vs Nifty])</f>
        <v>-0.35882729738746239</v>
      </c>
      <c r="O346">
        <v>927.12</v>
      </c>
      <c r="P346">
        <v>922.59086995339396</v>
      </c>
      <c r="Q346">
        <v>848.41060415759898</v>
      </c>
      <c r="R346">
        <v>45.195113000424797</v>
      </c>
      <c r="S346" s="1">
        <f>(Table2[[#This Row],[Close Price]]-Table2[[#This Row],[20D EMA]])/Table2[[#This Row],[20D EMA]]</f>
        <v>-3.0168694451635201E-2</v>
      </c>
      <c r="T346" s="1">
        <f>(Table2[[#This Row],[Close Price]]-Table2[[#This Row],[50D EMA]])/Table2[[#This Row],[50D EMA]]</f>
        <v>-2.5407654375094929E-2</v>
      </c>
      <c r="U346" s="1">
        <f>(Table2[[#This Row],[Close Price]]-Table2[[#This Row],[200D EMA]])/Table2[[#This Row],[200D EMA]]</f>
        <v>5.9805235335054524E-2</v>
      </c>
      <c r="V346">
        <v>0.282493143165928</v>
      </c>
      <c r="W346">
        <v>894</v>
      </c>
      <c r="X346">
        <v>936.95</v>
      </c>
      <c r="Y346">
        <v>894</v>
      </c>
      <c r="Z346">
        <v>936.95</v>
      </c>
      <c r="AA346">
        <v>894</v>
      </c>
      <c r="AB346">
        <v>959.5</v>
      </c>
      <c r="AC346" s="1">
        <f>(Table2[[#This Row],[Close Price]]/Table2[[#This Row],[Day Low]])-1</f>
        <v>5.760626398210178E-3</v>
      </c>
      <c r="AD346" s="1">
        <f>(Table2[[#This Row],[Day High]]/Table2[[#This Row],[Close Price]])-1</f>
        <v>4.2039704165044878E-2</v>
      </c>
      <c r="AE346" s="1">
        <f>(Table2[[#This Row],[Close Price]]/Table2[[#This Row],[Current Week Low]])-1</f>
        <v>5.760626398210178E-3</v>
      </c>
      <c r="AF346" s="1">
        <f>(Table2[[#This Row],[Current Week High]]/Table2[[#This Row],[Close Price]])-1</f>
        <v>4.2039704165044878E-2</v>
      </c>
      <c r="AG346" s="1">
        <f>(Table2[[#This Row],[Close Price]]/Table2[[#This Row],[Current Month Low]])-1</f>
        <v>5.760626398210178E-3</v>
      </c>
      <c r="AH346" s="1">
        <f>(Table2[[#This Row],[Current Month High]]/Table2[[#This Row],[Close Price]])-1</f>
        <v>6.7118945670911367E-2</v>
      </c>
      <c r="AI346">
        <v>25.451815603625601</v>
      </c>
      <c r="AJ346">
        <v>30.937818552497401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-0.08</v>
      </c>
      <c r="AM346" t="s">
        <v>3206</v>
      </c>
      <c r="AN346">
        <v>-4.37</v>
      </c>
      <c r="AO346" t="s">
        <v>3206</v>
      </c>
      <c r="AP346">
        <v>0.15441197726592701</v>
      </c>
      <c r="AQ346">
        <f>(Table2[[#This Row],[Sharpe Ratio]]-AVERAGE(Table2[Sharpe Ratio]))/_xlfn.STDEV.P(Table2[Sharpe Ratio])</f>
        <v>1.0492363279789867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-0.71759916165310345</v>
      </c>
      <c r="AS346">
        <f>_xlfn.RANK.AVG(Table2[[#This Row],[1Y Return vs Nifty Z-Score]],Table2[1Y Return vs Nifty Z-Score])</f>
        <v>519</v>
      </c>
      <c r="AT346">
        <f>_xlfn.RANK.AVG(Table2[[#This Row],[6M Return vs Nifty Z-Score]],Table2[6M Return vs Nifty Z-Score])</f>
        <v>427</v>
      </c>
      <c r="AU346">
        <f>_xlfn.RANK.AVG(Table2[[#This Row],[Sharpe Ratio Z-Score]],Table2[Sharpe Ratio Z-Score])</f>
        <v>106</v>
      </c>
      <c r="AV346">
        <f>(Table2[[#This Row],[Rank 1Y]]+Table2[[#This Row],[Rank 6M]]+Table2[[#This Row],[Rank Sharpe]])/3</f>
        <v>350.66666666666669</v>
      </c>
    </row>
    <row r="347" spans="1:48" x14ac:dyDescent="0.3">
      <c r="A347" t="s">
        <v>1551</v>
      </c>
      <c r="B347" t="s">
        <v>1552</v>
      </c>
      <c r="C347" t="s">
        <v>3167</v>
      </c>
      <c r="D347" t="s">
        <v>848</v>
      </c>
      <c r="E347">
        <v>6471.6299220230003</v>
      </c>
      <c r="F347">
        <v>217.92</v>
      </c>
      <c r="G347">
        <v>16.799673565344499</v>
      </c>
      <c r="H347">
        <f>(Table2[[#This Row],[1Y Return vs Nifty]]-AVERAGE(Table2[1Y Return vs Nifty]))/_xlfn.STDEV.P(Table2[1Y Return vs Nifty])</f>
        <v>-0.12096160477253469</v>
      </c>
      <c r="I347">
        <v>3.73628159446505</v>
      </c>
      <c r="J347">
        <f>(Table2[[#This Row],[1M Return vs Nifty]]-AVERAGE(Table2[1M Return vs Nifty]))/_xlfn.STDEV.P(Table2[1M Return vs Nifty])</f>
        <v>0.12849254840775748</v>
      </c>
      <c r="K347">
        <v>3.23703213884487</v>
      </c>
      <c r="L347">
        <f>(Table2[[#This Row],[6M Return vs Nifty]]-AVERAGE(Table2[6M Return vs Nifty]))/_xlfn.STDEV.P(Table2[6M Return vs Nifty])</f>
        <v>-0.3221782647505102</v>
      </c>
      <c r="M347">
        <v>2.5457691588954598</v>
      </c>
      <c r="N347">
        <f>(Table2[[#This Row],[1W Return vs Nifty]]-AVERAGE(Table2[1W Return vs Nifty]))/_xlfn.STDEV.P(Table2[1W Return vs Nifty])</f>
        <v>7.2592052200862123E-2</v>
      </c>
      <c r="O347">
        <v>213.95</v>
      </c>
      <c r="P347">
        <v>213.413652213441</v>
      </c>
      <c r="Q347">
        <v>197.64461134688</v>
      </c>
      <c r="R347">
        <v>62.644397944120897</v>
      </c>
      <c r="S347" s="1">
        <f>(Table2[[#This Row],[Close Price]]-Table2[[#This Row],[20D EMA]])/Table2[[#This Row],[20D EMA]]</f>
        <v>1.8555737321804155E-2</v>
      </c>
      <c r="T347" s="1">
        <f>(Table2[[#This Row],[Close Price]]-Table2[[#This Row],[50D EMA]])/Table2[[#This Row],[50D EMA]]</f>
        <v>2.1115555353750589E-2</v>
      </c>
      <c r="U347" s="1">
        <f>(Table2[[#This Row],[Close Price]]-Table2[[#This Row],[200D EMA]])/Table2[[#This Row],[200D EMA]]</f>
        <v>0.10258508195568902</v>
      </c>
      <c r="V347">
        <v>0.741025195076362</v>
      </c>
      <c r="W347">
        <v>217</v>
      </c>
      <c r="X347">
        <v>224.4</v>
      </c>
      <c r="Y347">
        <v>211.22</v>
      </c>
      <c r="Z347">
        <v>224.4</v>
      </c>
      <c r="AA347">
        <v>211.22</v>
      </c>
      <c r="AB347">
        <v>224.4</v>
      </c>
      <c r="AC347" s="1">
        <f>(Table2[[#This Row],[Close Price]]/Table2[[#This Row],[Day Low]])-1</f>
        <v>4.2396313364054805E-3</v>
      </c>
      <c r="AD347" s="1">
        <f>(Table2[[#This Row],[Day High]]/Table2[[#This Row],[Close Price]])-1</f>
        <v>2.9735682819383324E-2</v>
      </c>
      <c r="AE347" s="1">
        <f>(Table2[[#This Row],[Close Price]]/Table2[[#This Row],[Current Week Low]])-1</f>
        <v>3.1720481015055313E-2</v>
      </c>
      <c r="AF347" s="1">
        <f>(Table2[[#This Row],[Current Week High]]/Table2[[#This Row],[Close Price]])-1</f>
        <v>2.9735682819383324E-2</v>
      </c>
      <c r="AG347" s="1">
        <f>(Table2[[#This Row],[Close Price]]/Table2[[#This Row],[Current Month Low]])-1</f>
        <v>3.1720481015055313E-2</v>
      </c>
      <c r="AH347" s="1">
        <f>(Table2[[#This Row],[Current Month High]]/Table2[[#This Row],[Close Price]])-1</f>
        <v>2.9735682819383324E-2</v>
      </c>
      <c r="AI347">
        <v>16.831864904552098</v>
      </c>
      <c r="AJ347">
        <v>73.503184713375802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0.03</v>
      </c>
      <c r="AM347" t="s">
        <v>3208</v>
      </c>
      <c r="AN347">
        <v>5.77</v>
      </c>
      <c r="AO347" t="s">
        <v>3208</v>
      </c>
      <c r="AP347">
        <v>8.4064330027230003E-2</v>
      </c>
      <c r="AQ347">
        <f>(Table2[[#This Row],[Sharpe Ratio]]-AVERAGE(Table2[Sharpe Ratio]))/_xlfn.STDEV.P(Table2[Sharpe Ratio])</f>
        <v>0.22677795129581299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-1.5277317618612285E-2</v>
      </c>
      <c r="AS347">
        <f>_xlfn.RANK.AVG(Table2[[#This Row],[1Y Return vs Nifty Z-Score]],Table2[1Y Return vs Nifty Z-Score])</f>
        <v>340</v>
      </c>
      <c r="AT347">
        <f>_xlfn.RANK.AVG(Table2[[#This Row],[6M Return vs Nifty Z-Score]],Table2[6M Return vs Nifty Z-Score])</f>
        <v>431</v>
      </c>
      <c r="AU347">
        <f>_xlfn.RANK.AVG(Table2[[#This Row],[Sharpe Ratio Z-Score]],Table2[Sharpe Ratio Z-Score])</f>
        <v>285</v>
      </c>
      <c r="AV347">
        <f>(Table2[[#This Row],[Rank 1Y]]+Table2[[#This Row],[Rank 6M]]+Table2[[#This Row],[Rank Sharpe]])/3</f>
        <v>352</v>
      </c>
    </row>
    <row r="348" spans="1:48" x14ac:dyDescent="0.3">
      <c r="A348" t="s">
        <v>722</v>
      </c>
      <c r="B348" t="s">
        <v>723</v>
      </c>
      <c r="C348" t="s">
        <v>3168</v>
      </c>
      <c r="D348" t="s">
        <v>274</v>
      </c>
      <c r="E348">
        <v>24564.305068959999</v>
      </c>
      <c r="F348">
        <v>382.55</v>
      </c>
      <c r="G348">
        <v>26.590541360754798</v>
      </c>
      <c r="H348">
        <f>(Table2[[#This Row],[1Y Return vs Nifty]]-AVERAGE(Table2[1Y Return vs Nifty]))/_xlfn.STDEV.P(Table2[1Y Return vs Nifty])</f>
        <v>5.2631403901285477E-2</v>
      </c>
      <c r="I348">
        <v>-2.0057711242992902</v>
      </c>
      <c r="J348">
        <f>(Table2[[#This Row],[1M Return vs Nifty]]-AVERAGE(Table2[1M Return vs Nifty]))/_xlfn.STDEV.P(Table2[1M Return vs Nifty])</f>
        <v>-0.4322512204173955</v>
      </c>
      <c r="K348">
        <v>-19.286645251233601</v>
      </c>
      <c r="L348">
        <f>(Table2[[#This Row],[6M Return vs Nifty]]-AVERAGE(Table2[6M Return vs Nifty]))/_xlfn.STDEV.P(Table2[6M Return vs Nifty])</f>
        <v>-1.0422129636098989</v>
      </c>
      <c r="M348">
        <v>6.3922463158554104</v>
      </c>
      <c r="N348">
        <f>(Table2[[#This Row],[1W Return vs Nifty]]-AVERAGE(Table2[1W Return vs Nifty]))/_xlfn.STDEV.P(Table2[1W Return vs Nifty])</f>
        <v>0.80058846237267967</v>
      </c>
      <c r="O348">
        <v>385.37</v>
      </c>
      <c r="P348">
        <v>398.46499848982103</v>
      </c>
      <c r="Q348">
        <v>378.44911413003399</v>
      </c>
      <c r="R348">
        <v>59.328216125147001</v>
      </c>
      <c r="S348" s="1">
        <f>(Table2[[#This Row],[Close Price]]-Table2[[#This Row],[20D EMA]])/Table2[[#This Row],[20D EMA]]</f>
        <v>-7.3176427848560942E-3</v>
      </c>
      <c r="T348" s="1">
        <f>(Table2[[#This Row],[Close Price]]-Table2[[#This Row],[50D EMA]])/Table2[[#This Row],[50D EMA]]</f>
        <v>-3.9940769076678567E-2</v>
      </c>
      <c r="U348" s="1">
        <f>(Table2[[#This Row],[Close Price]]-Table2[[#This Row],[200D EMA]])/Table2[[#This Row],[200D EMA]]</f>
        <v>1.0836029777458981E-2</v>
      </c>
      <c r="V348">
        <v>0.86344894446990395</v>
      </c>
      <c r="W348">
        <v>379.2</v>
      </c>
      <c r="X348">
        <v>393</v>
      </c>
      <c r="Y348">
        <v>379.2</v>
      </c>
      <c r="Z348">
        <v>393.8</v>
      </c>
      <c r="AA348">
        <v>370</v>
      </c>
      <c r="AB348">
        <v>406.4</v>
      </c>
      <c r="AC348" s="1">
        <f>(Table2[[#This Row],[Close Price]]/Table2[[#This Row],[Day Low]])-1</f>
        <v>8.834388185654074E-3</v>
      </c>
      <c r="AD348" s="1">
        <f>(Table2[[#This Row],[Day High]]/Table2[[#This Row],[Close Price]])-1</f>
        <v>2.7316690628675921E-2</v>
      </c>
      <c r="AE348" s="1">
        <f>(Table2[[#This Row],[Close Price]]/Table2[[#This Row],[Current Week Low]])-1</f>
        <v>8.834388185654074E-3</v>
      </c>
      <c r="AF348" s="1">
        <f>(Table2[[#This Row],[Current Week High]]/Table2[[#This Row],[Close Price]])-1</f>
        <v>2.9407920533263576E-2</v>
      </c>
      <c r="AG348" s="1">
        <f>(Table2[[#This Row],[Close Price]]/Table2[[#This Row],[Current Month Low]])-1</f>
        <v>3.391891891891885E-2</v>
      </c>
      <c r="AH348" s="1">
        <f>(Table2[[#This Row],[Current Month High]]/Table2[[#This Row],[Close Price]])-1</f>
        <v>6.2344791530518862E-2</v>
      </c>
      <c r="AI348">
        <v>31.2769572604888</v>
      </c>
      <c r="AJ348">
        <v>86.110435417173406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-0.2</v>
      </c>
      <c r="AM348" t="s">
        <v>3206</v>
      </c>
      <c r="AN348">
        <v>-0.88</v>
      </c>
      <c r="AO348" t="s">
        <v>3206</v>
      </c>
      <c r="AP348">
        <v>0.15184875995838701</v>
      </c>
      <c r="AQ348">
        <f>(Table2[[#This Row],[Sharpe Ratio]]-AVERAGE(Table2[Sharpe Ratio]))/_xlfn.STDEV.P(Table2[Sharpe Ratio])</f>
        <v>1.0192688787664719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285</v>
      </c>
      <c r="AT348">
        <f>_xlfn.RANK.AVG(Table2[[#This Row],[6M Return vs Nifty Z-Score]],Table2[6M Return vs Nifty Z-Score])</f>
        <v>661</v>
      </c>
      <c r="AU348">
        <f>_xlfn.RANK.AVG(Table2[[#This Row],[Sharpe Ratio Z-Score]],Table2[Sharpe Ratio Z-Score])</f>
        <v>114</v>
      </c>
      <c r="AV348">
        <f>(Table2[[#This Row],[Rank 1Y]]+Table2[[#This Row],[Rank 6M]]+Table2[[#This Row],[Rank Sharpe]])/3</f>
        <v>353.33333333333331</v>
      </c>
    </row>
    <row r="349" spans="1:48" x14ac:dyDescent="0.3">
      <c r="A349" t="s">
        <v>1266</v>
      </c>
      <c r="B349" t="s">
        <v>1267</v>
      </c>
      <c r="C349" t="s">
        <v>3163</v>
      </c>
      <c r="D349" t="s">
        <v>358</v>
      </c>
      <c r="E349">
        <v>9403.6733826</v>
      </c>
      <c r="F349">
        <v>673.15</v>
      </c>
      <c r="G349">
        <v>28.3388818834351</v>
      </c>
      <c r="H349">
        <f>(Table2[[#This Row],[1Y Return vs Nifty]]-AVERAGE(Table2[1Y Return vs Nifty]))/_xlfn.STDEV.P(Table2[1Y Return vs Nifty])</f>
        <v>8.3629646126627905E-2</v>
      </c>
      <c r="I349">
        <v>-11.079287288160501</v>
      </c>
      <c r="J349">
        <f>(Table2[[#This Row],[1M Return vs Nifty]]-AVERAGE(Table2[1M Return vs Nifty]))/_xlfn.STDEV.P(Table2[1M Return vs Nifty])</f>
        <v>-1.3183311467811458</v>
      </c>
      <c r="K349">
        <v>18.3230191759218</v>
      </c>
      <c r="L349">
        <f>(Table2[[#This Row],[6M Return vs Nifty]]-AVERAGE(Table2[6M Return vs Nifty]))/_xlfn.STDEV.P(Table2[6M Return vs Nifty])</f>
        <v>0.16008908196717814</v>
      </c>
      <c r="M349">
        <v>3.4094778741838301</v>
      </c>
      <c r="N349">
        <f>(Table2[[#This Row],[1W Return vs Nifty]]-AVERAGE(Table2[1W Return vs Nifty]))/_xlfn.STDEV.P(Table2[1W Return vs Nifty])</f>
        <v>0.23606029041106835</v>
      </c>
      <c r="O349">
        <v>680.26</v>
      </c>
      <c r="P349">
        <v>661.70261715480206</v>
      </c>
      <c r="Q349">
        <v>566.30458084900795</v>
      </c>
      <c r="R349">
        <v>56.722813926217903</v>
      </c>
      <c r="S349" s="1">
        <f>(Table2[[#This Row],[Close Price]]-Table2[[#This Row],[20D EMA]])/Table2[[#This Row],[20D EMA]]</f>
        <v>-1.0451886043571596E-2</v>
      </c>
      <c r="T349" s="1">
        <f>(Table2[[#This Row],[Close Price]]-Table2[[#This Row],[50D EMA]])/Table2[[#This Row],[50D EMA]]</f>
        <v>1.7299890537564342E-2</v>
      </c>
      <c r="U349" s="1">
        <f>(Table2[[#This Row],[Close Price]]-Table2[[#This Row],[200D EMA]])/Table2[[#This Row],[200D EMA]]</f>
        <v>0.18867129591430923</v>
      </c>
      <c r="V349">
        <v>0.27093762257237902</v>
      </c>
      <c r="W349">
        <v>668.55</v>
      </c>
      <c r="X349">
        <v>692.95</v>
      </c>
      <c r="Y349">
        <v>646.79999999999995</v>
      </c>
      <c r="Z349">
        <v>699.4</v>
      </c>
      <c r="AA349">
        <v>646.79999999999995</v>
      </c>
      <c r="AB349">
        <v>699.4</v>
      </c>
      <c r="AC349" s="1">
        <f>(Table2[[#This Row],[Close Price]]/Table2[[#This Row],[Day Low]])-1</f>
        <v>6.8805624111885066E-3</v>
      </c>
      <c r="AD349" s="1">
        <f>(Table2[[#This Row],[Day High]]/Table2[[#This Row],[Close Price]])-1</f>
        <v>2.9413949342642853E-2</v>
      </c>
      <c r="AE349" s="1">
        <f>(Table2[[#This Row],[Close Price]]/Table2[[#This Row],[Current Week Low]])-1</f>
        <v>4.0739022881880027E-2</v>
      </c>
      <c r="AF349" s="1">
        <f>(Table2[[#This Row],[Current Week High]]/Table2[[#This Row],[Close Price]])-1</f>
        <v>3.8995766173958168E-2</v>
      </c>
      <c r="AG349" s="1">
        <f>(Table2[[#This Row],[Close Price]]/Table2[[#This Row],[Current Month Low]])-1</f>
        <v>4.0739022881880027E-2</v>
      </c>
      <c r="AH349" s="1">
        <f>(Table2[[#This Row],[Current Month High]]/Table2[[#This Row],[Close Price]])-1</f>
        <v>3.8995766173958168E-2</v>
      </c>
      <c r="AI349">
        <v>17.804352670281499</v>
      </c>
      <c r="AJ349">
        <v>74.436382482508407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-0.05</v>
      </c>
      <c r="AM349" t="s">
        <v>3206</v>
      </c>
      <c r="AN349">
        <v>-1.79</v>
      </c>
      <c r="AO349" t="s">
        <v>3206</v>
      </c>
      <c r="AP349">
        <v>6.3205050231759999E-3</v>
      </c>
      <c r="AQ349">
        <f>(Table2[[#This Row],[Sharpe Ratio]]-AVERAGE(Table2[Sharpe Ratio]))/_xlfn.STDEV.P(Table2[Sharpe Ratio])</f>
        <v>-0.68215166639298064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-1.5207037946692523</v>
      </c>
      <c r="AS349">
        <f>_xlfn.RANK.AVG(Table2[[#This Row],[1Y Return vs Nifty Z-Score]],Table2[1Y Return vs Nifty Z-Score])</f>
        <v>272</v>
      </c>
      <c r="AT349">
        <f>_xlfn.RANK.AVG(Table2[[#This Row],[6M Return vs Nifty Z-Score]],Table2[6M Return vs Nifty Z-Score])</f>
        <v>275</v>
      </c>
      <c r="AU349">
        <f>_xlfn.RANK.AVG(Table2[[#This Row],[Sharpe Ratio Z-Score]],Table2[Sharpe Ratio Z-Score])</f>
        <v>514</v>
      </c>
      <c r="AV349">
        <f>(Table2[[#This Row],[Rank 1Y]]+Table2[[#This Row],[Rank 6M]]+Table2[[#This Row],[Rank Sharpe]])/3</f>
        <v>353.66666666666669</v>
      </c>
    </row>
    <row r="350" spans="1:48" x14ac:dyDescent="0.3">
      <c r="A350" t="s">
        <v>251</v>
      </c>
      <c r="B350" t="s">
        <v>252</v>
      </c>
      <c r="C350" t="s">
        <v>3161</v>
      </c>
      <c r="D350" t="s">
        <v>40</v>
      </c>
      <c r="E350">
        <v>106859.75091416</v>
      </c>
      <c r="F350">
        <v>2129.9499999999998</v>
      </c>
      <c r="G350">
        <v>31.236908396851401</v>
      </c>
      <c r="H350">
        <f>(Table2[[#This Row],[1Y Return vs Nifty]]-AVERAGE(Table2[1Y Return vs Nifty]))/_xlfn.STDEV.P(Table2[1Y Return vs Nifty])</f>
        <v>0.13501192931058287</v>
      </c>
      <c r="I350">
        <v>6.9820144331220897</v>
      </c>
      <c r="J350">
        <f>(Table2[[#This Row],[1M Return vs Nifty]]-AVERAGE(Table2[1M Return vs Nifty]))/_xlfn.STDEV.P(Table2[1M Return vs Nifty])</f>
        <v>0.44545662966749383</v>
      </c>
      <c r="K350">
        <v>17.169887828587999</v>
      </c>
      <c r="L350">
        <f>(Table2[[#This Row],[6M Return vs Nifty]]-AVERAGE(Table2[6M Return vs Nifty]))/_xlfn.STDEV.P(Table2[6M Return vs Nifty])</f>
        <v>0.12322589270890213</v>
      </c>
      <c r="M350">
        <v>-0.416557015200201</v>
      </c>
      <c r="N350">
        <f>(Table2[[#This Row],[1W Return vs Nifty]]-AVERAGE(Table2[1W Return vs Nifty]))/_xlfn.STDEV.P(Table2[1W Return vs Nifty])</f>
        <v>-0.48806715166246917</v>
      </c>
      <c r="O350">
        <v>2136.29</v>
      </c>
      <c r="P350">
        <v>2018.2938959924199</v>
      </c>
      <c r="Q350">
        <v>1739.30756120403</v>
      </c>
      <c r="R350">
        <v>47.8417338752514</v>
      </c>
      <c r="S350" s="1">
        <f>(Table2[[#This Row],[Close Price]]-Table2[[#This Row],[20D EMA]])/Table2[[#This Row],[20D EMA]]</f>
        <v>-2.9677618675367791E-3</v>
      </c>
      <c r="T350" s="1">
        <f>(Table2[[#This Row],[Close Price]]-Table2[[#This Row],[50D EMA]])/Table2[[#This Row],[50D EMA]]</f>
        <v>5.532202432425095E-2</v>
      </c>
      <c r="U350" s="1">
        <f>(Table2[[#This Row],[Close Price]]-Table2[[#This Row],[200D EMA]])/Table2[[#This Row],[200D EMA]]</f>
        <v>0.22459652766963703</v>
      </c>
      <c r="V350">
        <v>1.0168628356887801</v>
      </c>
      <c r="W350">
        <v>2125.85</v>
      </c>
      <c r="X350">
        <v>2179.75</v>
      </c>
      <c r="Y350">
        <v>2125.85</v>
      </c>
      <c r="Z350">
        <v>2273.4499999999998</v>
      </c>
      <c r="AA350">
        <v>2125.85</v>
      </c>
      <c r="AB350">
        <v>2285</v>
      </c>
      <c r="AC350" s="1">
        <f>(Table2[[#This Row],[Close Price]]/Table2[[#This Row],[Day Low]])-1</f>
        <v>1.9286403085823078E-3</v>
      </c>
      <c r="AD350" s="1">
        <f>(Table2[[#This Row],[Day High]]/Table2[[#This Row],[Close Price]])-1</f>
        <v>2.338083053592821E-2</v>
      </c>
      <c r="AE350" s="1">
        <f>(Table2[[#This Row],[Close Price]]/Table2[[#This Row],[Current Week Low]])-1</f>
        <v>1.9286403085823078E-3</v>
      </c>
      <c r="AF350" s="1">
        <f>(Table2[[#This Row],[Current Week High]]/Table2[[#This Row],[Close Price]])-1</f>
        <v>6.7372473532242516E-2</v>
      </c>
      <c r="AG350" s="1">
        <f>(Table2[[#This Row],[Close Price]]/Table2[[#This Row],[Current Month Low]])-1</f>
        <v>1.9286403085823078E-3</v>
      </c>
      <c r="AH350" s="1">
        <f>(Table2[[#This Row],[Current Month High]]/Table2[[#This Row],[Close Price]])-1</f>
        <v>7.2795136036057251E-2</v>
      </c>
      <c r="AI350">
        <v>7.2795136036057198</v>
      </c>
      <c r="AJ350">
        <v>68.242496050552901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0.18</v>
      </c>
      <c r="AM350" t="s">
        <v>3208</v>
      </c>
      <c r="AN350">
        <v>0.36</v>
      </c>
      <c r="AO350" t="s">
        <v>3208</v>
      </c>
      <c r="AP350">
        <v>3.9963630164889996E-3</v>
      </c>
      <c r="AQ350">
        <f>(Table2[[#This Row],[Sharpe Ratio]]-AVERAGE(Table2[Sharpe Ratio]))/_xlfn.STDEV.P(Table2[Sharpe Ratio])</f>
        <v>-0.70932400458810185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-0.49369670456359227</v>
      </c>
      <c r="AS350">
        <f>_xlfn.RANK.AVG(Table2[[#This Row],[1Y Return vs Nifty Z-Score]],Table2[1Y Return vs Nifty Z-Score])</f>
        <v>253</v>
      </c>
      <c r="AT350">
        <f>_xlfn.RANK.AVG(Table2[[#This Row],[6M Return vs Nifty Z-Score]],Table2[6M Return vs Nifty Z-Score])</f>
        <v>287</v>
      </c>
      <c r="AU350">
        <f>_xlfn.RANK.AVG(Table2[[#This Row],[Sharpe Ratio Z-Score]],Table2[Sharpe Ratio Z-Score])</f>
        <v>522</v>
      </c>
      <c r="AV350">
        <f>(Table2[[#This Row],[Rank 1Y]]+Table2[[#This Row],[Rank 6M]]+Table2[[#This Row],[Rank Sharpe]])/3</f>
        <v>354</v>
      </c>
    </row>
    <row r="351" spans="1:48" x14ac:dyDescent="0.3">
      <c r="A351" t="s">
        <v>1967</v>
      </c>
      <c r="B351" t="s">
        <v>1968</v>
      </c>
      <c r="C351" t="s">
        <v>3163</v>
      </c>
      <c r="D351" t="s">
        <v>248</v>
      </c>
      <c r="E351">
        <v>3580.2459181250001</v>
      </c>
      <c r="F351">
        <v>1227.3</v>
      </c>
      <c r="G351">
        <v>8.2384392425919408</v>
      </c>
      <c r="H351">
        <f>(Table2[[#This Row],[1Y Return vs Nifty]]-AVERAGE(Table2[1Y Return vs Nifty]))/_xlfn.STDEV.P(Table2[1Y Return vs Nifty])</f>
        <v>-0.27275309609926562</v>
      </c>
      <c r="I351">
        <v>28.800283695935601</v>
      </c>
      <c r="J351">
        <f>(Table2[[#This Row],[1M Return vs Nifty]]-AVERAGE(Table2[1M Return vs Nifty]))/_xlfn.STDEV.P(Table2[1M Return vs Nifty])</f>
        <v>2.5761334337468602</v>
      </c>
      <c r="K351">
        <v>49.431604043260997</v>
      </c>
      <c r="L351">
        <f>(Table2[[#This Row],[6M Return vs Nifty]]-AVERAGE(Table2[6M Return vs Nifty]))/_xlfn.STDEV.P(Table2[6M Return vs Nifty])</f>
        <v>1.1545652569262033</v>
      </c>
      <c r="M351">
        <v>14.799606077986301</v>
      </c>
      <c r="N351">
        <f>(Table2[[#This Row],[1W Return vs Nifty]]-AVERAGE(Table2[1W Return vs Nifty]))/_xlfn.STDEV.P(Table2[1W Return vs Nifty])</f>
        <v>2.3917919132444929</v>
      </c>
      <c r="O351">
        <v>1037.5899999999999</v>
      </c>
      <c r="P351">
        <v>948.30588861885599</v>
      </c>
      <c r="Q351">
        <v>865.19132632596495</v>
      </c>
      <c r="R351">
        <v>83.070515446871596</v>
      </c>
      <c r="S351" s="1">
        <f>(Table2[[#This Row],[Close Price]]-Table2[[#This Row],[20D EMA]])/Table2[[#This Row],[20D EMA]]</f>
        <v>0.18283715147601659</v>
      </c>
      <c r="T351" s="1">
        <f>(Table2[[#This Row],[Close Price]]-Table2[[#This Row],[50D EMA]])/Table2[[#This Row],[50D EMA]]</f>
        <v>0.29420265626261183</v>
      </c>
      <c r="U351" s="1">
        <f>(Table2[[#This Row],[Close Price]]-Table2[[#This Row],[200D EMA]])/Table2[[#This Row],[200D EMA]]</f>
        <v>0.41853017090650863</v>
      </c>
      <c r="V351">
        <v>3.1347535126094401</v>
      </c>
      <c r="W351">
        <v>1215</v>
      </c>
      <c r="X351">
        <v>1268.8</v>
      </c>
      <c r="Y351">
        <v>1065.05</v>
      </c>
      <c r="Z351">
        <v>1288.4000000000001</v>
      </c>
      <c r="AA351">
        <v>1003.3</v>
      </c>
      <c r="AB351">
        <v>1288.4000000000001</v>
      </c>
      <c r="AC351" s="1">
        <f>(Table2[[#This Row],[Close Price]]/Table2[[#This Row],[Day Low]])-1</f>
        <v>1.0123456790123386E-2</v>
      </c>
      <c r="AD351" s="1">
        <f>(Table2[[#This Row],[Day High]]/Table2[[#This Row],[Close Price]])-1</f>
        <v>3.3814063391183868E-2</v>
      </c>
      <c r="AE351" s="1">
        <f>(Table2[[#This Row],[Close Price]]/Table2[[#This Row],[Current Week Low]])-1</f>
        <v>0.15234026571522463</v>
      </c>
      <c r="AF351" s="1">
        <f>(Table2[[#This Row],[Current Week High]]/Table2[[#This Row],[Close Price]])-1</f>
        <v>4.9784078872321391E-2</v>
      </c>
      <c r="AG351" s="1">
        <f>(Table2[[#This Row],[Close Price]]/Table2[[#This Row],[Current Month Low]])-1</f>
        <v>0.22326323133658921</v>
      </c>
      <c r="AH351" s="1">
        <f>(Table2[[#This Row],[Current Month High]]/Table2[[#This Row],[Close Price]])-1</f>
        <v>4.9784078872321391E-2</v>
      </c>
      <c r="AI351">
        <v>4.9784078872321302</v>
      </c>
      <c r="AJ351">
        <v>85.588991380613905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0.41</v>
      </c>
      <c r="AM351" t="s">
        <v>3208</v>
      </c>
      <c r="AN351">
        <v>36.909999999999997</v>
      </c>
      <c r="AO351" t="s">
        <v>3208</v>
      </c>
      <c r="AP351">
        <v>-7.1897715400980004E-3</v>
      </c>
      <c r="AQ351">
        <f>(Table2[[#This Row],[Sharpe Ratio]]-AVERAGE(Table2[Sharpe Ratio]))/_xlfn.STDEV.P(Table2[Sharpe Ratio])</f>
        <v>-0.84010492520017421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5.0096325826181163</v>
      </c>
      <c r="AS351">
        <f>_xlfn.RANK.AVG(Table2[[#This Row],[1Y Return vs Nifty Z-Score]],Table2[1Y Return vs Nifty Z-Score])</f>
        <v>386</v>
      </c>
      <c r="AT351">
        <f>_xlfn.RANK.AVG(Table2[[#This Row],[6M Return vs Nifty Z-Score]],Table2[6M Return vs Nifty Z-Score])</f>
        <v>86</v>
      </c>
      <c r="AU351">
        <f>_xlfn.RANK.AVG(Table2[[#This Row],[Sharpe Ratio Z-Score]],Table2[Sharpe Ratio Z-Score])</f>
        <v>593</v>
      </c>
      <c r="AV351">
        <f>(Table2[[#This Row],[Rank 1Y]]+Table2[[#This Row],[Rank 6M]]+Table2[[#This Row],[Rank Sharpe]])/3</f>
        <v>355</v>
      </c>
    </row>
    <row r="352" spans="1:48" x14ac:dyDescent="0.3">
      <c r="A352" t="s">
        <v>1508</v>
      </c>
      <c r="B352" t="s">
        <v>1509</v>
      </c>
      <c r="C352" t="s">
        <v>624</v>
      </c>
      <c r="D352" t="s">
        <v>483</v>
      </c>
      <c r="E352">
        <v>6937.5368066999999</v>
      </c>
      <c r="F352">
        <v>2277.65</v>
      </c>
      <c r="G352">
        <v>18.2784485870292</v>
      </c>
      <c r="H352">
        <f>(Table2[[#This Row],[1Y Return vs Nifty]]-AVERAGE(Table2[1Y Return vs Nifty]))/_xlfn.STDEV.P(Table2[1Y Return vs Nifty])</f>
        <v>-9.4742784282866005E-2</v>
      </c>
      <c r="I352">
        <v>-2.3908735155272498</v>
      </c>
      <c r="J352">
        <f>(Table2[[#This Row],[1M Return vs Nifty]]-AVERAGE(Table2[1M Return vs Nifty]))/_xlfn.STDEV.P(Table2[1M Return vs Nifty])</f>
        <v>-0.46985863658323224</v>
      </c>
      <c r="K352">
        <v>79.347292846388598</v>
      </c>
      <c r="L352">
        <f>(Table2[[#This Row],[6M Return vs Nifty]]-AVERAGE(Table2[6M Return vs Nifty]))/_xlfn.STDEV.P(Table2[6M Return vs Nifty])</f>
        <v>2.1109070480770367</v>
      </c>
      <c r="M352">
        <v>1.42086962227235</v>
      </c>
      <c r="N352">
        <f>(Table2[[#This Row],[1W Return vs Nifty]]-AVERAGE(Table2[1W Return vs Nifty]))/_xlfn.STDEV.P(Table2[1W Return vs Nifty])</f>
        <v>-0.1403099854425377</v>
      </c>
      <c r="O352">
        <v>2289.85</v>
      </c>
      <c r="P352">
        <v>2105.6733488263699</v>
      </c>
      <c r="Q352">
        <v>1670.9894972771101</v>
      </c>
      <c r="R352">
        <v>48.111186281337403</v>
      </c>
      <c r="S352" s="1">
        <f>(Table2[[#This Row],[Close Price]]-Table2[[#This Row],[20D EMA]])/Table2[[#This Row],[20D EMA]]</f>
        <v>-5.327859903487049E-3</v>
      </c>
      <c r="T352" s="1">
        <f>(Table2[[#This Row],[Close Price]]-Table2[[#This Row],[50D EMA]])/Table2[[#This Row],[50D EMA]]</f>
        <v>8.167299608435663E-2</v>
      </c>
      <c r="U352" s="1">
        <f>(Table2[[#This Row],[Close Price]]-Table2[[#This Row],[200D EMA]])/Table2[[#This Row],[200D EMA]]</f>
        <v>0.36305464738793858</v>
      </c>
      <c r="V352">
        <v>0.63357753481490997</v>
      </c>
      <c r="W352">
        <v>2259.1999999999998</v>
      </c>
      <c r="X352">
        <v>2326.4499999999998</v>
      </c>
      <c r="Y352">
        <v>2235</v>
      </c>
      <c r="Z352">
        <v>2350</v>
      </c>
      <c r="AA352">
        <v>2235</v>
      </c>
      <c r="AB352">
        <v>2469.9499999999998</v>
      </c>
      <c r="AC352" s="1">
        <f>(Table2[[#This Row],[Close Price]]/Table2[[#This Row],[Day Low]])-1</f>
        <v>8.1666076487252326E-3</v>
      </c>
      <c r="AD352" s="1">
        <f>(Table2[[#This Row],[Day High]]/Table2[[#This Row],[Close Price]])-1</f>
        <v>2.1425592167365393E-2</v>
      </c>
      <c r="AE352" s="1">
        <f>(Table2[[#This Row],[Close Price]]/Table2[[#This Row],[Current Week Low]])-1</f>
        <v>1.9082774049216988E-2</v>
      </c>
      <c r="AF352" s="1">
        <f>(Table2[[#This Row],[Current Week High]]/Table2[[#This Row],[Close Price]])-1</f>
        <v>3.1765196584198518E-2</v>
      </c>
      <c r="AG352" s="1">
        <f>(Table2[[#This Row],[Close Price]]/Table2[[#This Row],[Current Month Low]])-1</f>
        <v>1.9082774049216988E-2</v>
      </c>
      <c r="AH352" s="1">
        <f>(Table2[[#This Row],[Current Month High]]/Table2[[#This Row],[Close Price]])-1</f>
        <v>8.4429126511974983E-2</v>
      </c>
      <c r="AI352">
        <v>9.4549206418896592</v>
      </c>
      <c r="AJ352">
        <v>112.516911593188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0.38</v>
      </c>
      <c r="AM352" t="s">
        <v>3208</v>
      </c>
      <c r="AN352">
        <v>-1.24</v>
      </c>
      <c r="AO352" t="s">
        <v>3206</v>
      </c>
      <c r="AP352">
        <v>-8.0550356861535E-2</v>
      </c>
      <c r="AQ352">
        <f>(Table2[[#This Row],[Sharpe Ratio]]-AVERAGE(Table2[Sharpe Ratio]))/_xlfn.STDEV.P(Table2[Sharpe Ratio])</f>
        <v>-1.6977885903165073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-0.29179294854810689</v>
      </c>
      <c r="AS352">
        <f>_xlfn.RANK.AVG(Table2[[#This Row],[1Y Return vs Nifty Z-Score]],Table2[1Y Return vs Nifty Z-Score])</f>
        <v>331</v>
      </c>
      <c r="AT352">
        <f>_xlfn.RANK.AVG(Table2[[#This Row],[6M Return vs Nifty Z-Score]],Table2[6M Return vs Nifty Z-Score])</f>
        <v>25</v>
      </c>
      <c r="AU352">
        <f>_xlfn.RANK.AVG(Table2[[#This Row],[Sharpe Ratio Z-Score]],Table2[Sharpe Ratio Z-Score])</f>
        <v>710</v>
      </c>
      <c r="AV352">
        <f>(Table2[[#This Row],[Rank 1Y]]+Table2[[#This Row],[Rank 6M]]+Table2[[#This Row],[Rank Sharpe]])/3</f>
        <v>355.33333333333331</v>
      </c>
    </row>
    <row r="353" spans="1:48" x14ac:dyDescent="0.3">
      <c r="A353" t="s">
        <v>186</v>
      </c>
      <c r="B353" t="s">
        <v>187</v>
      </c>
      <c r="C353" t="s">
        <v>3165</v>
      </c>
      <c r="D353" t="s">
        <v>188</v>
      </c>
      <c r="E353">
        <v>144055.1975941</v>
      </c>
      <c r="F353">
        <v>5439.3</v>
      </c>
      <c r="G353">
        <v>20.966807697004899</v>
      </c>
      <c r="H353">
        <f>(Table2[[#This Row],[1Y Return vs Nifty]]-AVERAGE(Table2[1Y Return vs Nifty]))/_xlfn.STDEV.P(Table2[1Y Return vs Nifty])</f>
        <v>-4.7077923920322597E-2</v>
      </c>
      <c r="I353">
        <v>10.1343984370437</v>
      </c>
      <c r="J353">
        <f>(Table2[[#This Row],[1M Return vs Nifty]]-AVERAGE(Table2[1M Return vs Nifty]))/_xlfn.STDEV.P(Table2[1M Return vs Nifty])</f>
        <v>0.7533046717738584</v>
      </c>
      <c r="K353">
        <v>39.314009075741197</v>
      </c>
      <c r="L353">
        <f>(Table2[[#This Row],[6M Return vs Nifty]]-AVERAGE(Table2[6M Return vs Nifty]))/_xlfn.STDEV.P(Table2[6M Return vs Nifty])</f>
        <v>0.83112697820052817</v>
      </c>
      <c r="M353">
        <v>8.3690933252264408</v>
      </c>
      <c r="N353">
        <f>(Table2[[#This Row],[1W Return vs Nifty]]-AVERAGE(Table2[1W Return vs Nifty]))/_xlfn.STDEV.P(Table2[1W Return vs Nifty])</f>
        <v>1.1747327683324791</v>
      </c>
      <c r="O353">
        <v>5062.3</v>
      </c>
      <c r="P353">
        <v>4839.9383356308099</v>
      </c>
      <c r="Q353">
        <v>4250.0109146293698</v>
      </c>
      <c r="R353">
        <v>86.152646376252093</v>
      </c>
      <c r="S353" s="1">
        <f>(Table2[[#This Row],[Close Price]]-Table2[[#This Row],[20D EMA]])/Table2[[#This Row],[20D EMA]]</f>
        <v>7.4472077909250728E-2</v>
      </c>
      <c r="T353" s="1">
        <f>(Table2[[#This Row],[Close Price]]-Table2[[#This Row],[50D EMA]])/Table2[[#This Row],[50D EMA]]</f>
        <v>0.12383663237128266</v>
      </c>
      <c r="U353" s="1">
        <f>(Table2[[#This Row],[Close Price]]-Table2[[#This Row],[200D EMA]])/Table2[[#This Row],[200D EMA]]</f>
        <v>0.27983200731952579</v>
      </c>
      <c r="V353">
        <v>1.08056319679756</v>
      </c>
      <c r="W353">
        <v>5380.05</v>
      </c>
      <c r="X353">
        <v>5469.9</v>
      </c>
      <c r="Y353">
        <v>5082.2</v>
      </c>
      <c r="Z353">
        <v>5469.9</v>
      </c>
      <c r="AA353">
        <v>5015.25</v>
      </c>
      <c r="AB353">
        <v>5469.9</v>
      </c>
      <c r="AC353" s="1">
        <f>(Table2[[#This Row],[Close Price]]/Table2[[#This Row],[Day Low]])-1</f>
        <v>1.1012908801962817E-2</v>
      </c>
      <c r="AD353" s="1">
        <f>(Table2[[#This Row],[Day High]]/Table2[[#This Row],[Close Price]])-1</f>
        <v>5.6257238982957425E-3</v>
      </c>
      <c r="AE353" s="1">
        <f>(Table2[[#This Row],[Close Price]]/Table2[[#This Row],[Current Week Low]])-1</f>
        <v>7.0264845932863862E-2</v>
      </c>
      <c r="AF353" s="1">
        <f>(Table2[[#This Row],[Current Week High]]/Table2[[#This Row],[Close Price]])-1</f>
        <v>5.6257238982957425E-3</v>
      </c>
      <c r="AG353" s="1">
        <f>(Table2[[#This Row],[Close Price]]/Table2[[#This Row],[Current Month Low]])-1</f>
        <v>8.4552116046059611E-2</v>
      </c>
      <c r="AH353" s="1">
        <f>(Table2[[#This Row],[Current Month High]]/Table2[[#This Row],[Close Price]])-1</f>
        <v>5.6257238982957425E-3</v>
      </c>
      <c r="AI353">
        <v>0.56257238982957403</v>
      </c>
      <c r="AJ353">
        <v>65.062361545230999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0.01</v>
      </c>
      <c r="AM353" t="s">
        <v>3208</v>
      </c>
      <c r="AN353">
        <v>10.41</v>
      </c>
      <c r="AO353" t="s">
        <v>3208</v>
      </c>
      <c r="AP353">
        <v>-2.4070072259329001E-2</v>
      </c>
      <c r="AQ353">
        <f>(Table2[[#This Row],[Sharpe Ratio]]-AVERAGE(Table2[Sharpe Ratio]))/_xlfn.STDEV.P(Table2[Sharpe Ratio])</f>
        <v>-1.0374582877135625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1.6746282066729807</v>
      </c>
      <c r="AS353">
        <f>_xlfn.RANK.AVG(Table2[[#This Row],[1Y Return vs Nifty Z-Score]],Table2[1Y Return vs Nifty Z-Score])</f>
        <v>314</v>
      </c>
      <c r="AT353">
        <f>_xlfn.RANK.AVG(Table2[[#This Row],[6M Return vs Nifty Z-Score]],Table2[6M Return vs Nifty Z-Score])</f>
        <v>124</v>
      </c>
      <c r="AU353">
        <f>_xlfn.RANK.AVG(Table2[[#This Row],[Sharpe Ratio Z-Score]],Table2[Sharpe Ratio Z-Score])</f>
        <v>631</v>
      </c>
      <c r="AV353">
        <f>(Table2[[#This Row],[Rank 1Y]]+Table2[[#This Row],[Rank 6M]]+Table2[[#This Row],[Rank Sharpe]])/3</f>
        <v>356.33333333333331</v>
      </c>
    </row>
    <row r="354" spans="1:48" x14ac:dyDescent="0.3">
      <c r="A354" t="s">
        <v>640</v>
      </c>
      <c r="B354" t="s">
        <v>641</v>
      </c>
      <c r="C354" t="s">
        <v>3171</v>
      </c>
      <c r="D354" t="s">
        <v>345</v>
      </c>
      <c r="E354">
        <v>30050.296045440002</v>
      </c>
      <c r="F354">
        <v>459.3</v>
      </c>
      <c r="G354">
        <v>20.297454522080599</v>
      </c>
      <c r="H354">
        <f>(Table2[[#This Row],[1Y Return vs Nifty]]-AVERAGE(Table2[1Y Return vs Nifty]))/_xlfn.STDEV.P(Table2[1Y Return vs Nifty])</f>
        <v>-5.8945618789510004E-2</v>
      </c>
      <c r="I354">
        <v>5.09616410485902</v>
      </c>
      <c r="J354">
        <f>(Table2[[#This Row],[1M Return vs Nifty]]-AVERAGE(Table2[1M Return vs Nifty]))/_xlfn.STDEV.P(Table2[1M Return vs Nifty])</f>
        <v>0.26129273004764686</v>
      </c>
      <c r="K354">
        <v>47.458832897187897</v>
      </c>
      <c r="L354">
        <f>(Table2[[#This Row],[6M Return vs Nifty]]-AVERAGE(Table2[6M Return vs Nifty]))/_xlfn.STDEV.P(Table2[6M Return vs Nifty])</f>
        <v>1.0914999033660009</v>
      </c>
      <c r="M354">
        <v>1.7587819511332199</v>
      </c>
      <c r="N354">
        <f>(Table2[[#This Row],[1W Return vs Nifty]]-AVERAGE(Table2[1W Return vs Nifty]))/_xlfn.STDEV.P(Table2[1W Return vs Nifty])</f>
        <v>-7.6355631282811892E-2</v>
      </c>
      <c r="O354">
        <v>459.57</v>
      </c>
      <c r="P354">
        <v>442.20188567738802</v>
      </c>
      <c r="Q354">
        <v>374.822179502447</v>
      </c>
      <c r="R354">
        <v>55.898069980221301</v>
      </c>
      <c r="S354" s="1">
        <f>(Table2[[#This Row],[Close Price]]-Table2[[#This Row],[20D EMA]])/Table2[[#This Row],[20D EMA]]</f>
        <v>-5.8750571186104797E-4</v>
      </c>
      <c r="T354" s="1">
        <f>(Table2[[#This Row],[Close Price]]-Table2[[#This Row],[50D EMA]])/Table2[[#This Row],[50D EMA]]</f>
        <v>3.8665855746906654E-2</v>
      </c>
      <c r="U354" s="1">
        <f>(Table2[[#This Row],[Close Price]]-Table2[[#This Row],[200D EMA]])/Table2[[#This Row],[200D EMA]]</f>
        <v>0.22538106098655111</v>
      </c>
      <c r="V354">
        <v>0.61599198903655805</v>
      </c>
      <c r="W354">
        <v>456.45</v>
      </c>
      <c r="X354">
        <v>469.6</v>
      </c>
      <c r="Y354">
        <v>456.45</v>
      </c>
      <c r="Z354">
        <v>473.1</v>
      </c>
      <c r="AA354">
        <v>456.45</v>
      </c>
      <c r="AB354">
        <v>484</v>
      </c>
      <c r="AC354" s="1">
        <f>(Table2[[#This Row],[Close Price]]/Table2[[#This Row],[Day Low]])-1</f>
        <v>6.2438383174499013E-3</v>
      </c>
      <c r="AD354" s="1">
        <f>(Table2[[#This Row],[Day High]]/Table2[[#This Row],[Close Price]])-1</f>
        <v>2.2425430002177338E-2</v>
      </c>
      <c r="AE354" s="1">
        <f>(Table2[[#This Row],[Close Price]]/Table2[[#This Row],[Current Week Low]])-1</f>
        <v>6.2438383174499013E-3</v>
      </c>
      <c r="AF354" s="1">
        <f>(Table2[[#This Row],[Current Week High]]/Table2[[#This Row],[Close Price]])-1</f>
        <v>3.0045721750489918E-2</v>
      </c>
      <c r="AG354" s="1">
        <f>(Table2[[#This Row],[Close Price]]/Table2[[#This Row],[Current Month Low]])-1</f>
        <v>6.2438383174499013E-3</v>
      </c>
      <c r="AH354" s="1">
        <f>(Table2[[#This Row],[Current Month High]]/Table2[[#This Row],[Close Price]])-1</f>
        <v>5.3777487480949349E-2</v>
      </c>
      <c r="AI354">
        <v>5.3777487480949304</v>
      </c>
      <c r="AJ354">
        <v>75.808612440191396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-0.04</v>
      </c>
      <c r="AM354" t="s">
        <v>3206</v>
      </c>
      <c r="AN354">
        <v>-1.81</v>
      </c>
      <c r="AO354" t="s">
        <v>3206</v>
      </c>
      <c r="AP354">
        <v>-4.3298958359858003E-2</v>
      </c>
      <c r="AQ354">
        <f>(Table2[[#This Row],[Sharpe Ratio]]-AVERAGE(Table2[Sharpe Ratio]))/_xlfn.STDEV.P(Table2[Sharpe Ratio])</f>
        <v>-1.2622697642652219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-4.4778380923896105E-2</v>
      </c>
      <c r="AS354">
        <f>_xlfn.RANK.AVG(Table2[[#This Row],[1Y Return vs Nifty Z-Score]],Table2[1Y Return vs Nifty Z-Score])</f>
        <v>318</v>
      </c>
      <c r="AT354">
        <f>_xlfn.RANK.AVG(Table2[[#This Row],[6M Return vs Nifty Z-Score]],Table2[6M Return vs Nifty Z-Score])</f>
        <v>92</v>
      </c>
      <c r="AU354">
        <f>_xlfn.RANK.AVG(Table2[[#This Row],[Sharpe Ratio Z-Score]],Table2[Sharpe Ratio Z-Score])</f>
        <v>660</v>
      </c>
      <c r="AV354">
        <f>(Table2[[#This Row],[Rank 1Y]]+Table2[[#This Row],[Rank 6M]]+Table2[[#This Row],[Rank Sharpe]])/3</f>
        <v>356.66666666666669</v>
      </c>
    </row>
    <row r="355" spans="1:48" x14ac:dyDescent="0.3">
      <c r="A355" t="s">
        <v>197</v>
      </c>
      <c r="B355" t="s">
        <v>198</v>
      </c>
      <c r="C355" t="s">
        <v>3166</v>
      </c>
      <c r="D355" t="s">
        <v>199</v>
      </c>
      <c r="E355">
        <v>129828.03954120001</v>
      </c>
      <c r="F355">
        <v>4726.6499999999996</v>
      </c>
      <c r="G355">
        <v>14.2203727220605</v>
      </c>
      <c r="H355">
        <f>(Table2[[#This Row],[1Y Return vs Nifty]]-AVERAGE(Table2[1Y Return vs Nifty]))/_xlfn.STDEV.P(Table2[1Y Return vs Nifty])</f>
        <v>-0.16669285178931942</v>
      </c>
      <c r="I355">
        <v>-4.1416993260051003</v>
      </c>
      <c r="J355">
        <f>(Table2[[#This Row],[1M Return vs Nifty]]-AVERAGE(Table2[1M Return vs Nifty]))/_xlfn.STDEV.P(Table2[1M Return vs Nifty])</f>
        <v>-0.6408366320160177</v>
      </c>
      <c r="K355">
        <v>13.3362072502111</v>
      </c>
      <c r="L355">
        <f>(Table2[[#This Row],[6M Return vs Nifty]]-AVERAGE(Table2[6M Return vs Nifty]))/_xlfn.STDEV.P(Table2[6M Return vs Nifty])</f>
        <v>6.7116982911925578E-4</v>
      </c>
      <c r="M355">
        <v>-1.11180461163439</v>
      </c>
      <c r="N355">
        <f>(Table2[[#This Row],[1W Return vs Nifty]]-AVERAGE(Table2[1W Return vs Nifty]))/_xlfn.STDEV.P(Table2[1W Return vs Nifty])</f>
        <v>-0.61965190668144821</v>
      </c>
      <c r="O355">
        <v>4820.57</v>
      </c>
      <c r="P355">
        <v>4803.9867550897097</v>
      </c>
      <c r="Q355">
        <v>4395.7547948011998</v>
      </c>
      <c r="R355">
        <v>30.2465558564449</v>
      </c>
      <c r="S355" s="1">
        <f>(Table2[[#This Row],[Close Price]]-Table2[[#This Row],[20D EMA]])/Table2[[#This Row],[20D EMA]]</f>
        <v>-1.9483173151722738E-2</v>
      </c>
      <c r="T355" s="1">
        <f>(Table2[[#This Row],[Close Price]]-Table2[[#This Row],[50D EMA]])/Table2[[#This Row],[50D EMA]]</f>
        <v>-1.6098453020873475E-2</v>
      </c>
      <c r="U355" s="1">
        <f>(Table2[[#This Row],[Close Price]]-Table2[[#This Row],[200D EMA]])/Table2[[#This Row],[200D EMA]]</f>
        <v>7.52760835500072E-2</v>
      </c>
      <c r="V355">
        <v>0.66114823952397805</v>
      </c>
      <c r="W355">
        <v>4702</v>
      </c>
      <c r="X355">
        <v>4779.5</v>
      </c>
      <c r="Y355">
        <v>4689.3500000000004</v>
      </c>
      <c r="Z355">
        <v>4780</v>
      </c>
      <c r="AA355">
        <v>4689.3500000000004</v>
      </c>
      <c r="AB355">
        <v>5011</v>
      </c>
      <c r="AC355" s="1">
        <f>(Table2[[#This Row],[Close Price]]/Table2[[#This Row],[Day Low]])-1</f>
        <v>5.2424500212675529E-3</v>
      </c>
      <c r="AD355" s="1">
        <f>(Table2[[#This Row],[Day High]]/Table2[[#This Row],[Close Price]])-1</f>
        <v>1.1181280611003652E-2</v>
      </c>
      <c r="AE355" s="1">
        <f>(Table2[[#This Row],[Close Price]]/Table2[[#This Row],[Current Week Low]])-1</f>
        <v>7.954194078070298E-3</v>
      </c>
      <c r="AF355" s="1">
        <f>(Table2[[#This Row],[Current Week High]]/Table2[[#This Row],[Close Price]])-1</f>
        <v>1.1287063776670658E-2</v>
      </c>
      <c r="AG355" s="1">
        <f>(Table2[[#This Row],[Close Price]]/Table2[[#This Row],[Current Month Low]])-1</f>
        <v>7.954194078070298E-3</v>
      </c>
      <c r="AH355" s="1">
        <f>(Table2[[#This Row],[Current Month High]]/Table2[[#This Row],[Close Price]])-1</f>
        <v>6.0158886314831905E-2</v>
      </c>
      <c r="AI355">
        <v>7.0292913585731904</v>
      </c>
      <c r="AJ355">
        <v>44.325190839694599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-0.03</v>
      </c>
      <c r="AM355" t="s">
        <v>3206</v>
      </c>
      <c r="AN355">
        <v>-3.05</v>
      </c>
      <c r="AO355" t="s">
        <v>3206</v>
      </c>
      <c r="AP355">
        <v>4.9845002040011001E-2</v>
      </c>
      <c r="AQ355">
        <f>(Table2[[#This Row],[Sharpe Ratio]]-AVERAGE(Table2[Sharpe Ratio]))/_xlfn.STDEV.P(Table2[Sharpe Ratio])</f>
        <v>-0.17329190252689922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-1.5998021231845652</v>
      </c>
      <c r="AS355">
        <f>_xlfn.RANK.AVG(Table2[[#This Row],[1Y Return vs Nifty Z-Score]],Table2[1Y Return vs Nifty Z-Score])</f>
        <v>360</v>
      </c>
      <c r="AT355">
        <f>_xlfn.RANK.AVG(Table2[[#This Row],[6M Return vs Nifty Z-Score]],Table2[6M Return vs Nifty Z-Score])</f>
        <v>321</v>
      </c>
      <c r="AU355">
        <f>_xlfn.RANK.AVG(Table2[[#This Row],[Sharpe Ratio Z-Score]],Table2[Sharpe Ratio Z-Score])</f>
        <v>390</v>
      </c>
      <c r="AV355">
        <f>(Table2[[#This Row],[Rank 1Y]]+Table2[[#This Row],[Rank 6M]]+Table2[[#This Row],[Rank Sharpe]])/3</f>
        <v>357</v>
      </c>
    </row>
    <row r="356" spans="1:48" x14ac:dyDescent="0.3">
      <c r="A356" t="s">
        <v>912</v>
      </c>
      <c r="B356" t="s">
        <v>913</v>
      </c>
      <c r="C356" t="s">
        <v>3166</v>
      </c>
      <c r="D356" t="s">
        <v>204</v>
      </c>
      <c r="E356">
        <v>17148.779182394999</v>
      </c>
      <c r="F356">
        <v>691.15</v>
      </c>
      <c r="G356">
        <v>-4.4358929490025902</v>
      </c>
      <c r="H356">
        <f>(Table2[[#This Row],[1Y Return vs Nifty]]-AVERAGE(Table2[1Y Return vs Nifty]))/_xlfn.STDEV.P(Table2[1Y Return vs Nifty])</f>
        <v>-0.49747020024622707</v>
      </c>
      <c r="I356">
        <v>9.13170149354705</v>
      </c>
      <c r="J356">
        <f>(Table2[[#This Row],[1M Return vs Nifty]]-AVERAGE(Table2[1M Return vs Nifty]))/_xlfn.STDEV.P(Table2[1M Return vs Nifty])</f>
        <v>0.65538567126583669</v>
      </c>
      <c r="K356">
        <v>20.5724884005433</v>
      </c>
      <c r="L356">
        <f>(Table2[[#This Row],[6M Return vs Nifty]]-AVERAGE(Table2[6M Return vs Nifty]))/_xlfn.STDEV.P(Table2[6M Return vs Nifty])</f>
        <v>0.2319998924308935</v>
      </c>
      <c r="M356">
        <v>8.9708869450292301</v>
      </c>
      <c r="N356">
        <f>(Table2[[#This Row],[1W Return vs Nifty]]-AVERAGE(Table2[1W Return vs Nifty]))/_xlfn.STDEV.P(Table2[1W Return vs Nifty])</f>
        <v>1.288630128697148</v>
      </c>
      <c r="O356">
        <v>666.87</v>
      </c>
      <c r="P356">
        <v>654.63314961565504</v>
      </c>
      <c r="Q356">
        <v>608.75779385953103</v>
      </c>
      <c r="R356">
        <v>79.264801087316698</v>
      </c>
      <c r="S356" s="1">
        <f>(Table2[[#This Row],[Close Price]]-Table2[[#This Row],[20D EMA]])/Table2[[#This Row],[20D EMA]]</f>
        <v>3.6408895286937443E-2</v>
      </c>
      <c r="T356" s="1">
        <f>(Table2[[#This Row],[Close Price]]-Table2[[#This Row],[50D EMA]])/Table2[[#This Row],[50D EMA]]</f>
        <v>5.5782158917226425E-2</v>
      </c>
      <c r="U356" s="1">
        <f>(Table2[[#This Row],[Close Price]]-Table2[[#This Row],[200D EMA]])/Table2[[#This Row],[200D EMA]]</f>
        <v>0.13534480703417603</v>
      </c>
      <c r="V356">
        <v>0.97564048322136299</v>
      </c>
      <c r="W356">
        <v>686</v>
      </c>
      <c r="X356">
        <v>719.2</v>
      </c>
      <c r="Y356">
        <v>664.75</v>
      </c>
      <c r="Z356">
        <v>721.6</v>
      </c>
      <c r="AA356">
        <v>625.29999999999995</v>
      </c>
      <c r="AB356">
        <v>721.6</v>
      </c>
      <c r="AC356" s="1">
        <f>(Table2[[#This Row],[Close Price]]/Table2[[#This Row],[Day Low]])-1</f>
        <v>7.5072886297375963E-3</v>
      </c>
      <c r="AD356" s="1">
        <f>(Table2[[#This Row],[Day High]]/Table2[[#This Row],[Close Price]])-1</f>
        <v>4.0584533024669023E-2</v>
      </c>
      <c r="AE356" s="1">
        <f>(Table2[[#This Row],[Close Price]]/Table2[[#This Row],[Current Week Low]])-1</f>
        <v>3.9714178262504563E-2</v>
      </c>
      <c r="AF356" s="1">
        <f>(Table2[[#This Row],[Current Week High]]/Table2[[#This Row],[Close Price]])-1</f>
        <v>4.4057006438544599E-2</v>
      </c>
      <c r="AG356" s="1">
        <f>(Table2[[#This Row],[Close Price]]/Table2[[#This Row],[Current Month Low]])-1</f>
        <v>0.10530945146329773</v>
      </c>
      <c r="AH356" s="1">
        <f>(Table2[[#This Row],[Current Month High]]/Table2[[#This Row],[Close Price]])-1</f>
        <v>4.4057006438544599E-2</v>
      </c>
      <c r="AI356">
        <v>4.4635752007523699</v>
      </c>
      <c r="AJ356">
        <v>37.802811285016404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-0.05</v>
      </c>
      <c r="AM356" t="s">
        <v>3206</v>
      </c>
      <c r="AN356">
        <v>3.99</v>
      </c>
      <c r="AO356" t="s">
        <v>3208</v>
      </c>
      <c r="AP356">
        <v>6.7423230930717004E-2</v>
      </c>
      <c r="AQ356">
        <f>(Table2[[#This Row],[Sharpe Ratio]]-AVERAGE(Table2[Sharpe Ratio]))/_xlfn.STDEV.P(Table2[Sharpe Ratio])</f>
        <v>3.2221176671897125E-2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1.7107666688195482</v>
      </c>
      <c r="AS356">
        <f>_xlfn.RANK.AVG(Table2[[#This Row],[1Y Return vs Nifty Z-Score]],Table2[1Y Return vs Nifty Z-Score])</f>
        <v>480</v>
      </c>
      <c r="AT356">
        <f>_xlfn.RANK.AVG(Table2[[#This Row],[6M Return vs Nifty Z-Score]],Table2[6M Return vs Nifty Z-Score])</f>
        <v>248</v>
      </c>
      <c r="AU356">
        <f>_xlfn.RANK.AVG(Table2[[#This Row],[Sharpe Ratio Z-Score]],Table2[Sharpe Ratio Z-Score])</f>
        <v>343</v>
      </c>
      <c r="AV356">
        <f>(Table2[[#This Row],[Rank 1Y]]+Table2[[#This Row],[Rank 6M]]+Table2[[#This Row],[Rank Sharpe]])/3</f>
        <v>357</v>
      </c>
    </row>
    <row r="357" spans="1:48" x14ac:dyDescent="0.3">
      <c r="A357" t="s">
        <v>477</v>
      </c>
      <c r="B357" t="s">
        <v>478</v>
      </c>
      <c r="C357" t="s">
        <v>3161</v>
      </c>
      <c r="D357" t="s">
        <v>24</v>
      </c>
      <c r="E357">
        <v>45432.049276086</v>
      </c>
      <c r="F357">
        <v>183.18</v>
      </c>
      <c r="G357">
        <v>-1.59282971089841</v>
      </c>
      <c r="H357">
        <f>(Table2[[#This Row],[1Y Return vs Nifty]]-AVERAGE(Table2[1Y Return vs Nifty]))/_xlfn.STDEV.P(Table2[1Y Return vs Nifty])</f>
        <v>-0.44706242111312566</v>
      </c>
      <c r="I357">
        <v>-7.6361948098531398</v>
      </c>
      <c r="J357">
        <f>(Table2[[#This Row],[1M Return vs Nifty]]-AVERAGE(Table2[1M Return vs Nifty]))/_xlfn.STDEV.P(Table2[1M Return vs Nifty])</f>
        <v>-0.98209378581259643</v>
      </c>
      <c r="K357">
        <v>6.2978846517521898</v>
      </c>
      <c r="L357">
        <f>(Table2[[#This Row],[6M Return vs Nifty]]-AVERAGE(Table2[6M Return vs Nifty]))/_xlfn.STDEV.P(Table2[6M Return vs Nifty])</f>
        <v>-0.22432923329727875</v>
      </c>
      <c r="M357">
        <v>-1.68280536708503</v>
      </c>
      <c r="N357">
        <f>(Table2[[#This Row],[1W Return vs Nifty]]-AVERAGE(Table2[1W Return vs Nifty]))/_xlfn.STDEV.P(Table2[1W Return vs Nifty])</f>
        <v>-0.72772131232481829</v>
      </c>
      <c r="O357">
        <v>192.01</v>
      </c>
      <c r="P357">
        <v>190.58144994585999</v>
      </c>
      <c r="Q357">
        <v>169.86616897236701</v>
      </c>
      <c r="R357">
        <v>26.504569779157201</v>
      </c>
      <c r="S357" s="1">
        <f>(Table2[[#This Row],[Close Price]]-Table2[[#This Row],[20D EMA]])/Table2[[#This Row],[20D EMA]]</f>
        <v>-4.5987188167282873E-2</v>
      </c>
      <c r="T357" s="1">
        <f>(Table2[[#This Row],[Close Price]]-Table2[[#This Row],[50D EMA]])/Table2[[#This Row],[50D EMA]]</f>
        <v>-3.8836150884372901E-2</v>
      </c>
      <c r="U357" s="1">
        <f>(Table2[[#This Row],[Close Price]]-Table2[[#This Row],[200D EMA]])/Table2[[#This Row],[200D EMA]]</f>
        <v>7.8378355785482093E-2</v>
      </c>
      <c r="V357">
        <v>0.620700356616816</v>
      </c>
      <c r="W357">
        <v>182.6</v>
      </c>
      <c r="X357">
        <v>186.68</v>
      </c>
      <c r="Y357">
        <v>182.45</v>
      </c>
      <c r="Z357">
        <v>186.68</v>
      </c>
      <c r="AA357">
        <v>182.41</v>
      </c>
      <c r="AB357">
        <v>197.5</v>
      </c>
      <c r="AC357" s="1">
        <f>(Table2[[#This Row],[Close Price]]/Table2[[#This Row],[Day Low]])-1</f>
        <v>3.176341730558585E-3</v>
      </c>
      <c r="AD357" s="1">
        <f>(Table2[[#This Row],[Day High]]/Table2[[#This Row],[Close Price]])-1</f>
        <v>1.910688939840588E-2</v>
      </c>
      <c r="AE357" s="1">
        <f>(Table2[[#This Row],[Close Price]]/Table2[[#This Row],[Current Week Low]])-1</f>
        <v>4.0010961907372966E-3</v>
      </c>
      <c r="AF357" s="1">
        <f>(Table2[[#This Row],[Current Week High]]/Table2[[#This Row],[Close Price]])-1</f>
        <v>1.910688939840588E-2</v>
      </c>
      <c r="AG357" s="1">
        <f>(Table2[[#This Row],[Close Price]]/Table2[[#This Row],[Current Month Low]])-1</f>
        <v>4.221259799353172E-3</v>
      </c>
      <c r="AH357" s="1">
        <f>(Table2[[#This Row],[Current Month High]]/Table2[[#This Row],[Close Price]])-1</f>
        <v>7.817447319576365E-2</v>
      </c>
      <c r="AI357">
        <v>12.779779451905201</v>
      </c>
      <c r="AJ357">
        <v>33.464480874316898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0.06</v>
      </c>
      <c r="AM357" t="s">
        <v>3208</v>
      </c>
      <c r="AN357">
        <v>-7.82</v>
      </c>
      <c r="AO357" t="s">
        <v>3206</v>
      </c>
      <c r="AP357">
        <v>0.10751015502479901</v>
      </c>
      <c r="AQ357">
        <f>(Table2[[#This Row],[Sharpe Ratio]]-AVERAGE(Table2[Sharpe Ratio]))/_xlfn.STDEV.P(Table2[Sharpe Ratio])</f>
        <v>0.50089110112253554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-1.8803156514252837</v>
      </c>
      <c r="AS357">
        <f>_xlfn.RANK.AVG(Table2[[#This Row],[1Y Return vs Nifty Z-Score]],Table2[1Y Return vs Nifty Z-Score])</f>
        <v>464</v>
      </c>
      <c r="AT357">
        <f>_xlfn.RANK.AVG(Table2[[#This Row],[6M Return vs Nifty Z-Score]],Table2[6M Return vs Nifty Z-Score])</f>
        <v>398</v>
      </c>
      <c r="AU357">
        <f>_xlfn.RANK.AVG(Table2[[#This Row],[Sharpe Ratio Z-Score]],Table2[Sharpe Ratio Z-Score])</f>
        <v>210</v>
      </c>
      <c r="AV357">
        <f>(Table2[[#This Row],[Rank 1Y]]+Table2[[#This Row],[Rank 6M]]+Table2[[#This Row],[Rank Sharpe]])/3</f>
        <v>357.33333333333331</v>
      </c>
    </row>
    <row r="358" spans="1:48" x14ac:dyDescent="0.3">
      <c r="A358" t="s">
        <v>87</v>
      </c>
      <c r="B358" t="s">
        <v>88</v>
      </c>
      <c r="C358" t="s">
        <v>3172</v>
      </c>
      <c r="D358" t="s">
        <v>89</v>
      </c>
      <c r="E358">
        <v>313954.59426629997</v>
      </c>
      <c r="F358">
        <v>1430.6</v>
      </c>
      <c r="G358">
        <v>37.501841578863903</v>
      </c>
      <c r="H358">
        <f>(Table2[[#This Row],[1Y Return vs Nifty]]-AVERAGE(Table2[1Y Return vs Nifty]))/_xlfn.STDEV.P(Table2[1Y Return vs Nifty])</f>
        <v>0.24608978501565265</v>
      </c>
      <c r="I358">
        <v>-4.2965924932332804</v>
      </c>
      <c r="J358">
        <f>(Table2[[#This Row],[1M Return vs Nifty]]-AVERAGE(Table2[1M Return vs Nifty]))/_xlfn.STDEV.P(Table2[1M Return vs Nifty])</f>
        <v>-0.65596282165773967</v>
      </c>
      <c r="K358">
        <v>-3.7674173638870601</v>
      </c>
      <c r="L358">
        <f>(Table2[[#This Row],[6M Return vs Nifty]]-AVERAGE(Table2[6M Return vs Nifty]))/_xlfn.STDEV.P(Table2[6M Return vs Nifty])</f>
        <v>-0.54609581609126001</v>
      </c>
      <c r="M358">
        <v>9.4010924237475299E-2</v>
      </c>
      <c r="N358">
        <f>(Table2[[#This Row],[1W Return vs Nifty]]-AVERAGE(Table2[1W Return vs Nifty]))/_xlfn.STDEV.P(Table2[1W Return vs Nifty])</f>
        <v>-0.39143545156595394</v>
      </c>
      <c r="O358">
        <v>1471.94</v>
      </c>
      <c r="P358">
        <v>1473.6919626430799</v>
      </c>
      <c r="Q358">
        <v>1307.26431180041</v>
      </c>
      <c r="R358">
        <v>39.587190233548398</v>
      </c>
      <c r="S358" s="1">
        <f>(Table2[[#This Row],[Close Price]]-Table2[[#This Row],[20D EMA]])/Table2[[#This Row],[20D EMA]]</f>
        <v>-2.8085383915105334E-2</v>
      </c>
      <c r="T358" s="1">
        <f>(Table2[[#This Row],[Close Price]]-Table2[[#This Row],[50D EMA]])/Table2[[#This Row],[50D EMA]]</f>
        <v>-2.9240820833272507E-2</v>
      </c>
      <c r="U358" s="1">
        <f>(Table2[[#This Row],[Close Price]]-Table2[[#This Row],[200D EMA]])/Table2[[#This Row],[200D EMA]]</f>
        <v>9.4346404997263059E-2</v>
      </c>
      <c r="V358">
        <v>0.52031898179548697</v>
      </c>
      <c r="W358">
        <v>1425.1</v>
      </c>
      <c r="X358">
        <v>1457.85</v>
      </c>
      <c r="Y358">
        <v>1411</v>
      </c>
      <c r="Z358">
        <v>1464</v>
      </c>
      <c r="AA358">
        <v>1411</v>
      </c>
      <c r="AB358">
        <v>1499.5</v>
      </c>
      <c r="AC358" s="1">
        <f>(Table2[[#This Row],[Close Price]]/Table2[[#This Row],[Day Low]])-1</f>
        <v>3.8593782892428763E-3</v>
      </c>
      <c r="AD358" s="1">
        <f>(Table2[[#This Row],[Day High]]/Table2[[#This Row],[Close Price]])-1</f>
        <v>1.9047951908290228E-2</v>
      </c>
      <c r="AE358" s="1">
        <f>(Table2[[#This Row],[Close Price]]/Table2[[#This Row],[Current Week Low]])-1</f>
        <v>1.3890857547838253E-2</v>
      </c>
      <c r="AF358" s="1">
        <f>(Table2[[#This Row],[Current Week High]]/Table2[[#This Row],[Close Price]])-1</f>
        <v>2.3346847476583221E-2</v>
      </c>
      <c r="AG358" s="1">
        <f>(Table2[[#This Row],[Close Price]]/Table2[[#This Row],[Current Month Low]])-1</f>
        <v>1.3890857547838253E-2</v>
      </c>
      <c r="AH358" s="1">
        <f>(Table2[[#This Row],[Current Month High]]/Table2[[#This Row],[Close Price]])-1</f>
        <v>4.8161610513071551E-2</v>
      </c>
      <c r="AI358">
        <v>13.337061372850499</v>
      </c>
      <c r="AJ358">
        <v>89.609012591119907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-0.05</v>
      </c>
      <c r="AM358" t="s">
        <v>3206</v>
      </c>
      <c r="AN358">
        <v>-3.5</v>
      </c>
      <c r="AO358" t="s">
        <v>3206</v>
      </c>
      <c r="AP358">
        <v>6.8432841936340999E-2</v>
      </c>
      <c r="AQ358">
        <f>(Table2[[#This Row],[Sharpe Ratio]]-AVERAGE(Table2[Sharpe Ratio]))/_xlfn.STDEV.P(Table2[Sharpe Ratio])</f>
        <v>4.4024883851320883E-2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234</v>
      </c>
      <c r="AT358">
        <f>_xlfn.RANK.AVG(Table2[[#This Row],[6M Return vs Nifty Z-Score]],Table2[6M Return vs Nifty Z-Score])</f>
        <v>506</v>
      </c>
      <c r="AU358">
        <f>_xlfn.RANK.AVG(Table2[[#This Row],[Sharpe Ratio Z-Score]],Table2[Sharpe Ratio Z-Score])</f>
        <v>337</v>
      </c>
      <c r="AV358">
        <f>(Table2[[#This Row],[Rank 1Y]]+Table2[[#This Row],[Rank 6M]]+Table2[[#This Row],[Rank Sharpe]])/3</f>
        <v>359</v>
      </c>
    </row>
    <row r="359" spans="1:48" x14ac:dyDescent="0.3">
      <c r="A359" t="s">
        <v>499</v>
      </c>
      <c r="B359" t="s">
        <v>500</v>
      </c>
      <c r="C359" t="s">
        <v>3175</v>
      </c>
      <c r="D359" t="s">
        <v>501</v>
      </c>
      <c r="E359">
        <v>43157.318749999999</v>
      </c>
      <c r="F359">
        <v>4033.65</v>
      </c>
      <c r="G359">
        <v>5.3706674967690002</v>
      </c>
      <c r="H359">
        <f>(Table2[[#This Row],[1Y Return vs Nifty]]-AVERAGE(Table2[1Y Return vs Nifty]))/_xlfn.STDEV.P(Table2[1Y Return vs Nifty])</f>
        <v>-0.32359895940267425</v>
      </c>
      <c r="I359">
        <v>13.682629490246599</v>
      </c>
      <c r="J359">
        <f>(Table2[[#This Row],[1M Return vs Nifty]]-AVERAGE(Table2[1M Return vs Nifty]))/_xlfn.STDEV.P(Table2[1M Return vs Nifty])</f>
        <v>1.099809406384445</v>
      </c>
      <c r="K359">
        <v>5.8203337003738103</v>
      </c>
      <c r="L359">
        <f>(Table2[[#This Row],[6M Return vs Nifty]]-AVERAGE(Table2[6M Return vs Nifty]))/_xlfn.STDEV.P(Table2[6M Return vs Nifty])</f>
        <v>-0.23959553504324546</v>
      </c>
      <c r="M359">
        <v>27.049780755683699</v>
      </c>
      <c r="N359">
        <f>(Table2[[#This Row],[1W Return vs Nifty]]-AVERAGE(Table2[1W Return vs Nifty]))/_xlfn.STDEV.P(Table2[1W Return vs Nifty])</f>
        <v>4.7102986469201928</v>
      </c>
      <c r="O359">
        <v>3491.75</v>
      </c>
      <c r="P359">
        <v>3370.55754991922</v>
      </c>
      <c r="Q359">
        <v>3288.5342610730199</v>
      </c>
      <c r="R359">
        <v>83.168765477645493</v>
      </c>
      <c r="S359" s="1">
        <f>(Table2[[#This Row],[Close Price]]-Table2[[#This Row],[20D EMA]])/Table2[[#This Row],[20D EMA]]</f>
        <v>0.15519438676881223</v>
      </c>
      <c r="T359" s="1">
        <f>(Table2[[#This Row],[Close Price]]-Table2[[#This Row],[50D EMA]])/Table2[[#This Row],[50D EMA]]</f>
        <v>0.19673079016160752</v>
      </c>
      <c r="U359" s="1">
        <f>(Table2[[#This Row],[Close Price]]-Table2[[#This Row],[200D EMA]])/Table2[[#This Row],[200D EMA]]</f>
        <v>0.22657989236939116</v>
      </c>
      <c r="V359">
        <v>2.9305601680321902</v>
      </c>
      <c r="W359">
        <v>3865</v>
      </c>
      <c r="X359">
        <v>4049</v>
      </c>
      <c r="Y359">
        <v>3760.1</v>
      </c>
      <c r="Z359">
        <v>4049</v>
      </c>
      <c r="AA359">
        <v>3105.1</v>
      </c>
      <c r="AB359">
        <v>4049</v>
      </c>
      <c r="AC359" s="1">
        <f>(Table2[[#This Row],[Close Price]]/Table2[[#This Row],[Day Low]])-1</f>
        <v>4.3635187580853829E-2</v>
      </c>
      <c r="AD359" s="1">
        <f>(Table2[[#This Row],[Day High]]/Table2[[#This Row],[Close Price]])-1</f>
        <v>3.8054863461132182E-3</v>
      </c>
      <c r="AE359" s="1">
        <f>(Table2[[#This Row],[Close Price]]/Table2[[#This Row],[Current Week Low]])-1</f>
        <v>7.2750724714768289E-2</v>
      </c>
      <c r="AF359" s="1">
        <f>(Table2[[#This Row],[Current Week High]]/Table2[[#This Row],[Close Price]])-1</f>
        <v>3.8054863461132182E-3</v>
      </c>
      <c r="AG359" s="1">
        <f>(Table2[[#This Row],[Close Price]]/Table2[[#This Row],[Current Month Low]])-1</f>
        <v>0.29904028855753451</v>
      </c>
      <c r="AH359" s="1">
        <f>(Table2[[#This Row],[Current Month High]]/Table2[[#This Row],[Close Price]])-1</f>
        <v>3.8054863461132182E-3</v>
      </c>
      <c r="AI359">
        <v>0.38054863461132099</v>
      </c>
      <c r="AJ359">
        <v>62.909935379644601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0.21</v>
      </c>
      <c r="AM359" t="s">
        <v>3208</v>
      </c>
      <c r="AN359">
        <v>24.56</v>
      </c>
      <c r="AO359" t="s">
        <v>3208</v>
      </c>
      <c r="AP359">
        <v>8.7038588293173999E-2</v>
      </c>
      <c r="AQ359">
        <f>(Table2[[#This Row],[Sharpe Ratio]]-AVERAGE(Table2[Sharpe Ratio]))/_xlfn.STDEV.P(Table2[Sharpe Ratio])</f>
        <v>0.26155102077665265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5.5084645796353708</v>
      </c>
      <c r="AS359">
        <f>_xlfn.RANK.AVG(Table2[[#This Row],[1Y Return vs Nifty Z-Score]],Table2[1Y Return vs Nifty Z-Score])</f>
        <v>408</v>
      </c>
      <c r="AT359">
        <f>_xlfn.RANK.AVG(Table2[[#This Row],[6M Return vs Nifty Z-Score]],Table2[6M Return vs Nifty Z-Score])</f>
        <v>403</v>
      </c>
      <c r="AU359">
        <f>_xlfn.RANK.AVG(Table2[[#This Row],[Sharpe Ratio Z-Score]],Table2[Sharpe Ratio Z-Score])</f>
        <v>273</v>
      </c>
      <c r="AV359">
        <f>(Table2[[#This Row],[Rank 1Y]]+Table2[[#This Row],[Rank 6M]]+Table2[[#This Row],[Rank Sharpe]])/3</f>
        <v>361.33333333333331</v>
      </c>
    </row>
    <row r="360" spans="1:48" x14ac:dyDescent="0.3">
      <c r="A360" t="s">
        <v>1137</v>
      </c>
      <c r="B360" t="s">
        <v>1138</v>
      </c>
      <c r="C360" t="s">
        <v>3173</v>
      </c>
      <c r="D360" t="s">
        <v>127</v>
      </c>
      <c r="E360">
        <v>11168.7946665</v>
      </c>
      <c r="F360">
        <v>359.5</v>
      </c>
      <c r="G360">
        <v>-25.787973225701499</v>
      </c>
      <c r="H360">
        <f>(Table2[[#This Row],[1Y Return vs Nifty]]-AVERAGE(Table2[1Y Return vs Nifty]))/_xlfn.STDEV.P(Table2[1Y Return vs Nifty])</f>
        <v>-0.87604459570631499</v>
      </c>
      <c r="I360">
        <v>3.8939567881299801</v>
      </c>
      <c r="J360">
        <f>(Table2[[#This Row],[1M Return vs Nifty]]-AVERAGE(Table2[1M Return vs Nifty]))/_xlfn.STDEV.P(Table2[1M Return vs Nifty])</f>
        <v>0.14389041859048463</v>
      </c>
      <c r="K360">
        <v>5.8667160957878099</v>
      </c>
      <c r="L360">
        <f>(Table2[[#This Row],[6M Return vs Nifty]]-AVERAGE(Table2[6M Return vs Nifty]))/_xlfn.STDEV.P(Table2[6M Return vs Nifty])</f>
        <v>-0.2381127871981264</v>
      </c>
      <c r="M360">
        <v>11.2052816053393</v>
      </c>
      <c r="N360">
        <f>(Table2[[#This Row],[1W Return vs Nifty]]-AVERAGE(Table2[1W Return vs Nifty]))/_xlfn.STDEV.P(Table2[1W Return vs Nifty])</f>
        <v>1.7115187161594509</v>
      </c>
      <c r="O360">
        <v>347.49</v>
      </c>
      <c r="P360">
        <v>353.23579805706203</v>
      </c>
      <c r="Q360">
        <v>339.84560615475999</v>
      </c>
      <c r="R360">
        <v>76.143758758070703</v>
      </c>
      <c r="S360" s="1">
        <f>(Table2[[#This Row],[Close Price]]-Table2[[#This Row],[20D EMA]])/Table2[[#This Row],[20D EMA]]</f>
        <v>3.4562145673256758E-2</v>
      </c>
      <c r="T360" s="1">
        <f>(Table2[[#This Row],[Close Price]]-Table2[[#This Row],[50D EMA]])/Table2[[#This Row],[50D EMA]]</f>
        <v>1.77337687102881E-2</v>
      </c>
      <c r="U360" s="1">
        <f>(Table2[[#This Row],[Close Price]]-Table2[[#This Row],[200D EMA]])/Table2[[#This Row],[200D EMA]]</f>
        <v>5.7833302797770256E-2</v>
      </c>
      <c r="V360">
        <v>1.0836016238882</v>
      </c>
      <c r="W360">
        <v>357.4</v>
      </c>
      <c r="X360">
        <v>371.7</v>
      </c>
      <c r="Y360">
        <v>346.25</v>
      </c>
      <c r="Z360">
        <v>371.7</v>
      </c>
      <c r="AA360">
        <v>326.95</v>
      </c>
      <c r="AB360">
        <v>371.7</v>
      </c>
      <c r="AC360" s="1">
        <f>(Table2[[#This Row],[Close Price]]/Table2[[#This Row],[Day Low]])-1</f>
        <v>5.8757694459989906E-3</v>
      </c>
      <c r="AD360" s="1">
        <f>(Table2[[#This Row],[Day High]]/Table2[[#This Row],[Close Price]])-1</f>
        <v>3.3936022253129305E-2</v>
      </c>
      <c r="AE360" s="1">
        <f>(Table2[[#This Row],[Close Price]]/Table2[[#This Row],[Current Week Low]])-1</f>
        <v>3.8267148014440533E-2</v>
      </c>
      <c r="AF360" s="1">
        <f>(Table2[[#This Row],[Current Week High]]/Table2[[#This Row],[Close Price]])-1</f>
        <v>3.3936022253129305E-2</v>
      </c>
      <c r="AG360" s="1">
        <f>(Table2[[#This Row],[Close Price]]/Table2[[#This Row],[Current Month Low]])-1</f>
        <v>9.9556507111179027E-2</v>
      </c>
      <c r="AH360" s="1">
        <f>(Table2[[#This Row],[Current Month High]]/Table2[[#This Row],[Close Price]])-1</f>
        <v>3.3936022253129305E-2</v>
      </c>
      <c r="AI360">
        <v>18.998609179415801</v>
      </c>
      <c r="AJ360">
        <v>42.207278481012601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-0.01</v>
      </c>
      <c r="AM360" t="s">
        <v>3206</v>
      </c>
      <c r="AN360">
        <v>6.84</v>
      </c>
      <c r="AO360" t="s">
        <v>3208</v>
      </c>
      <c r="AP360">
        <v>0.181494483509032</v>
      </c>
      <c r="AQ360">
        <f>(Table2[[#This Row],[Sharpe Ratio]]-AVERAGE(Table2[Sharpe Ratio]))/_xlfn.STDEV.P(Table2[Sharpe Ratio])</f>
        <v>1.3658671606440396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630</v>
      </c>
      <c r="AT360">
        <f>_xlfn.RANK.AVG(Table2[[#This Row],[6M Return vs Nifty Z-Score]],Table2[6M Return vs Nifty Z-Score])</f>
        <v>401</v>
      </c>
      <c r="AU360">
        <f>_xlfn.RANK.AVG(Table2[[#This Row],[Sharpe Ratio Z-Score]],Table2[Sharpe Ratio Z-Score])</f>
        <v>67</v>
      </c>
      <c r="AV360">
        <f>(Table2[[#This Row],[Rank 1Y]]+Table2[[#This Row],[Rank 6M]]+Table2[[#This Row],[Rank Sharpe]])/3</f>
        <v>366</v>
      </c>
    </row>
    <row r="361" spans="1:48" x14ac:dyDescent="0.3">
      <c r="A361" t="s">
        <v>1935</v>
      </c>
      <c r="B361" t="s">
        <v>1936</v>
      </c>
      <c r="C361" t="s">
        <v>3173</v>
      </c>
      <c r="D361" t="s">
        <v>524</v>
      </c>
      <c r="E361">
        <v>3703.9816418</v>
      </c>
      <c r="F361">
        <v>4308.2</v>
      </c>
      <c r="G361">
        <v>-7.2653156953953202</v>
      </c>
      <c r="H361">
        <f>(Table2[[#This Row],[1Y Return vs Nifty]]-AVERAGE(Table2[1Y Return vs Nifty]))/_xlfn.STDEV.P(Table2[1Y Return vs Nifty])</f>
        <v>-0.54763613217584661</v>
      </c>
      <c r="I361">
        <v>4.9202466143428696</v>
      </c>
      <c r="J361">
        <f>(Table2[[#This Row],[1M Return vs Nifty]]-AVERAGE(Table2[1M Return vs Nifty]))/_xlfn.STDEV.P(Table2[1M Return vs Nifty])</f>
        <v>0.24411339689524814</v>
      </c>
      <c r="K361">
        <v>27.013384789651798</v>
      </c>
      <c r="L361">
        <f>(Table2[[#This Row],[6M Return vs Nifty]]-AVERAGE(Table2[6M Return vs Nifty]))/_xlfn.STDEV.P(Table2[6M Return vs Nifty])</f>
        <v>0.43790183337944949</v>
      </c>
      <c r="M361">
        <v>1.2979385957763201</v>
      </c>
      <c r="N361">
        <f>(Table2[[#This Row],[1W Return vs Nifty]]-AVERAGE(Table2[1W Return vs Nifty]))/_xlfn.STDEV.P(Table2[1W Return vs Nifty])</f>
        <v>-0.16357629961417239</v>
      </c>
      <c r="O361">
        <v>4176.1400000000003</v>
      </c>
      <c r="P361">
        <v>4061.5143526288698</v>
      </c>
      <c r="Q361">
        <v>3685.42076673355</v>
      </c>
      <c r="R361">
        <v>65.810760694691993</v>
      </c>
      <c r="S361" s="1">
        <f>(Table2[[#This Row],[Close Price]]-Table2[[#This Row],[20D EMA]])/Table2[[#This Row],[20D EMA]]</f>
        <v>3.1622503077003997E-2</v>
      </c>
      <c r="T361" s="1">
        <f>(Table2[[#This Row],[Close Price]]-Table2[[#This Row],[50D EMA]])/Table2[[#This Row],[50D EMA]]</f>
        <v>6.0737357043059423E-2</v>
      </c>
      <c r="U361" s="1">
        <f>(Table2[[#This Row],[Close Price]]-Table2[[#This Row],[200D EMA]])/Table2[[#This Row],[200D EMA]]</f>
        <v>0.16898456721359106</v>
      </c>
      <c r="V361">
        <v>0.68525451517605995</v>
      </c>
      <c r="W361">
        <v>4241.95</v>
      </c>
      <c r="X361">
        <v>4330</v>
      </c>
      <c r="Y361">
        <v>4241.95</v>
      </c>
      <c r="Z361">
        <v>4398</v>
      </c>
      <c r="AA361">
        <v>4199.8</v>
      </c>
      <c r="AB361">
        <v>4399.8999999999996</v>
      </c>
      <c r="AC361" s="1">
        <f>(Table2[[#This Row],[Close Price]]/Table2[[#This Row],[Day Low]])-1</f>
        <v>1.5617817277431278E-2</v>
      </c>
      <c r="AD361" s="1">
        <f>(Table2[[#This Row],[Day High]]/Table2[[#This Row],[Close Price]])-1</f>
        <v>5.0601179146743114E-3</v>
      </c>
      <c r="AE361" s="1">
        <f>(Table2[[#This Row],[Close Price]]/Table2[[#This Row],[Current Week Low]])-1</f>
        <v>1.5617817277431278E-2</v>
      </c>
      <c r="AF361" s="1">
        <f>(Table2[[#This Row],[Current Week High]]/Table2[[#This Row],[Close Price]])-1</f>
        <v>2.0843971960447627E-2</v>
      </c>
      <c r="AG361" s="1">
        <f>(Table2[[#This Row],[Close Price]]/Table2[[#This Row],[Current Month Low]])-1</f>
        <v>2.5810752892994726E-2</v>
      </c>
      <c r="AH361" s="1">
        <f>(Table2[[#This Row],[Current Month High]]/Table2[[#This Row],[Close Price]])-1</f>
        <v>2.1284991411726351E-2</v>
      </c>
      <c r="AI361">
        <v>2.1284991411726302</v>
      </c>
      <c r="AJ361">
        <v>43.779201708717103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0.04</v>
      </c>
      <c r="AM361" t="s">
        <v>3208</v>
      </c>
      <c r="AN361">
        <v>11.75</v>
      </c>
      <c r="AO361" t="s">
        <v>3208</v>
      </c>
      <c r="AP361">
        <v>4.3041100924296999E-2</v>
      </c>
      <c r="AQ361">
        <f>(Table2[[#This Row],[Sharpe Ratio]]-AVERAGE(Table2[Sharpe Ratio]))/_xlfn.STDEV.P(Table2[Sharpe Ratio])</f>
        <v>-0.25283863488250174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-0.28203583639782304</v>
      </c>
      <c r="AS361">
        <f>_xlfn.RANK.AVG(Table2[[#This Row],[1Y Return vs Nifty Z-Score]],Table2[1Y Return vs Nifty Z-Score])</f>
        <v>500</v>
      </c>
      <c r="AT361">
        <f>_xlfn.RANK.AVG(Table2[[#This Row],[6M Return vs Nifty Z-Score]],Table2[6M Return vs Nifty Z-Score])</f>
        <v>193</v>
      </c>
      <c r="AU361">
        <f>_xlfn.RANK.AVG(Table2[[#This Row],[Sharpe Ratio Z-Score]],Table2[Sharpe Ratio Z-Score])</f>
        <v>409</v>
      </c>
      <c r="AV361">
        <f>(Table2[[#This Row],[Rank 1Y]]+Table2[[#This Row],[Rank 6M]]+Table2[[#This Row],[Rank Sharpe]])/3</f>
        <v>367.33333333333331</v>
      </c>
    </row>
    <row r="362" spans="1:48" x14ac:dyDescent="0.3">
      <c r="A362" t="s">
        <v>1199</v>
      </c>
      <c r="B362" t="s">
        <v>1200</v>
      </c>
      <c r="C362" t="s">
        <v>3171</v>
      </c>
      <c r="D362" t="s">
        <v>111</v>
      </c>
      <c r="E362">
        <v>10201.3732485</v>
      </c>
      <c r="F362">
        <v>728.35</v>
      </c>
      <c r="G362">
        <v>43.692344563454697</v>
      </c>
      <c r="H362">
        <f>(Table2[[#This Row],[1Y Return vs Nifty]]-AVERAGE(Table2[1Y Return vs Nifty]))/_xlfn.STDEV.P(Table2[1Y Return vs Nifty])</f>
        <v>0.35584798630636322</v>
      </c>
      <c r="I362">
        <v>3.8941702678986201</v>
      </c>
      <c r="J362">
        <f>(Table2[[#This Row],[1M Return vs Nifty]]-AVERAGE(Table2[1M Return vs Nifty]))/_xlfn.STDEV.P(Table2[1M Return vs Nifty])</f>
        <v>0.14391126609152616</v>
      </c>
      <c r="K362">
        <v>11.0909104595148</v>
      </c>
      <c r="L362">
        <f>(Table2[[#This Row],[6M Return vs Nifty]]-AVERAGE(Table2[6M Return vs Nifty]))/_xlfn.STDEV.P(Table2[6M Return vs Nifty])</f>
        <v>-7.1106256678112809E-2</v>
      </c>
      <c r="M362">
        <v>7.41256377377122</v>
      </c>
      <c r="N362">
        <f>(Table2[[#This Row],[1W Return vs Nifty]]-AVERAGE(Table2[1W Return vs Nifty]))/_xlfn.STDEV.P(Table2[1W Return vs Nifty])</f>
        <v>0.99369696563112697</v>
      </c>
      <c r="O362">
        <v>698.09</v>
      </c>
      <c r="P362">
        <v>705.19898510953601</v>
      </c>
      <c r="Q362">
        <v>641.75166163807296</v>
      </c>
      <c r="R362">
        <v>71.917987829199603</v>
      </c>
      <c r="S362" s="1">
        <f>(Table2[[#This Row],[Close Price]]-Table2[[#This Row],[20D EMA]])/Table2[[#This Row],[20D EMA]]</f>
        <v>4.3346846395163931E-2</v>
      </c>
      <c r="T362" s="1">
        <f>(Table2[[#This Row],[Close Price]]-Table2[[#This Row],[50D EMA]])/Table2[[#This Row],[50D EMA]]</f>
        <v>3.28290530464505E-2</v>
      </c>
      <c r="U362" s="1">
        <f>(Table2[[#This Row],[Close Price]]-Table2[[#This Row],[200D EMA]])/Table2[[#This Row],[200D EMA]]</f>
        <v>0.13494057520768166</v>
      </c>
      <c r="V362">
        <v>0.70133116212509505</v>
      </c>
      <c r="W362">
        <v>718.25</v>
      </c>
      <c r="X362">
        <v>744.95</v>
      </c>
      <c r="Y362">
        <v>674</v>
      </c>
      <c r="Z362">
        <v>744.95</v>
      </c>
      <c r="AA362">
        <v>668.95</v>
      </c>
      <c r="AB362">
        <v>744.95</v>
      </c>
      <c r="AC362" s="1">
        <f>(Table2[[#This Row],[Close Price]]/Table2[[#This Row],[Day Low]])-1</f>
        <v>1.4061956143404108E-2</v>
      </c>
      <c r="AD362" s="1">
        <f>(Table2[[#This Row],[Day High]]/Table2[[#This Row],[Close Price]])-1</f>
        <v>2.2791240475046326E-2</v>
      </c>
      <c r="AE362" s="1">
        <f>(Table2[[#This Row],[Close Price]]/Table2[[#This Row],[Current Week Low]])-1</f>
        <v>8.0637982195845836E-2</v>
      </c>
      <c r="AF362" s="1">
        <f>(Table2[[#This Row],[Current Week High]]/Table2[[#This Row],[Close Price]])-1</f>
        <v>2.2791240475046326E-2</v>
      </c>
      <c r="AG362" s="1">
        <f>(Table2[[#This Row],[Close Price]]/Table2[[#This Row],[Current Month Low]])-1</f>
        <v>8.8795874131101016E-2</v>
      </c>
      <c r="AH362" s="1">
        <f>(Table2[[#This Row],[Current Month High]]/Table2[[#This Row],[Close Price]])-1</f>
        <v>2.2791240475046326E-2</v>
      </c>
      <c r="AI362">
        <v>11.217134619345</v>
      </c>
      <c r="AJ362">
        <v>75.400361228175797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-0.14000000000000001</v>
      </c>
      <c r="AM362" t="s">
        <v>3206</v>
      </c>
      <c r="AN362">
        <v>3.3</v>
      </c>
      <c r="AO362" t="s">
        <v>3208</v>
      </c>
      <c r="AQ362">
        <f>(Table2[[#This Row],[Sharpe Ratio]]-AVERAGE(Table2[Sharpe Ratio]))/_xlfn.STDEV.P(Table2[Sharpe Ratio])</f>
        <v>-0.75604684988846582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197</v>
      </c>
      <c r="AT362">
        <f>_xlfn.RANK.AVG(Table2[[#This Row],[6M Return vs Nifty Z-Score]],Table2[6M Return vs Nifty Z-Score])</f>
        <v>346</v>
      </c>
      <c r="AU362">
        <f>_xlfn.RANK.AVG(Table2[[#This Row],[Sharpe Ratio Z-Score]],Table2[Sharpe Ratio Z-Score])</f>
        <v>559.5</v>
      </c>
      <c r="AV362">
        <f>(Table2[[#This Row],[Rank 1Y]]+Table2[[#This Row],[Rank 6M]]+Table2[[#This Row],[Rank Sharpe]])/3</f>
        <v>367.5</v>
      </c>
    </row>
    <row r="363" spans="1:48" x14ac:dyDescent="0.3">
      <c r="A363" t="s">
        <v>1963</v>
      </c>
      <c r="B363" t="s">
        <v>1964</v>
      </c>
      <c r="C363" t="s">
        <v>3171</v>
      </c>
      <c r="D363" t="s">
        <v>46</v>
      </c>
      <c r="E363">
        <v>3599.3442424999998</v>
      </c>
      <c r="F363">
        <v>2081.85</v>
      </c>
      <c r="G363">
        <v>-12.1555064971029</v>
      </c>
      <c r="H363">
        <f>(Table2[[#This Row],[1Y Return vs Nifty]]-AVERAGE(Table2[1Y Return vs Nifty]))/_xlfn.STDEV.P(Table2[1Y Return vs Nifty])</f>
        <v>-0.63433967592662654</v>
      </c>
      <c r="I363">
        <v>8.9679488755836108</v>
      </c>
      <c r="J363">
        <f>(Table2[[#This Row],[1M Return vs Nifty]]-AVERAGE(Table2[1M Return vs Nifty]))/_xlfn.STDEV.P(Table2[1M Return vs Nifty])</f>
        <v>0.63939430639178441</v>
      </c>
      <c r="K363">
        <v>24.860143070156301</v>
      </c>
      <c r="L363">
        <f>(Table2[[#This Row],[6M Return vs Nifty]]-AVERAGE(Table2[6M Return vs Nifty]))/_xlfn.STDEV.P(Table2[6M Return vs Nifty])</f>
        <v>0.36906721431536371</v>
      </c>
      <c r="M363">
        <v>7.1406178619937304</v>
      </c>
      <c r="N363">
        <f>(Table2[[#This Row],[1W Return vs Nifty]]-AVERAGE(Table2[1W Return vs Nifty]))/_xlfn.STDEV.P(Table2[1W Return vs Nifty])</f>
        <v>0.94222762382659031</v>
      </c>
      <c r="O363">
        <v>2010.6</v>
      </c>
      <c r="P363">
        <v>1935.8649921297599</v>
      </c>
      <c r="Q363">
        <v>1755.0636064201501</v>
      </c>
      <c r="R363">
        <v>73.323108043143193</v>
      </c>
      <c r="S363" s="1">
        <f>(Table2[[#This Row],[Close Price]]-Table2[[#This Row],[20D EMA]])/Table2[[#This Row],[20D EMA]]</f>
        <v>3.5437182930468519E-2</v>
      </c>
      <c r="T363" s="1">
        <f>(Table2[[#This Row],[Close Price]]-Table2[[#This Row],[50D EMA]])/Table2[[#This Row],[50D EMA]]</f>
        <v>7.5410738075093367E-2</v>
      </c>
      <c r="U363" s="1">
        <f>(Table2[[#This Row],[Close Price]]-Table2[[#This Row],[200D EMA]])/Table2[[#This Row],[200D EMA]]</f>
        <v>0.18619632495622462</v>
      </c>
      <c r="V363">
        <v>0.61189724023313397</v>
      </c>
      <c r="W363">
        <v>2051.6</v>
      </c>
      <c r="X363">
        <v>2132.1</v>
      </c>
      <c r="Y363">
        <v>2039.9</v>
      </c>
      <c r="Z363">
        <v>2264.5</v>
      </c>
      <c r="AA363">
        <v>1929.6</v>
      </c>
      <c r="AB363">
        <v>2264.5</v>
      </c>
      <c r="AC363" s="1">
        <f>(Table2[[#This Row],[Close Price]]/Table2[[#This Row],[Day Low]])-1</f>
        <v>1.4744589588613799E-2</v>
      </c>
      <c r="AD363" s="1">
        <f>(Table2[[#This Row],[Day High]]/Table2[[#This Row],[Close Price]])-1</f>
        <v>2.4137185676201378E-2</v>
      </c>
      <c r="AE363" s="1">
        <f>(Table2[[#This Row],[Close Price]]/Table2[[#This Row],[Current Week Low]])-1</f>
        <v>2.0564733565370696E-2</v>
      </c>
      <c r="AF363" s="1">
        <f>(Table2[[#This Row],[Current Week High]]/Table2[[#This Row],[Close Price]])-1</f>
        <v>8.7734466940461608E-2</v>
      </c>
      <c r="AG363" s="1">
        <f>(Table2[[#This Row],[Close Price]]/Table2[[#This Row],[Current Month Low]])-1</f>
        <v>7.8902363184079505E-2</v>
      </c>
      <c r="AH363" s="1">
        <f>(Table2[[#This Row],[Current Month High]]/Table2[[#This Row],[Close Price]])-1</f>
        <v>8.7734466940461608E-2</v>
      </c>
      <c r="AI363">
        <v>8.7734466940461608</v>
      </c>
      <c r="AJ363">
        <v>47.231258840169701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0.21</v>
      </c>
      <c r="AM363" t="s">
        <v>3208</v>
      </c>
      <c r="AN363">
        <v>5.16</v>
      </c>
      <c r="AO363" t="s">
        <v>3208</v>
      </c>
      <c r="AP363">
        <v>6.4038812335406994E-2</v>
      </c>
      <c r="AQ363">
        <f>(Table2[[#This Row],[Sharpe Ratio]]-AVERAGE(Table2[Sharpe Ratio]))/_xlfn.STDEV.P(Table2[Sharpe Ratio])</f>
        <v>-7.3472173423356525E-3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1.3090022512647761</v>
      </c>
      <c r="AS363">
        <f>_xlfn.RANK.AVG(Table2[[#This Row],[1Y Return vs Nifty Z-Score]],Table2[1Y Return vs Nifty Z-Score])</f>
        <v>540</v>
      </c>
      <c r="AT363">
        <f>_xlfn.RANK.AVG(Table2[[#This Row],[6M Return vs Nifty Z-Score]],Table2[6M Return vs Nifty Z-Score])</f>
        <v>210</v>
      </c>
      <c r="AU363">
        <f>_xlfn.RANK.AVG(Table2[[#This Row],[Sharpe Ratio Z-Score]],Table2[Sharpe Ratio Z-Score])</f>
        <v>356</v>
      </c>
      <c r="AV363">
        <f>(Table2[[#This Row],[Rank 1Y]]+Table2[[#This Row],[Rank 6M]]+Table2[[#This Row],[Rank Sharpe]])/3</f>
        <v>368.66666666666669</v>
      </c>
    </row>
    <row r="364" spans="1:48" x14ac:dyDescent="0.3">
      <c r="A364" t="s">
        <v>799</v>
      </c>
      <c r="B364" t="s">
        <v>800</v>
      </c>
      <c r="C364" t="s">
        <v>3174</v>
      </c>
      <c r="D364" t="s">
        <v>141</v>
      </c>
      <c r="E364">
        <v>20582.708571135001</v>
      </c>
      <c r="F364">
        <v>1465.15</v>
      </c>
      <c r="G364">
        <v>194.903053778528</v>
      </c>
      <c r="H364">
        <f>(Table2[[#This Row],[1Y Return vs Nifty]]-AVERAGE(Table2[1Y Return vs Nifty]))/_xlfn.STDEV.P(Table2[1Y Return vs Nifty])</f>
        <v>3.0368281103206631</v>
      </c>
      <c r="I364">
        <v>1.3388410218537301</v>
      </c>
      <c r="J364">
        <f>(Table2[[#This Row],[1M Return vs Nifty]]-AVERAGE(Table2[1M Return vs Nifty]))/_xlfn.STDEV.P(Table2[1M Return vs Nifty])</f>
        <v>-0.10563101820932183</v>
      </c>
      <c r="K364">
        <v>-6.7790210051756201</v>
      </c>
      <c r="L364">
        <f>(Table2[[#This Row],[6M Return vs Nifty]]-AVERAGE(Table2[6M Return vs Nifty]))/_xlfn.STDEV.P(Table2[6M Return vs Nifty])</f>
        <v>-0.64237046447057999</v>
      </c>
      <c r="M364">
        <v>4.1798826236024098</v>
      </c>
      <c r="N364">
        <f>(Table2[[#This Row],[1W Return vs Nifty]]-AVERAGE(Table2[1W Return vs Nifty]))/_xlfn.STDEV.P(Table2[1W Return vs Nifty])</f>
        <v>0.38186952547729502</v>
      </c>
      <c r="O364">
        <v>1467.86</v>
      </c>
      <c r="P364">
        <v>1451.73914848663</v>
      </c>
      <c r="Q364">
        <v>1209.10639755433</v>
      </c>
      <c r="R364">
        <v>49.6881958012006</v>
      </c>
      <c r="S364" s="1">
        <f>(Table2[[#This Row],[Close Price]]-Table2[[#This Row],[20D EMA]])/Table2[[#This Row],[20D EMA]]</f>
        <v>-1.8462251168366256E-3</v>
      </c>
      <c r="T364" s="1">
        <f>(Table2[[#This Row],[Close Price]]-Table2[[#This Row],[50D EMA]])/Table2[[#This Row],[50D EMA]]</f>
        <v>9.2377831977254639E-3</v>
      </c>
      <c r="U364" s="1">
        <f>(Table2[[#This Row],[Close Price]]-Table2[[#This Row],[200D EMA]])/Table2[[#This Row],[200D EMA]]</f>
        <v>0.21176267279998826</v>
      </c>
      <c r="V364">
        <v>1.58548606924019</v>
      </c>
      <c r="W364">
        <v>1453.25</v>
      </c>
      <c r="X364">
        <v>1470.3</v>
      </c>
      <c r="Y364">
        <v>1433.5</v>
      </c>
      <c r="Z364">
        <v>1470.3</v>
      </c>
      <c r="AA364">
        <v>1387.35</v>
      </c>
      <c r="AB364">
        <v>1524</v>
      </c>
      <c r="AC364" s="1">
        <f>(Table2[[#This Row],[Close Price]]/Table2[[#This Row],[Day Low]])-1</f>
        <v>8.1885429210390992E-3</v>
      </c>
      <c r="AD364" s="1">
        <f>(Table2[[#This Row],[Day High]]/Table2[[#This Row],[Close Price]])-1</f>
        <v>3.5149984643210175E-3</v>
      </c>
      <c r="AE364" s="1">
        <f>(Table2[[#This Row],[Close Price]]/Table2[[#This Row],[Current Week Low]])-1</f>
        <v>2.2078828043250898E-2</v>
      </c>
      <c r="AF364" s="1">
        <f>(Table2[[#This Row],[Current Week High]]/Table2[[#This Row],[Close Price]])-1</f>
        <v>3.5149984643210175E-3</v>
      </c>
      <c r="AG364" s="1">
        <f>(Table2[[#This Row],[Close Price]]/Table2[[#This Row],[Current Month Low]])-1</f>
        <v>5.6078134573107175E-2</v>
      </c>
      <c r="AH364" s="1">
        <f>(Table2[[#This Row],[Current Month High]]/Table2[[#This Row],[Close Price]])-1</f>
        <v>4.0166535849571749E-2</v>
      </c>
      <c r="AI364">
        <v>7.4975258505954798</v>
      </c>
      <c r="AJ364">
        <v>229.98873873873799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0.15</v>
      </c>
      <c r="AM364" t="s">
        <v>3208</v>
      </c>
      <c r="AN364">
        <v>-1.21</v>
      </c>
      <c r="AO364" t="s">
        <v>3206</v>
      </c>
      <c r="AQ364">
        <f>(Table2[[#This Row],[Sharpe Ratio]]-AVERAGE(Table2[Sharpe Ratio]))/_xlfn.STDEV.P(Table2[Sharpe Ratio])</f>
        <v>-0.75604684988846582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1.9146493032295906</v>
      </c>
      <c r="AS364">
        <f>_xlfn.RANK.AVG(Table2[[#This Row],[1Y Return vs Nifty Z-Score]],Table2[1Y Return vs Nifty Z-Score])</f>
        <v>13</v>
      </c>
      <c r="AT364">
        <f>_xlfn.RANK.AVG(Table2[[#This Row],[6M Return vs Nifty Z-Score]],Table2[6M Return vs Nifty Z-Score])</f>
        <v>537</v>
      </c>
      <c r="AU364">
        <f>_xlfn.RANK.AVG(Table2[[#This Row],[Sharpe Ratio Z-Score]],Table2[Sharpe Ratio Z-Score])</f>
        <v>559.5</v>
      </c>
      <c r="AV364">
        <f>(Table2[[#This Row],[Rank 1Y]]+Table2[[#This Row],[Rank 6M]]+Table2[[#This Row],[Rank Sharpe]])/3</f>
        <v>369.83333333333331</v>
      </c>
    </row>
    <row r="365" spans="1:48" x14ac:dyDescent="0.3">
      <c r="A365" t="s">
        <v>70</v>
      </c>
      <c r="B365" t="s">
        <v>71</v>
      </c>
      <c r="C365" t="s">
        <v>3168</v>
      </c>
      <c r="D365" t="s">
        <v>72</v>
      </c>
      <c r="E365">
        <v>347777.78086191998</v>
      </c>
      <c r="F365">
        <v>5299.1</v>
      </c>
      <c r="G365">
        <v>14.441623915593</v>
      </c>
      <c r="H365">
        <f>(Table2[[#This Row],[1Y Return vs Nifty]]-AVERAGE(Table2[1Y Return vs Nifty]))/_xlfn.STDEV.P(Table2[1Y Return vs Nifty])</f>
        <v>-0.16277004727795782</v>
      </c>
      <c r="I365">
        <v>5.06488624403198</v>
      </c>
      <c r="J365">
        <f>(Table2[[#This Row],[1M Return vs Nifty]]-AVERAGE(Table2[1M Return vs Nifty]))/_xlfn.STDEV.P(Table2[1M Return vs Nifty])</f>
        <v>0.25823827088121876</v>
      </c>
      <c r="K365">
        <v>21.5763624597238</v>
      </c>
      <c r="L365">
        <f>(Table2[[#This Row],[6M Return vs Nifty]]-AVERAGE(Table2[6M Return vs Nifty]))/_xlfn.STDEV.P(Table2[6M Return vs Nifty])</f>
        <v>0.26409163941236924</v>
      </c>
      <c r="M365">
        <v>8.55888350735359</v>
      </c>
      <c r="N365">
        <f>(Table2[[#This Row],[1W Return vs Nifty]]-AVERAGE(Table2[1W Return vs Nifty]))/_xlfn.STDEV.P(Table2[1W Return vs Nifty])</f>
        <v>1.2106530573752508</v>
      </c>
      <c r="O365">
        <v>5123.54</v>
      </c>
      <c r="P365">
        <v>5003.0190351093297</v>
      </c>
      <c r="Q365">
        <v>4541.4077522181797</v>
      </c>
      <c r="R365">
        <v>75.2352160977523</v>
      </c>
      <c r="S365" s="1">
        <f>(Table2[[#This Row],[Close Price]]-Table2[[#This Row],[20D EMA]])/Table2[[#This Row],[20D EMA]]</f>
        <v>3.4265371208188164E-2</v>
      </c>
      <c r="T365" s="1">
        <f>(Table2[[#This Row],[Close Price]]-Table2[[#This Row],[50D EMA]])/Table2[[#This Row],[50D EMA]]</f>
        <v>5.918045940119044E-2</v>
      </c>
      <c r="U365" s="1">
        <f>(Table2[[#This Row],[Close Price]]-Table2[[#This Row],[200D EMA]])/Table2[[#This Row],[200D EMA]]</f>
        <v>0.16684083198909805</v>
      </c>
      <c r="V365">
        <v>1.0782567791706501</v>
      </c>
      <c r="W365">
        <v>5279.1</v>
      </c>
      <c r="X365">
        <v>5449</v>
      </c>
      <c r="Y365">
        <v>5216.05</v>
      </c>
      <c r="Z365">
        <v>5449</v>
      </c>
      <c r="AA365">
        <v>4951</v>
      </c>
      <c r="AB365">
        <v>5449</v>
      </c>
      <c r="AC365" s="1">
        <f>(Table2[[#This Row],[Close Price]]/Table2[[#This Row],[Day Low]])-1</f>
        <v>3.7885245591104955E-3</v>
      </c>
      <c r="AD365" s="1">
        <f>(Table2[[#This Row],[Day High]]/Table2[[#This Row],[Close Price]])-1</f>
        <v>2.8287822460417722E-2</v>
      </c>
      <c r="AE365" s="1">
        <f>(Table2[[#This Row],[Close Price]]/Table2[[#This Row],[Current Week Low]])-1</f>
        <v>1.5922009950058102E-2</v>
      </c>
      <c r="AF365" s="1">
        <f>(Table2[[#This Row],[Current Week High]]/Table2[[#This Row],[Close Price]])-1</f>
        <v>2.8287822460417722E-2</v>
      </c>
      <c r="AG365" s="1">
        <f>(Table2[[#This Row],[Close Price]]/Table2[[#This Row],[Current Month Low]])-1</f>
        <v>7.0309028479095259E-2</v>
      </c>
      <c r="AH365" s="1">
        <f>(Table2[[#This Row],[Current Month High]]/Table2[[#This Row],[Close Price]])-1</f>
        <v>2.8287822460417722E-2</v>
      </c>
      <c r="AI365">
        <v>2.82878224604177</v>
      </c>
      <c r="AJ365">
        <v>46.545907079646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-0.01</v>
      </c>
      <c r="AM365" t="s">
        <v>3206</v>
      </c>
      <c r="AN365">
        <v>6.85</v>
      </c>
      <c r="AO365" t="s">
        <v>3208</v>
      </c>
      <c r="AP365">
        <v>5.3281952775490003E-3</v>
      </c>
      <c r="AQ365">
        <f>(Table2[[#This Row],[Sharpe Ratio]]-AVERAGE(Table2[Sharpe Ratio]))/_xlfn.STDEV.P(Table2[Sharpe Ratio])</f>
        <v>-0.69375309863116263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0.87645982175971826</v>
      </c>
      <c r="AS365">
        <f>_xlfn.RANK.AVG(Table2[[#This Row],[1Y Return vs Nifty Z-Score]],Table2[1Y Return vs Nifty Z-Score])</f>
        <v>359</v>
      </c>
      <c r="AT365">
        <f>_xlfn.RANK.AVG(Table2[[#This Row],[6M Return vs Nifty Z-Score]],Table2[6M Return vs Nifty Z-Score])</f>
        <v>237</v>
      </c>
      <c r="AU365">
        <f>_xlfn.RANK.AVG(Table2[[#This Row],[Sharpe Ratio Z-Score]],Table2[Sharpe Ratio Z-Score])</f>
        <v>516</v>
      </c>
      <c r="AV365">
        <f>(Table2[[#This Row],[Rank 1Y]]+Table2[[#This Row],[Rank 6M]]+Table2[[#This Row],[Rank Sharpe]])/3</f>
        <v>370.66666666666669</v>
      </c>
    </row>
    <row r="366" spans="1:48" x14ac:dyDescent="0.3">
      <c r="A366" t="s">
        <v>789</v>
      </c>
      <c r="B366" t="s">
        <v>790</v>
      </c>
      <c r="C366" t="s">
        <v>3166</v>
      </c>
      <c r="D366" t="s">
        <v>204</v>
      </c>
      <c r="E366">
        <v>21024.26293334</v>
      </c>
      <c r="F366">
        <v>553.54999999999995</v>
      </c>
      <c r="G366">
        <v>-13.971378404382101</v>
      </c>
      <c r="H366">
        <f>(Table2[[#This Row],[1Y Return vs Nifty]]-AVERAGE(Table2[1Y Return vs Nifty]))/_xlfn.STDEV.P(Table2[1Y Return vs Nifty])</f>
        <v>-0.66653525596485697</v>
      </c>
      <c r="I366">
        <v>-0.57292999116170695</v>
      </c>
      <c r="J366">
        <f>(Table2[[#This Row],[1M Return vs Nifty]]-AVERAGE(Table2[1M Return vs Nifty]))/_xlfn.STDEV.P(Table2[1M Return vs Nifty])</f>
        <v>-0.29232621859745905</v>
      </c>
      <c r="K366">
        <v>13.9429787254176</v>
      </c>
      <c r="L366">
        <f>(Table2[[#This Row],[6M Return vs Nifty]]-AVERAGE(Table2[6M Return vs Nifty]))/_xlfn.STDEV.P(Table2[6M Return vs Nifty])</f>
        <v>2.0068380544773945E-2</v>
      </c>
      <c r="M366">
        <v>-3.9173999010112999</v>
      </c>
      <c r="N366">
        <f>(Table2[[#This Row],[1W Return vs Nifty]]-AVERAGE(Table2[1W Return vs Nifty]))/_xlfn.STDEV.P(Table2[1W Return vs Nifty])</f>
        <v>-1.1506477284987304</v>
      </c>
      <c r="O366">
        <v>568</v>
      </c>
      <c r="P366">
        <v>566.27451998522997</v>
      </c>
      <c r="Q366">
        <v>523.39656547339098</v>
      </c>
      <c r="R366">
        <v>29.644164597145998</v>
      </c>
      <c r="S366" s="1">
        <f>(Table2[[#This Row],[Close Price]]-Table2[[#This Row],[20D EMA]])/Table2[[#This Row],[20D EMA]]</f>
        <v>-2.5440140845070503E-2</v>
      </c>
      <c r="T366" s="1">
        <f>(Table2[[#This Row],[Close Price]]-Table2[[#This Row],[50D EMA]])/Table2[[#This Row],[50D EMA]]</f>
        <v>-2.2470585442484519E-2</v>
      </c>
      <c r="U366" s="1">
        <f>(Table2[[#This Row],[Close Price]]-Table2[[#This Row],[200D EMA]])/Table2[[#This Row],[200D EMA]]</f>
        <v>5.7611066857759026E-2</v>
      </c>
      <c r="V366">
        <v>0.82523968169126805</v>
      </c>
      <c r="W366">
        <v>548.45000000000005</v>
      </c>
      <c r="X366">
        <v>559.9</v>
      </c>
      <c r="Y366">
        <v>548.45000000000005</v>
      </c>
      <c r="Z366">
        <v>566.4</v>
      </c>
      <c r="AA366">
        <v>548.45000000000005</v>
      </c>
      <c r="AB366">
        <v>602.85</v>
      </c>
      <c r="AC366" s="1">
        <f>(Table2[[#This Row],[Close Price]]/Table2[[#This Row],[Day Low]])-1</f>
        <v>9.2989333576440902E-3</v>
      </c>
      <c r="AD366" s="1">
        <f>(Table2[[#This Row],[Day High]]/Table2[[#This Row],[Close Price]])-1</f>
        <v>1.1471411796585729E-2</v>
      </c>
      <c r="AE366" s="1">
        <f>(Table2[[#This Row],[Close Price]]/Table2[[#This Row],[Current Week Low]])-1</f>
        <v>9.2989333576440902E-3</v>
      </c>
      <c r="AF366" s="1">
        <f>(Table2[[#This Row],[Current Week High]]/Table2[[#This Row],[Close Price]])-1</f>
        <v>2.3213801824586877E-2</v>
      </c>
      <c r="AG366" s="1">
        <f>(Table2[[#This Row],[Close Price]]/Table2[[#This Row],[Current Month Low]])-1</f>
        <v>9.2989333576440902E-3</v>
      </c>
      <c r="AH366" s="1">
        <f>(Table2[[#This Row],[Current Month High]]/Table2[[#This Row],[Close Price]])-1</f>
        <v>8.9061512058531411E-2</v>
      </c>
      <c r="AI366">
        <v>12.4379008219673</v>
      </c>
      <c r="AJ366">
        <v>36.074237954768897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-0.03</v>
      </c>
      <c r="AM366" t="s">
        <v>3206</v>
      </c>
      <c r="AN366">
        <v>-4.08</v>
      </c>
      <c r="AO366" t="s">
        <v>3206</v>
      </c>
      <c r="AP366">
        <v>9.3327266741103004E-2</v>
      </c>
      <c r="AQ366">
        <f>(Table2[[#This Row],[Sharpe Ratio]]-AVERAGE(Table2[Sharpe Ratio]))/_xlfn.STDEV.P(Table2[Sharpe Ratio])</f>
        <v>0.33507410890803552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-1.754366713608237</v>
      </c>
      <c r="AS366">
        <f>_xlfn.RANK.AVG(Table2[[#This Row],[1Y Return vs Nifty Z-Score]],Table2[1Y Return vs Nifty Z-Score])</f>
        <v>554</v>
      </c>
      <c r="AT366">
        <f>_xlfn.RANK.AVG(Table2[[#This Row],[6M Return vs Nifty Z-Score]],Table2[6M Return vs Nifty Z-Score])</f>
        <v>316</v>
      </c>
      <c r="AU366">
        <f>_xlfn.RANK.AVG(Table2[[#This Row],[Sharpe Ratio Z-Score]],Table2[Sharpe Ratio Z-Score])</f>
        <v>246</v>
      </c>
      <c r="AV366">
        <f>(Table2[[#This Row],[Rank 1Y]]+Table2[[#This Row],[Rank 6M]]+Table2[[#This Row],[Rank Sharpe]])/3</f>
        <v>372</v>
      </c>
    </row>
    <row r="367" spans="1:48" x14ac:dyDescent="0.3">
      <c r="A367" t="s">
        <v>1718</v>
      </c>
      <c r="B367" t="s">
        <v>1719</v>
      </c>
      <c r="C367" t="s">
        <v>3168</v>
      </c>
      <c r="D367" t="s">
        <v>1476</v>
      </c>
      <c r="E367">
        <v>4885.3889622449997</v>
      </c>
      <c r="F367">
        <v>863.9</v>
      </c>
      <c r="G367">
        <v>14.1859400149817</v>
      </c>
      <c r="H367">
        <f>(Table2[[#This Row],[1Y Return vs Nifty]]-AVERAGE(Table2[1Y Return vs Nifty]))/_xlfn.STDEV.P(Table2[1Y Return vs Nifty])</f>
        <v>-0.16730334693065868</v>
      </c>
      <c r="I367">
        <v>4.3566890644941001</v>
      </c>
      <c r="J367">
        <f>(Table2[[#This Row],[1M Return vs Nifty]]-AVERAGE(Table2[1M Return vs Nifty]))/_xlfn.STDEV.P(Table2[1M Return vs Nifty])</f>
        <v>0.18907883000257913</v>
      </c>
      <c r="K367">
        <v>-17.5230379116853</v>
      </c>
      <c r="L367">
        <f>(Table2[[#This Row],[6M Return vs Nifty]]-AVERAGE(Table2[6M Return vs Nifty]))/_xlfn.STDEV.P(Table2[6M Return vs Nifty])</f>
        <v>-0.98583413800137587</v>
      </c>
      <c r="M367">
        <v>4.5375153596301301</v>
      </c>
      <c r="N367">
        <f>(Table2[[#This Row],[1W Return vs Nifty]]-AVERAGE(Table2[1W Return vs Nifty]))/_xlfn.STDEV.P(Table2[1W Return vs Nifty])</f>
        <v>0.44955622615534518</v>
      </c>
      <c r="O367">
        <v>844.56</v>
      </c>
      <c r="P367">
        <v>855.40439967127304</v>
      </c>
      <c r="Q367">
        <v>850.24106368447895</v>
      </c>
      <c r="R367">
        <v>70.310530818256197</v>
      </c>
      <c r="S367" s="1">
        <f>(Table2[[#This Row],[Close Price]]-Table2[[#This Row],[20D EMA]])/Table2[[#This Row],[20D EMA]]</f>
        <v>2.289949796343662E-2</v>
      </c>
      <c r="T367" s="1">
        <f>(Table2[[#This Row],[Close Price]]-Table2[[#This Row],[50D EMA]])/Table2[[#This Row],[50D EMA]]</f>
        <v>9.9316771482491177E-3</v>
      </c>
      <c r="U367" s="1">
        <f>(Table2[[#This Row],[Close Price]]-Table2[[#This Row],[200D EMA]])/Table2[[#This Row],[200D EMA]]</f>
        <v>1.6064780800318777E-2</v>
      </c>
      <c r="V367">
        <v>0.79459240654299701</v>
      </c>
      <c r="W367">
        <v>855</v>
      </c>
      <c r="X367">
        <v>879</v>
      </c>
      <c r="Y367">
        <v>832.1</v>
      </c>
      <c r="Z367">
        <v>879.3</v>
      </c>
      <c r="AA367">
        <v>822.05</v>
      </c>
      <c r="AB367">
        <v>879.3</v>
      </c>
      <c r="AC367" s="1">
        <f>(Table2[[#This Row],[Close Price]]/Table2[[#This Row],[Day Low]])-1</f>
        <v>1.0409356725146202E-2</v>
      </c>
      <c r="AD367" s="1">
        <f>(Table2[[#This Row],[Day High]]/Table2[[#This Row],[Close Price]])-1</f>
        <v>1.7478874869776728E-2</v>
      </c>
      <c r="AE367" s="1">
        <f>(Table2[[#This Row],[Close Price]]/Table2[[#This Row],[Current Week Low]])-1</f>
        <v>3.8216560509554132E-2</v>
      </c>
      <c r="AF367" s="1">
        <f>(Table2[[#This Row],[Current Week High]]/Table2[[#This Row],[Close Price]])-1</f>
        <v>1.7826137284407961E-2</v>
      </c>
      <c r="AG367" s="1">
        <f>(Table2[[#This Row],[Close Price]]/Table2[[#This Row],[Current Month Low]])-1</f>
        <v>5.0909312085639646E-2</v>
      </c>
      <c r="AH367" s="1">
        <f>(Table2[[#This Row],[Current Month High]]/Table2[[#This Row],[Close Price]])-1</f>
        <v>1.7826137284407961E-2</v>
      </c>
      <c r="AI367">
        <v>28.012501446926699</v>
      </c>
      <c r="AJ367">
        <v>43.612334801762103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-0.11</v>
      </c>
      <c r="AM367" t="s">
        <v>3206</v>
      </c>
      <c r="AN367">
        <v>2.88</v>
      </c>
      <c r="AO367" t="s">
        <v>3208</v>
      </c>
      <c r="AP367">
        <v>0.153965726223175</v>
      </c>
      <c r="AQ367">
        <f>(Table2[[#This Row],[Sharpe Ratio]]-AVERAGE(Table2[Sharpe Ratio]))/_xlfn.STDEV.P(Table2[Sharpe Ratio])</f>
        <v>1.0440190545857537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361</v>
      </c>
      <c r="AT367">
        <f>_xlfn.RANK.AVG(Table2[[#This Row],[6M Return vs Nifty Z-Score]],Table2[6M Return vs Nifty Z-Score])</f>
        <v>648</v>
      </c>
      <c r="AU367">
        <f>_xlfn.RANK.AVG(Table2[[#This Row],[Sharpe Ratio Z-Score]],Table2[Sharpe Ratio Z-Score])</f>
        <v>107</v>
      </c>
      <c r="AV367">
        <f>(Table2[[#This Row],[Rank 1Y]]+Table2[[#This Row],[Rank 6M]]+Table2[[#This Row],[Rank Sharpe]])/3</f>
        <v>372</v>
      </c>
    </row>
    <row r="368" spans="1:48" x14ac:dyDescent="0.3">
      <c r="A368" t="s">
        <v>139</v>
      </c>
      <c r="B368" t="s">
        <v>140</v>
      </c>
      <c r="C368" t="s">
        <v>3174</v>
      </c>
      <c r="D368" t="s">
        <v>141</v>
      </c>
      <c r="E368">
        <v>205401.36536388</v>
      </c>
      <c r="F368">
        <v>824</v>
      </c>
      <c r="G368">
        <v>27.737785798491998</v>
      </c>
      <c r="H368">
        <f>(Table2[[#This Row],[1Y Return vs Nifty]]-AVERAGE(Table2[1Y Return vs Nifty]))/_xlfn.STDEV.P(Table2[1Y Return vs Nifty])</f>
        <v>7.2972155895144858E-2</v>
      </c>
      <c r="I368">
        <v>-1.8981586831897801</v>
      </c>
      <c r="J368">
        <f>(Table2[[#This Row],[1M Return vs Nifty]]-AVERAGE(Table2[1M Return vs Nifty]))/_xlfn.STDEV.P(Table2[1M Return vs Nifty])</f>
        <v>-0.42174225981467794</v>
      </c>
      <c r="K368">
        <v>-21.153323169825899</v>
      </c>
      <c r="L368">
        <f>(Table2[[#This Row],[6M Return vs Nifty]]-AVERAGE(Table2[6M Return vs Nifty]))/_xlfn.STDEV.P(Table2[6M Return vs Nifty])</f>
        <v>-1.1018867393306047</v>
      </c>
      <c r="M368">
        <v>0.423991078752879</v>
      </c>
      <c r="N368">
        <f>(Table2[[#This Row],[1W Return vs Nifty]]-AVERAGE(Table2[1W Return vs Nifty]))/_xlfn.STDEV.P(Table2[1W Return vs Nifty])</f>
        <v>-0.32898236576496714</v>
      </c>
      <c r="O368">
        <v>838.12</v>
      </c>
      <c r="P368">
        <v>840.70841769205799</v>
      </c>
      <c r="Q368">
        <v>790.18219757550696</v>
      </c>
      <c r="R368">
        <v>43.166681905348398</v>
      </c>
      <c r="S368" s="1">
        <f>(Table2[[#This Row],[Close Price]]-Table2[[#This Row],[20D EMA]])/Table2[[#This Row],[20D EMA]]</f>
        <v>-1.6847229513673467E-2</v>
      </c>
      <c r="T368" s="1">
        <f>(Table2[[#This Row],[Close Price]]-Table2[[#This Row],[50D EMA]])/Table2[[#This Row],[50D EMA]]</f>
        <v>-1.9874212438512895E-2</v>
      </c>
      <c r="U368" s="1">
        <f>(Table2[[#This Row],[Close Price]]-Table2[[#This Row],[200D EMA]])/Table2[[#This Row],[200D EMA]]</f>
        <v>4.2797474466338546E-2</v>
      </c>
      <c r="V368">
        <v>0.73526182745078295</v>
      </c>
      <c r="W368">
        <v>820.25</v>
      </c>
      <c r="X368">
        <v>835.4</v>
      </c>
      <c r="Y368">
        <v>812.05</v>
      </c>
      <c r="Z368">
        <v>836</v>
      </c>
      <c r="AA368">
        <v>809.55</v>
      </c>
      <c r="AB368">
        <v>859.25</v>
      </c>
      <c r="AC368" s="1">
        <f>(Table2[[#This Row],[Close Price]]/Table2[[#This Row],[Day Low]])-1</f>
        <v>4.5717768972874939E-3</v>
      </c>
      <c r="AD368" s="1">
        <f>(Table2[[#This Row],[Day High]]/Table2[[#This Row],[Close Price]])-1</f>
        <v>1.3834951456310751E-2</v>
      </c>
      <c r="AE368" s="1">
        <f>(Table2[[#This Row],[Close Price]]/Table2[[#This Row],[Current Week Low]])-1</f>
        <v>1.4715842620528274E-2</v>
      </c>
      <c r="AF368" s="1">
        <f>(Table2[[#This Row],[Current Week High]]/Table2[[#This Row],[Close Price]])-1</f>
        <v>1.4563106796116498E-2</v>
      </c>
      <c r="AG368" s="1">
        <f>(Table2[[#This Row],[Close Price]]/Table2[[#This Row],[Current Month Low]])-1</f>
        <v>1.7849422518683378E-2</v>
      </c>
      <c r="AH368" s="1">
        <f>(Table2[[#This Row],[Current Month High]]/Table2[[#This Row],[Close Price]])-1</f>
        <v>4.2779126213592145E-2</v>
      </c>
      <c r="AI368">
        <v>17.427184466019401</v>
      </c>
      <c r="AJ368">
        <v>60.764803433811302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0.08</v>
      </c>
      <c r="AM368" t="s">
        <v>3208</v>
      </c>
      <c r="AN368">
        <v>-2.92</v>
      </c>
      <c r="AO368" t="s">
        <v>3206</v>
      </c>
      <c r="AP368">
        <v>0.125420853312916</v>
      </c>
      <c r="AQ368">
        <f>(Table2[[#This Row],[Sharpe Ratio]]-AVERAGE(Table2[Sharpe Ratio]))/_xlfn.STDEV.P(Table2[Sharpe Ratio])</f>
        <v>0.71029119362774218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279</v>
      </c>
      <c r="AT368">
        <f>_xlfn.RANK.AVG(Table2[[#This Row],[6M Return vs Nifty Z-Score]],Table2[6M Return vs Nifty Z-Score])</f>
        <v>671</v>
      </c>
      <c r="AU368">
        <f>_xlfn.RANK.AVG(Table2[[#This Row],[Sharpe Ratio Z-Score]],Table2[Sharpe Ratio Z-Score])</f>
        <v>172</v>
      </c>
      <c r="AV368">
        <f>(Table2[[#This Row],[Rank 1Y]]+Table2[[#This Row],[Rank 6M]]+Table2[[#This Row],[Rank Sharpe]])/3</f>
        <v>374</v>
      </c>
    </row>
    <row r="369" spans="1:48" x14ac:dyDescent="0.3">
      <c r="A369" t="s">
        <v>1141</v>
      </c>
      <c r="B369" t="s">
        <v>1142</v>
      </c>
      <c r="C369" t="s">
        <v>3166</v>
      </c>
      <c r="D369" t="s">
        <v>403</v>
      </c>
      <c r="E369">
        <v>11109.433831689999</v>
      </c>
      <c r="F369">
        <v>421.55</v>
      </c>
      <c r="G369">
        <v>37.925975568042503</v>
      </c>
      <c r="H369">
        <f>(Table2[[#This Row],[1Y Return vs Nifty]]-AVERAGE(Table2[1Y Return vs Nifty]))/_xlfn.STDEV.P(Table2[1Y Return vs Nifty])</f>
        <v>0.25360972061286874</v>
      </c>
      <c r="I369">
        <v>0.76124032807594699</v>
      </c>
      <c r="J369">
        <f>(Table2[[#This Row],[1M Return vs Nifty]]-AVERAGE(Table2[1M Return vs Nifty]))/_xlfn.STDEV.P(Table2[1M Return vs Nifty])</f>
        <v>-0.16203697715263779</v>
      </c>
      <c r="K369">
        <v>-22.821851991934299</v>
      </c>
      <c r="L369">
        <f>(Table2[[#This Row],[6M Return vs Nifty]]-AVERAGE(Table2[6M Return vs Nifty]))/_xlfn.STDEV.P(Table2[6M Return vs Nifty])</f>
        <v>-1.1552261042646026</v>
      </c>
      <c r="M369">
        <v>7.3582645250249898</v>
      </c>
      <c r="N369">
        <f>(Table2[[#This Row],[1W Return vs Nifty]]-AVERAGE(Table2[1W Return vs Nifty]))/_xlfn.STDEV.P(Table2[1W Return vs Nifty])</f>
        <v>0.98342011838903287</v>
      </c>
      <c r="O369">
        <v>414.27</v>
      </c>
      <c r="P369">
        <v>417.837192671536</v>
      </c>
      <c r="Q369">
        <v>399.826730277124</v>
      </c>
      <c r="R369">
        <v>69.470468638737799</v>
      </c>
      <c r="S369" s="1">
        <f>(Table2[[#This Row],[Close Price]]-Table2[[#This Row],[20D EMA]])/Table2[[#This Row],[20D EMA]]</f>
        <v>1.7573080358220555E-2</v>
      </c>
      <c r="T369" s="1">
        <f>(Table2[[#This Row],[Close Price]]-Table2[[#This Row],[50D EMA]])/Table2[[#This Row],[50D EMA]]</f>
        <v>8.8857751142863602E-3</v>
      </c>
      <c r="U369" s="1">
        <f>(Table2[[#This Row],[Close Price]]-Table2[[#This Row],[200D EMA]])/Table2[[#This Row],[200D EMA]]</f>
        <v>5.4331709407771191E-2</v>
      </c>
      <c r="V369">
        <v>0.653302647975046</v>
      </c>
      <c r="W369">
        <v>420</v>
      </c>
      <c r="X369">
        <v>434.7</v>
      </c>
      <c r="Y369">
        <v>403.65</v>
      </c>
      <c r="Z369">
        <v>434.7</v>
      </c>
      <c r="AA369">
        <v>400.2</v>
      </c>
      <c r="AB369">
        <v>434.7</v>
      </c>
      <c r="AC369" s="1">
        <f>(Table2[[#This Row],[Close Price]]/Table2[[#This Row],[Day Low]])-1</f>
        <v>3.690476190476133E-3</v>
      </c>
      <c r="AD369" s="1">
        <f>(Table2[[#This Row],[Day High]]/Table2[[#This Row],[Close Price]])-1</f>
        <v>3.1194401613094502E-2</v>
      </c>
      <c r="AE369" s="1">
        <f>(Table2[[#This Row],[Close Price]]/Table2[[#This Row],[Current Week Low]])-1</f>
        <v>4.4345348693174858E-2</v>
      </c>
      <c r="AF369" s="1">
        <f>(Table2[[#This Row],[Current Week High]]/Table2[[#This Row],[Close Price]])-1</f>
        <v>3.1194401613094502E-2</v>
      </c>
      <c r="AG369" s="1">
        <f>(Table2[[#This Row],[Close Price]]/Table2[[#This Row],[Current Month Low]])-1</f>
        <v>5.3348325837081489E-2</v>
      </c>
      <c r="AH369" s="1">
        <f>(Table2[[#This Row],[Current Month High]]/Table2[[#This Row],[Close Price]])-1</f>
        <v>3.1194401613094502E-2</v>
      </c>
      <c r="AI369">
        <v>31.4078994188115</v>
      </c>
      <c r="AJ369">
        <v>71.361788617886106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0.08</v>
      </c>
      <c r="AM369" t="s">
        <v>3208</v>
      </c>
      <c r="AN369">
        <v>3.49</v>
      </c>
      <c r="AO369" t="s">
        <v>3208</v>
      </c>
      <c r="AP369">
        <v>0.10835556125866901</v>
      </c>
      <c r="AQ369">
        <f>(Table2[[#This Row],[Sharpe Ratio]]-AVERAGE(Table2[Sharpe Ratio]))/_xlfn.STDEV.P(Table2[Sharpe Ratio])</f>
        <v>0.51077503421822656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229</v>
      </c>
      <c r="AT369">
        <f>_xlfn.RANK.AVG(Table2[[#This Row],[6M Return vs Nifty Z-Score]],Table2[6M Return vs Nifty Z-Score])</f>
        <v>684</v>
      </c>
      <c r="AU369">
        <f>_xlfn.RANK.AVG(Table2[[#This Row],[Sharpe Ratio Z-Score]],Table2[Sharpe Ratio Z-Score])</f>
        <v>209</v>
      </c>
      <c r="AV369">
        <f>(Table2[[#This Row],[Rank 1Y]]+Table2[[#This Row],[Rank 6M]]+Table2[[#This Row],[Rank Sharpe]])/3</f>
        <v>374</v>
      </c>
    </row>
    <row r="370" spans="1:48" x14ac:dyDescent="0.3">
      <c r="A370" t="s">
        <v>595</v>
      </c>
      <c r="B370" t="s">
        <v>596</v>
      </c>
      <c r="C370" t="s">
        <v>3166</v>
      </c>
      <c r="D370" t="s">
        <v>403</v>
      </c>
      <c r="E370">
        <v>32939.510564290002</v>
      </c>
      <c r="F370">
        <v>523.65</v>
      </c>
      <c r="G370">
        <v>11.894392539725001</v>
      </c>
      <c r="H370">
        <f>(Table2[[#This Row],[1Y Return vs Nifty]]-AVERAGE(Table2[1Y Return vs Nifty]))/_xlfn.STDEV.P(Table2[1Y Return vs Nifty])</f>
        <v>-0.20793269961532915</v>
      </c>
      <c r="I370">
        <v>3.3381007576799302</v>
      </c>
      <c r="J370">
        <f>(Table2[[#This Row],[1M Return vs Nifty]]-AVERAGE(Table2[1M Return vs Nifty]))/_xlfn.STDEV.P(Table2[1M Return vs Nifty])</f>
        <v>8.9607948417374697E-2</v>
      </c>
      <c r="K370">
        <v>-9.0327882320392501</v>
      </c>
      <c r="L370">
        <f>(Table2[[#This Row],[6M Return vs Nifty]]-AVERAGE(Table2[6M Return vs Nifty]))/_xlfn.STDEV.P(Table2[6M Return vs Nifty])</f>
        <v>-0.7144186730463582</v>
      </c>
      <c r="M370">
        <v>4.4494787388394501</v>
      </c>
      <c r="N370">
        <f>(Table2[[#This Row],[1W Return vs Nifty]]-AVERAGE(Table2[1W Return vs Nifty]))/_xlfn.STDEV.P(Table2[1W Return vs Nifty])</f>
        <v>0.43289413737020699</v>
      </c>
      <c r="O370">
        <v>508.81</v>
      </c>
      <c r="P370">
        <v>509.66550925487201</v>
      </c>
      <c r="Q370">
        <v>483.28753938299798</v>
      </c>
      <c r="R370">
        <v>68.264514436904705</v>
      </c>
      <c r="S370" s="1">
        <f>(Table2[[#This Row],[Close Price]]-Table2[[#This Row],[20D EMA]])/Table2[[#This Row],[20D EMA]]</f>
        <v>2.9166093433698189E-2</v>
      </c>
      <c r="T370" s="1">
        <f>(Table2[[#This Row],[Close Price]]-Table2[[#This Row],[50D EMA]])/Table2[[#This Row],[50D EMA]]</f>
        <v>2.74385660618338E-2</v>
      </c>
      <c r="U370" s="1">
        <f>(Table2[[#This Row],[Close Price]]-Table2[[#This Row],[200D EMA]])/Table2[[#This Row],[200D EMA]]</f>
        <v>8.3516452066055374E-2</v>
      </c>
      <c r="V370">
        <v>0.58162406197912897</v>
      </c>
      <c r="W370">
        <v>515.1</v>
      </c>
      <c r="X370">
        <v>526.29999999999995</v>
      </c>
      <c r="Y370">
        <v>499.1</v>
      </c>
      <c r="Z370">
        <v>526.29999999999995</v>
      </c>
      <c r="AA370">
        <v>492.8</v>
      </c>
      <c r="AB370">
        <v>526.29999999999995</v>
      </c>
      <c r="AC370" s="1">
        <f>(Table2[[#This Row],[Close Price]]/Table2[[#This Row],[Day Low]])-1</f>
        <v>1.6598718695398862E-2</v>
      </c>
      <c r="AD370" s="1">
        <f>(Table2[[#This Row],[Day High]]/Table2[[#This Row],[Close Price]])-1</f>
        <v>5.0606321015944644E-3</v>
      </c>
      <c r="AE370" s="1">
        <f>(Table2[[#This Row],[Close Price]]/Table2[[#This Row],[Current Week Low]])-1</f>
        <v>4.9188539370867534E-2</v>
      </c>
      <c r="AF370" s="1">
        <f>(Table2[[#This Row],[Current Week High]]/Table2[[#This Row],[Close Price]])-1</f>
        <v>5.0606321015944644E-3</v>
      </c>
      <c r="AG370" s="1">
        <f>(Table2[[#This Row],[Close Price]]/Table2[[#This Row],[Current Month Low]])-1</f>
        <v>6.2601461038960915E-2</v>
      </c>
      <c r="AH370" s="1">
        <f>(Table2[[#This Row],[Current Month High]]/Table2[[#This Row],[Close Price]])-1</f>
        <v>5.0606321015944644E-3</v>
      </c>
      <c r="AI370">
        <v>8.4789458607848793</v>
      </c>
      <c r="AJ370">
        <v>43.4657534246575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0.05</v>
      </c>
      <c r="AM370" t="s">
        <v>3208</v>
      </c>
      <c r="AN370">
        <v>4.22</v>
      </c>
      <c r="AO370" t="s">
        <v>3208</v>
      </c>
      <c r="AP370">
        <v>0.115189143238469</v>
      </c>
      <c r="AQ370">
        <f>(Table2[[#This Row],[Sharpe Ratio]]-AVERAGE(Table2[Sharpe Ratio]))/_xlfn.STDEV.P(Table2[Sharpe Ratio])</f>
        <v>0.59066877569571052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371</v>
      </c>
      <c r="AT370">
        <f>_xlfn.RANK.AVG(Table2[[#This Row],[6M Return vs Nifty Z-Score]],Table2[6M Return vs Nifty Z-Score])</f>
        <v>561</v>
      </c>
      <c r="AU370">
        <f>_xlfn.RANK.AVG(Table2[[#This Row],[Sharpe Ratio Z-Score]],Table2[Sharpe Ratio Z-Score])</f>
        <v>194</v>
      </c>
      <c r="AV370">
        <f>(Table2[[#This Row],[Rank 1Y]]+Table2[[#This Row],[Rank 6M]]+Table2[[#This Row],[Rank Sharpe]])/3</f>
        <v>375.33333333333331</v>
      </c>
    </row>
    <row r="371" spans="1:48" x14ac:dyDescent="0.3">
      <c r="A371" t="s">
        <v>300</v>
      </c>
      <c r="B371" t="s">
        <v>301</v>
      </c>
      <c r="C371" t="s">
        <v>3161</v>
      </c>
      <c r="D371" t="s">
        <v>232</v>
      </c>
      <c r="E371">
        <v>93469.639687410003</v>
      </c>
      <c r="F371">
        <v>4401.8500000000004</v>
      </c>
      <c r="G371">
        <v>40.6258201067225</v>
      </c>
      <c r="H371">
        <f>(Table2[[#This Row],[1Y Return vs Nifty]]-AVERAGE(Table2[1Y Return vs Nifty]))/_xlfn.STDEV.P(Table2[1Y Return vs Nifty])</f>
        <v>0.30147821870869074</v>
      </c>
      <c r="I371">
        <v>3.6112443762591502</v>
      </c>
      <c r="J371">
        <f>(Table2[[#This Row],[1M Return vs Nifty]]-AVERAGE(Table2[1M Return vs Nifty]))/_xlfn.STDEV.P(Table2[1M Return vs Nifty])</f>
        <v>0.11628196024107873</v>
      </c>
      <c r="K371">
        <v>5.2402579318553801</v>
      </c>
      <c r="L371">
        <f>(Table2[[#This Row],[6M Return vs Nifty]]-AVERAGE(Table2[6M Return vs Nifty]))/_xlfn.STDEV.P(Table2[6M Return vs Nifty])</f>
        <v>-0.2581393400386402</v>
      </c>
      <c r="M371">
        <v>-0.11468790747027199</v>
      </c>
      <c r="N371">
        <f>(Table2[[#This Row],[1W Return vs Nifty]]-AVERAGE(Table2[1W Return vs Nifty]))/_xlfn.STDEV.P(Table2[1W Return vs Nifty])</f>
        <v>-0.43093445132353242</v>
      </c>
      <c r="O371">
        <v>4373.3100000000004</v>
      </c>
      <c r="P371">
        <v>4239.0443366858799</v>
      </c>
      <c r="Q371">
        <v>3739.2662990621602</v>
      </c>
      <c r="R371">
        <v>45.051454929523999</v>
      </c>
      <c r="S371" s="1">
        <f>(Table2[[#This Row],[Close Price]]-Table2[[#This Row],[20D EMA]])/Table2[[#This Row],[20D EMA]]</f>
        <v>6.5259494524742036E-3</v>
      </c>
      <c r="T371" s="1">
        <f>(Table2[[#This Row],[Close Price]]-Table2[[#This Row],[50D EMA]])/Table2[[#This Row],[50D EMA]]</f>
        <v>3.8406218567981126E-2</v>
      </c>
      <c r="U371" s="1">
        <f>(Table2[[#This Row],[Close Price]]-Table2[[#This Row],[200D EMA]])/Table2[[#This Row],[200D EMA]]</f>
        <v>0.1771961791285156</v>
      </c>
      <c r="V371">
        <v>0.68242463908400097</v>
      </c>
      <c r="W371">
        <v>4376.05</v>
      </c>
      <c r="X371">
        <v>4458.95</v>
      </c>
      <c r="Y371">
        <v>4323.5</v>
      </c>
      <c r="Z371">
        <v>4458.95</v>
      </c>
      <c r="AA371">
        <v>4323.5</v>
      </c>
      <c r="AB371">
        <v>4546.2</v>
      </c>
      <c r="AC371" s="1">
        <f>(Table2[[#This Row],[Close Price]]/Table2[[#This Row],[Day Low]])-1</f>
        <v>5.895727882451185E-3</v>
      </c>
      <c r="AD371" s="1">
        <f>(Table2[[#This Row],[Day High]]/Table2[[#This Row],[Close Price]])-1</f>
        <v>1.2971818667151247E-2</v>
      </c>
      <c r="AE371" s="1">
        <f>(Table2[[#This Row],[Close Price]]/Table2[[#This Row],[Current Week Low]])-1</f>
        <v>1.8121891985659833E-2</v>
      </c>
      <c r="AF371" s="1">
        <f>(Table2[[#This Row],[Current Week High]]/Table2[[#This Row],[Close Price]])-1</f>
        <v>1.2971818667151247E-2</v>
      </c>
      <c r="AG371" s="1">
        <f>(Table2[[#This Row],[Close Price]]/Table2[[#This Row],[Current Month Low]])-1</f>
        <v>1.8121891985659833E-2</v>
      </c>
      <c r="AH371" s="1">
        <f>(Table2[[#This Row],[Current Month High]]/Table2[[#This Row],[Close Price]])-1</f>
        <v>3.2793030203209783E-2</v>
      </c>
      <c r="AI371">
        <v>3.2793030203209699</v>
      </c>
      <c r="AJ371">
        <v>74.320337405698595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0.09</v>
      </c>
      <c r="AM371" t="s">
        <v>3208</v>
      </c>
      <c r="AN371">
        <v>-0.08</v>
      </c>
      <c r="AO371" t="s">
        <v>3206</v>
      </c>
      <c r="AP371">
        <v>1.0962368716893999E-2</v>
      </c>
      <c r="AQ371">
        <f>(Table2[[#This Row],[Sharpe Ratio]]-AVERAGE(Table2[Sharpe Ratio]))/_xlfn.STDEV.P(Table2[Sharpe Ratio])</f>
        <v>-0.62788205215320547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-0.89919566456560862</v>
      </c>
      <c r="AS371">
        <f>_xlfn.RANK.AVG(Table2[[#This Row],[1Y Return vs Nifty Z-Score]],Table2[1Y Return vs Nifty Z-Score])</f>
        <v>214</v>
      </c>
      <c r="AT371">
        <f>_xlfn.RANK.AVG(Table2[[#This Row],[6M Return vs Nifty Z-Score]],Table2[6M Return vs Nifty Z-Score])</f>
        <v>409</v>
      </c>
      <c r="AU371">
        <f>_xlfn.RANK.AVG(Table2[[#This Row],[Sharpe Ratio Z-Score]],Table2[Sharpe Ratio Z-Score])</f>
        <v>504</v>
      </c>
      <c r="AV371">
        <f>(Table2[[#This Row],[Rank 1Y]]+Table2[[#This Row],[Rank 6M]]+Table2[[#This Row],[Rank Sharpe]])/3</f>
        <v>375.66666666666669</v>
      </c>
    </row>
    <row r="372" spans="1:48" x14ac:dyDescent="0.3">
      <c r="A372" t="s">
        <v>1439</v>
      </c>
      <c r="B372" t="s">
        <v>1440</v>
      </c>
      <c r="C372" t="s">
        <v>3166</v>
      </c>
      <c r="D372" t="s">
        <v>204</v>
      </c>
      <c r="E372">
        <v>7670.5083066750003</v>
      </c>
      <c r="F372">
        <v>534.45000000000005</v>
      </c>
      <c r="G372">
        <v>1.89702101992354</v>
      </c>
      <c r="H372">
        <f>(Table2[[#This Row],[1Y Return vs Nifty]]-AVERAGE(Table2[1Y Return vs Nifty]))/_xlfn.STDEV.P(Table2[1Y Return vs Nifty])</f>
        <v>-0.38518703878287891</v>
      </c>
      <c r="I372">
        <v>4.79827521409144</v>
      </c>
      <c r="J372">
        <f>(Table2[[#This Row],[1M Return vs Nifty]]-AVERAGE(Table2[1M Return vs Nifty]))/_xlfn.STDEV.P(Table2[1M Return vs Nifty])</f>
        <v>0.23220220310868431</v>
      </c>
      <c r="K372">
        <v>14.218777013035201</v>
      </c>
      <c r="L372">
        <f>(Table2[[#This Row],[6M Return vs Nifty]]-AVERAGE(Table2[6M Return vs Nifty]))/_xlfn.STDEV.P(Table2[6M Return vs Nifty])</f>
        <v>2.8885073020495047E-2</v>
      </c>
      <c r="M372">
        <v>7.1562218506467596</v>
      </c>
      <c r="N372">
        <f>(Table2[[#This Row],[1W Return vs Nifty]]-AVERAGE(Table2[1W Return vs Nifty]))/_xlfn.STDEV.P(Table2[1W Return vs Nifty])</f>
        <v>0.94518088398133027</v>
      </c>
      <c r="O372">
        <v>533.76</v>
      </c>
      <c r="P372">
        <v>523.72918472243998</v>
      </c>
      <c r="Q372">
        <v>462.839664592845</v>
      </c>
      <c r="R372">
        <v>62.2179242212259</v>
      </c>
      <c r="S372" s="1">
        <f>(Table2[[#This Row],[Close Price]]-Table2[[#This Row],[20D EMA]])/Table2[[#This Row],[20D EMA]]</f>
        <v>1.2927158273382318E-3</v>
      </c>
      <c r="T372" s="1">
        <f>(Table2[[#This Row],[Close Price]]-Table2[[#This Row],[50D EMA]])/Table2[[#This Row],[50D EMA]]</f>
        <v>2.0470150586016624E-2</v>
      </c>
      <c r="U372" s="1">
        <f>(Table2[[#This Row],[Close Price]]-Table2[[#This Row],[200D EMA]])/Table2[[#This Row],[200D EMA]]</f>
        <v>0.15471953007776434</v>
      </c>
      <c r="V372">
        <v>0.84652247586844998</v>
      </c>
      <c r="W372">
        <v>528.04999999999995</v>
      </c>
      <c r="X372">
        <v>559.70000000000005</v>
      </c>
      <c r="Y372">
        <v>504.45</v>
      </c>
      <c r="Z372">
        <v>559.70000000000005</v>
      </c>
      <c r="AA372">
        <v>504.45</v>
      </c>
      <c r="AB372">
        <v>559.70000000000005</v>
      </c>
      <c r="AC372" s="1">
        <f>(Table2[[#This Row],[Close Price]]/Table2[[#This Row],[Day Low]])-1</f>
        <v>1.21200643878423E-2</v>
      </c>
      <c r="AD372" s="1">
        <f>(Table2[[#This Row],[Day High]]/Table2[[#This Row],[Close Price]])-1</f>
        <v>4.7244831134811482E-2</v>
      </c>
      <c r="AE372" s="1">
        <f>(Table2[[#This Row],[Close Price]]/Table2[[#This Row],[Current Week Low]])-1</f>
        <v>5.9470710674992766E-2</v>
      </c>
      <c r="AF372" s="1">
        <f>(Table2[[#This Row],[Current Week High]]/Table2[[#This Row],[Close Price]])-1</f>
        <v>4.7244831134811482E-2</v>
      </c>
      <c r="AG372" s="1">
        <f>(Table2[[#This Row],[Close Price]]/Table2[[#This Row],[Current Month Low]])-1</f>
        <v>5.9470710674992766E-2</v>
      </c>
      <c r="AH372" s="1">
        <f>(Table2[[#This Row],[Current Month High]]/Table2[[#This Row],[Close Price]])-1</f>
        <v>4.7244831134811482E-2</v>
      </c>
      <c r="AI372">
        <v>19.6744316587145</v>
      </c>
      <c r="AJ372">
        <v>51.081272084805597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0.06</v>
      </c>
      <c r="AM372" t="s">
        <v>3208</v>
      </c>
      <c r="AN372">
        <v>-6.46</v>
      </c>
      <c r="AO372" t="s">
        <v>3206</v>
      </c>
      <c r="AP372">
        <v>5.0587827208515998E-2</v>
      </c>
      <c r="AQ372">
        <f>(Table2[[#This Row],[Sharpe Ratio]]-AVERAGE(Table2[Sharpe Ratio]))/_xlfn.STDEV.P(Table2[Sharpe Ratio])</f>
        <v>-0.16460727971108519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0.65647384161654554</v>
      </c>
      <c r="AS372">
        <f>_xlfn.RANK.AVG(Table2[[#This Row],[1Y Return vs Nifty Z-Score]],Table2[1Y Return vs Nifty Z-Score])</f>
        <v>434</v>
      </c>
      <c r="AT372">
        <f>_xlfn.RANK.AVG(Table2[[#This Row],[6M Return vs Nifty Z-Score]],Table2[6M Return vs Nifty Z-Score])</f>
        <v>312</v>
      </c>
      <c r="AU372">
        <f>_xlfn.RANK.AVG(Table2[[#This Row],[Sharpe Ratio Z-Score]],Table2[Sharpe Ratio Z-Score])</f>
        <v>389</v>
      </c>
      <c r="AV372">
        <f>(Table2[[#This Row],[Rank 1Y]]+Table2[[#This Row],[Rank 6M]]+Table2[[#This Row],[Rank Sharpe]])/3</f>
        <v>378.33333333333331</v>
      </c>
    </row>
    <row r="373" spans="1:48" x14ac:dyDescent="0.3">
      <c r="A373" t="s">
        <v>244</v>
      </c>
      <c r="B373" t="s">
        <v>245</v>
      </c>
      <c r="C373" t="s">
        <v>3161</v>
      </c>
      <c r="D373" t="s">
        <v>34</v>
      </c>
      <c r="E373">
        <v>110201.06345248</v>
      </c>
      <c r="F373">
        <v>57.42</v>
      </c>
      <c r="G373">
        <v>40.148278926040199</v>
      </c>
      <c r="H373">
        <f>(Table2[[#This Row],[1Y Return vs Nifty]]-AVERAGE(Table2[1Y Return vs Nifty]))/_xlfn.STDEV.P(Table2[1Y Return vs Nifty])</f>
        <v>0.29301136857318494</v>
      </c>
      <c r="I373">
        <v>-6.9839973389174599</v>
      </c>
      <c r="J373">
        <f>(Table2[[#This Row],[1M Return vs Nifty]]-AVERAGE(Table2[1M Return vs Nifty]))/_xlfn.STDEV.P(Table2[1M Return vs Nifty])</f>
        <v>-0.91840303168984327</v>
      </c>
      <c r="K373">
        <v>-21.5079749894015</v>
      </c>
      <c r="L373">
        <f>(Table2[[#This Row],[6M Return vs Nifty]]-AVERAGE(Table2[6M Return vs Nifty]))/_xlfn.STDEV.P(Table2[6M Return vs Nifty])</f>
        <v>-1.1132242137441095</v>
      </c>
      <c r="M373">
        <v>-1.20017189171351</v>
      </c>
      <c r="N373">
        <f>(Table2[[#This Row],[1W Return vs Nifty]]-AVERAGE(Table2[1W Return vs Nifty]))/_xlfn.STDEV.P(Table2[1W Return vs Nifty])</f>
        <v>-0.63637657708741802</v>
      </c>
      <c r="O373">
        <v>60.15</v>
      </c>
      <c r="P373">
        <v>62.0137037378569</v>
      </c>
      <c r="Q373">
        <v>57.760939603163798</v>
      </c>
      <c r="R373">
        <v>31.304701428808698</v>
      </c>
      <c r="S373" s="1">
        <f>(Table2[[#This Row],[Close Price]]-Table2[[#This Row],[20D EMA]])/Table2[[#This Row],[20D EMA]]</f>
        <v>-4.5386533665835359E-2</v>
      </c>
      <c r="T373" s="1">
        <f>(Table2[[#This Row],[Close Price]]-Table2[[#This Row],[50D EMA]])/Table2[[#This Row],[50D EMA]]</f>
        <v>-7.4075622982870237E-2</v>
      </c>
      <c r="U373" s="1">
        <f>(Table2[[#This Row],[Close Price]]-Table2[[#This Row],[200D EMA]])/Table2[[#This Row],[200D EMA]]</f>
        <v>-5.9025979408604042E-3</v>
      </c>
      <c r="V373">
        <v>0.335601327747305</v>
      </c>
      <c r="W373">
        <v>57</v>
      </c>
      <c r="X373">
        <v>58.6</v>
      </c>
      <c r="Y373">
        <v>56.63</v>
      </c>
      <c r="Z373">
        <v>58.73</v>
      </c>
      <c r="AA373">
        <v>56.63</v>
      </c>
      <c r="AB373">
        <v>61.1</v>
      </c>
      <c r="AC373" s="1">
        <f>(Table2[[#This Row],[Close Price]]/Table2[[#This Row],[Day Low]])-1</f>
        <v>7.3684210526316907E-3</v>
      </c>
      <c r="AD373" s="1">
        <f>(Table2[[#This Row],[Day High]]/Table2[[#This Row],[Close Price]])-1</f>
        <v>2.0550330895158453E-2</v>
      </c>
      <c r="AE373" s="1">
        <f>(Table2[[#This Row],[Close Price]]/Table2[[#This Row],[Current Week Low]])-1</f>
        <v>1.3950203072576439E-2</v>
      </c>
      <c r="AF373" s="1">
        <f>(Table2[[#This Row],[Current Week High]]/Table2[[#This Row],[Close Price]])-1</f>
        <v>2.2814350400557126E-2</v>
      </c>
      <c r="AG373" s="1">
        <f>(Table2[[#This Row],[Close Price]]/Table2[[#This Row],[Current Month Low]])-1</f>
        <v>1.3950203072576439E-2</v>
      </c>
      <c r="AH373" s="1">
        <f>(Table2[[#This Row],[Current Month High]]/Table2[[#This Row],[Close Price]])-1</f>
        <v>6.4089167537443315E-2</v>
      </c>
      <c r="AI373">
        <v>45.8551027516544</v>
      </c>
      <c r="AJ373">
        <v>81.708860759493604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-0.12</v>
      </c>
      <c r="AM373" t="s">
        <v>3206</v>
      </c>
      <c r="AN373">
        <v>-6.3</v>
      </c>
      <c r="AO373" t="s">
        <v>3206</v>
      </c>
      <c r="AP373">
        <v>9.6628411436186001E-2</v>
      </c>
      <c r="AQ373">
        <f>(Table2[[#This Row],[Sharpe Ratio]]-AVERAGE(Table2[Sharpe Ratio]))/_xlfn.STDEV.P(Table2[Sharpe Ratio])</f>
        <v>0.37366891930591228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218</v>
      </c>
      <c r="AT373">
        <f>_xlfn.RANK.AVG(Table2[[#This Row],[6M Return vs Nifty Z-Score]],Table2[6M Return vs Nifty Z-Score])</f>
        <v>676</v>
      </c>
      <c r="AU373">
        <f>_xlfn.RANK.AVG(Table2[[#This Row],[Sharpe Ratio Z-Score]],Table2[Sharpe Ratio Z-Score])</f>
        <v>242</v>
      </c>
      <c r="AV373">
        <f>(Table2[[#This Row],[Rank 1Y]]+Table2[[#This Row],[Rank 6M]]+Table2[[#This Row],[Rank Sharpe]])/3</f>
        <v>378.66666666666669</v>
      </c>
    </row>
    <row r="374" spans="1:48" x14ac:dyDescent="0.3">
      <c r="A374" t="s">
        <v>222</v>
      </c>
      <c r="B374" t="s">
        <v>223</v>
      </c>
      <c r="C374" t="s">
        <v>3174</v>
      </c>
      <c r="D374" t="s">
        <v>141</v>
      </c>
      <c r="E374">
        <v>118211.442663239</v>
      </c>
      <c r="F374">
        <v>1197.8</v>
      </c>
      <c r="G374">
        <v>25.532297014935299</v>
      </c>
      <c r="H374">
        <f>(Table2[[#This Row],[1Y Return vs Nifty]]-AVERAGE(Table2[1Y Return vs Nifty]))/_xlfn.STDEV.P(Table2[1Y Return vs Nifty])</f>
        <v>3.3868631924221196E-2</v>
      </c>
      <c r="I374">
        <v>-7.7135226883714401</v>
      </c>
      <c r="J374">
        <f>(Table2[[#This Row],[1M Return vs Nifty]]-AVERAGE(Table2[1M Return vs Nifty]))/_xlfn.STDEV.P(Table2[1M Return vs Nifty])</f>
        <v>-0.98964528841268684</v>
      </c>
      <c r="K374">
        <v>-10.147451360863</v>
      </c>
      <c r="L374">
        <f>(Table2[[#This Row],[6M Return vs Nifty]]-AVERAGE(Table2[6M Return vs Nifty]))/_xlfn.STDEV.P(Table2[6M Return vs Nifty])</f>
        <v>-0.75005211408675476</v>
      </c>
      <c r="M374">
        <v>-1.07016671877326</v>
      </c>
      <c r="N374">
        <f>(Table2[[#This Row],[1W Return vs Nifty]]-AVERAGE(Table2[1W Return vs Nifty]))/_xlfn.STDEV.P(Table2[1W Return vs Nifty])</f>
        <v>-0.61177138762645433</v>
      </c>
      <c r="O374">
        <v>1231.9100000000001</v>
      </c>
      <c r="P374">
        <v>1283.81802812875</v>
      </c>
      <c r="Q374">
        <v>1182.4491170707699</v>
      </c>
      <c r="R374">
        <v>32.656749024068198</v>
      </c>
      <c r="S374" s="1">
        <f>(Table2[[#This Row],[Close Price]]-Table2[[#This Row],[20D EMA]])/Table2[[#This Row],[20D EMA]]</f>
        <v>-2.7688711025967906E-2</v>
      </c>
      <c r="T374" s="1">
        <f>(Table2[[#This Row],[Close Price]]-Table2[[#This Row],[50D EMA]])/Table2[[#This Row],[50D EMA]]</f>
        <v>-6.7001729407186364E-2</v>
      </c>
      <c r="U374" s="1">
        <f>(Table2[[#This Row],[Close Price]]-Table2[[#This Row],[200D EMA]])/Table2[[#This Row],[200D EMA]]</f>
        <v>1.298227780596436E-2</v>
      </c>
      <c r="V374">
        <v>0.75232879177765999</v>
      </c>
      <c r="W374">
        <v>1165.5999999999999</v>
      </c>
      <c r="X374">
        <v>1205</v>
      </c>
      <c r="Y374">
        <v>1165.5999999999999</v>
      </c>
      <c r="Z374">
        <v>1212.4000000000001</v>
      </c>
      <c r="AA374">
        <v>1165.5999999999999</v>
      </c>
      <c r="AB374">
        <v>1269</v>
      </c>
      <c r="AC374" s="1">
        <f>(Table2[[#This Row],[Close Price]]/Table2[[#This Row],[Day Low]])-1</f>
        <v>2.7625257378174339E-2</v>
      </c>
      <c r="AD374" s="1">
        <f>(Table2[[#This Row],[Day High]]/Table2[[#This Row],[Close Price]])-1</f>
        <v>6.0110202037069183E-3</v>
      </c>
      <c r="AE374" s="1">
        <f>(Table2[[#This Row],[Close Price]]/Table2[[#This Row],[Current Week Low]])-1</f>
        <v>2.7625257378174339E-2</v>
      </c>
      <c r="AF374" s="1">
        <f>(Table2[[#This Row],[Current Week High]]/Table2[[#This Row],[Close Price]])-1</f>
        <v>1.2189013190849973E-2</v>
      </c>
      <c r="AG374" s="1">
        <f>(Table2[[#This Row],[Close Price]]/Table2[[#This Row],[Current Month Low]])-1</f>
        <v>2.7625257378174339E-2</v>
      </c>
      <c r="AH374" s="1">
        <f>(Table2[[#This Row],[Current Month High]]/Table2[[#This Row],[Close Price]])-1</f>
        <v>5.9442310903322859E-2</v>
      </c>
      <c r="AI374">
        <v>37.748372015361497</v>
      </c>
      <c r="AJ374">
        <v>70.699729229015205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-0.14000000000000001</v>
      </c>
      <c r="AM374" t="s">
        <v>3206</v>
      </c>
      <c r="AN374">
        <v>-1.42</v>
      </c>
      <c r="AO374" t="s">
        <v>3206</v>
      </c>
      <c r="AP374">
        <v>8.6067670661224005E-2</v>
      </c>
      <c r="AQ374">
        <f>(Table2[[#This Row],[Sharpe Ratio]]-AVERAGE(Table2[Sharpe Ratio]))/_xlfn.STDEV.P(Table2[Sharpe Ratio])</f>
        <v>0.25019969104764078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290</v>
      </c>
      <c r="AT374">
        <f>_xlfn.RANK.AVG(Table2[[#This Row],[6M Return vs Nifty Z-Score]],Table2[6M Return vs Nifty Z-Score])</f>
        <v>569</v>
      </c>
      <c r="AU374">
        <f>_xlfn.RANK.AVG(Table2[[#This Row],[Sharpe Ratio Z-Score]],Table2[Sharpe Ratio Z-Score])</f>
        <v>279</v>
      </c>
      <c r="AV374">
        <f>(Table2[[#This Row],[Rank 1Y]]+Table2[[#This Row],[Rank 6M]]+Table2[[#This Row],[Rank Sharpe]])/3</f>
        <v>379.33333333333331</v>
      </c>
    </row>
    <row r="375" spans="1:48" x14ac:dyDescent="0.3">
      <c r="A375" t="s">
        <v>986</v>
      </c>
      <c r="B375" t="s">
        <v>987</v>
      </c>
      <c r="C375" t="s">
        <v>3171</v>
      </c>
      <c r="D375" t="s">
        <v>345</v>
      </c>
      <c r="E375">
        <v>15071.962876650001</v>
      </c>
      <c r="F375">
        <v>4420.45</v>
      </c>
      <c r="G375">
        <v>20.639258975614901</v>
      </c>
      <c r="H375">
        <f>(Table2[[#This Row],[1Y Return vs Nifty]]-AVERAGE(Table2[1Y Return vs Nifty]))/_xlfn.STDEV.P(Table2[1Y Return vs Nifty])</f>
        <v>-5.2885393617748931E-2</v>
      </c>
      <c r="I375">
        <v>3.5468470461995598</v>
      </c>
      <c r="J375">
        <f>(Table2[[#This Row],[1M Return vs Nifty]]-AVERAGE(Table2[1M Return vs Nifty]))/_xlfn.STDEV.P(Table2[1M Return vs Nifty])</f>
        <v>0.10999319848138824</v>
      </c>
      <c r="K375">
        <v>10.346386093338801</v>
      </c>
      <c r="L375">
        <f>(Table2[[#This Row],[6M Return vs Nifty]]-AVERAGE(Table2[6M Return vs Nifty]))/_xlfn.STDEV.P(Table2[6M Return vs Nifty])</f>
        <v>-9.4907138235276051E-2</v>
      </c>
      <c r="M375">
        <v>1.4323133226221501</v>
      </c>
      <c r="N375">
        <f>(Table2[[#This Row],[1W Return vs Nifty]]-AVERAGE(Table2[1W Return vs Nifty]))/_xlfn.STDEV.P(Table2[1W Return vs Nifty])</f>
        <v>-0.13814411458622389</v>
      </c>
      <c r="O375">
        <v>4412.3999999999996</v>
      </c>
      <c r="P375">
        <v>4313.0384742933002</v>
      </c>
      <c r="Q375">
        <v>3842.7343149675198</v>
      </c>
      <c r="R375">
        <v>52.043773706623398</v>
      </c>
      <c r="S375" s="1">
        <f>(Table2[[#This Row],[Close Price]]-Table2[[#This Row],[20D EMA]])/Table2[[#This Row],[20D EMA]]</f>
        <v>1.8244039524975483E-3</v>
      </c>
      <c r="T375" s="1">
        <f>(Table2[[#This Row],[Close Price]]-Table2[[#This Row],[50D EMA]])/Table2[[#This Row],[50D EMA]]</f>
        <v>2.4903910861657511E-2</v>
      </c>
      <c r="U375" s="1">
        <f>(Table2[[#This Row],[Close Price]]-Table2[[#This Row],[200D EMA]])/Table2[[#This Row],[200D EMA]]</f>
        <v>0.15033974188178115</v>
      </c>
      <c r="V375">
        <v>0.77853036743933202</v>
      </c>
      <c r="W375">
        <v>4384.5</v>
      </c>
      <c r="X375">
        <v>4448.7</v>
      </c>
      <c r="Y375">
        <v>4378.05</v>
      </c>
      <c r="Z375">
        <v>4543.3</v>
      </c>
      <c r="AA375">
        <v>4378.05</v>
      </c>
      <c r="AB375">
        <v>4727</v>
      </c>
      <c r="AC375" s="1">
        <f>(Table2[[#This Row],[Close Price]]/Table2[[#This Row],[Day Low]])-1</f>
        <v>8.1993385790852802E-3</v>
      </c>
      <c r="AD375" s="1">
        <f>(Table2[[#This Row],[Day High]]/Table2[[#This Row],[Close Price]])-1</f>
        <v>6.3907520727528588E-3</v>
      </c>
      <c r="AE375" s="1">
        <f>(Table2[[#This Row],[Close Price]]/Table2[[#This Row],[Current Week Low]])-1</f>
        <v>9.684676968056527E-3</v>
      </c>
      <c r="AF375" s="1">
        <f>(Table2[[#This Row],[Current Week High]]/Table2[[#This Row],[Close Price]])-1</f>
        <v>2.7791288217263066E-2</v>
      </c>
      <c r="AG375" s="1">
        <f>(Table2[[#This Row],[Close Price]]/Table2[[#This Row],[Current Month Low]])-1</f>
        <v>9.684676968056527E-3</v>
      </c>
      <c r="AH375" s="1">
        <f>(Table2[[#This Row],[Current Month High]]/Table2[[#This Row],[Close Price]])-1</f>
        <v>6.9348143288579189E-2</v>
      </c>
      <c r="AI375">
        <v>10.576977457046199</v>
      </c>
      <c r="AJ375">
        <v>62.4538321603792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-0.03</v>
      </c>
      <c r="AM375" t="s">
        <v>3206</v>
      </c>
      <c r="AN375">
        <v>4.2</v>
      </c>
      <c r="AO375" t="s">
        <v>3208</v>
      </c>
      <c r="AP375">
        <v>2.3289330866782001E-2</v>
      </c>
      <c r="AQ375">
        <f>(Table2[[#This Row],[Sharpe Ratio]]-AVERAGE(Table2[Sharpe Ratio]))/_xlfn.STDEV.P(Table2[Sharpe Ratio])</f>
        <v>-0.48376332640775016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-0.65970677436561087</v>
      </c>
      <c r="AS375">
        <f>_xlfn.RANK.AVG(Table2[[#This Row],[1Y Return vs Nifty Z-Score]],Table2[1Y Return vs Nifty Z-Score])</f>
        <v>316</v>
      </c>
      <c r="AT375">
        <f>_xlfn.RANK.AVG(Table2[[#This Row],[6M Return vs Nifty Z-Score]],Table2[6M Return vs Nifty Z-Score])</f>
        <v>354</v>
      </c>
      <c r="AU375">
        <f>_xlfn.RANK.AVG(Table2[[#This Row],[Sharpe Ratio Z-Score]],Table2[Sharpe Ratio Z-Score])</f>
        <v>469</v>
      </c>
      <c r="AV375">
        <f>(Table2[[#This Row],[Rank 1Y]]+Table2[[#This Row],[Rank 6M]]+Table2[[#This Row],[Rank Sharpe]])/3</f>
        <v>379.66666666666669</v>
      </c>
    </row>
    <row r="376" spans="1:48" x14ac:dyDescent="0.3">
      <c r="A376" t="s">
        <v>682</v>
      </c>
      <c r="B376" t="s">
        <v>683</v>
      </c>
      <c r="C376" t="s">
        <v>3165</v>
      </c>
      <c r="D376" t="s">
        <v>269</v>
      </c>
      <c r="E376">
        <v>27337.237791</v>
      </c>
      <c r="F376">
        <v>1327.6</v>
      </c>
      <c r="G376">
        <v>4.4912997020672396</v>
      </c>
      <c r="H376">
        <f>(Table2[[#This Row],[1Y Return vs Nifty]]-AVERAGE(Table2[1Y Return vs Nifty]))/_xlfn.STDEV.P(Table2[1Y Return vs Nifty])</f>
        <v>-0.33919023327164638</v>
      </c>
      <c r="I376">
        <v>8.9786660358304697</v>
      </c>
      <c r="J376">
        <f>(Table2[[#This Row],[1M Return vs Nifty]]-AVERAGE(Table2[1M Return vs Nifty]))/_xlfn.STDEV.P(Table2[1M Return vs Nifty])</f>
        <v>0.64044089741458854</v>
      </c>
      <c r="K376">
        <v>-7.5428293480402404</v>
      </c>
      <c r="L376">
        <f>(Table2[[#This Row],[6M Return vs Nifty]]-AVERAGE(Table2[6M Return vs Nifty]))/_xlfn.STDEV.P(Table2[6M Return vs Nifty])</f>
        <v>-0.66678781429388523</v>
      </c>
      <c r="M376">
        <v>7.9714809671454701</v>
      </c>
      <c r="N376">
        <f>(Table2[[#This Row],[1W Return vs Nifty]]-AVERAGE(Table2[1W Return vs Nifty]))/_xlfn.STDEV.P(Table2[1W Return vs Nifty])</f>
        <v>1.099479398167746</v>
      </c>
      <c r="O376">
        <v>1287.44</v>
      </c>
      <c r="P376">
        <v>1260.85426688507</v>
      </c>
      <c r="Q376">
        <v>1213.1549147086801</v>
      </c>
      <c r="R376">
        <v>69.860387922020706</v>
      </c>
      <c r="S376" s="1">
        <f>(Table2[[#This Row],[Close Price]]-Table2[[#This Row],[20D EMA]])/Table2[[#This Row],[20D EMA]]</f>
        <v>3.1193686696078925E-2</v>
      </c>
      <c r="T376" s="1">
        <f>(Table2[[#This Row],[Close Price]]-Table2[[#This Row],[50D EMA]])/Table2[[#This Row],[50D EMA]]</f>
        <v>5.2936913383197441E-2</v>
      </c>
      <c r="U376" s="1">
        <f>(Table2[[#This Row],[Close Price]]-Table2[[#This Row],[200D EMA]])/Table2[[#This Row],[200D EMA]]</f>
        <v>9.4336744552365792E-2</v>
      </c>
      <c r="V376">
        <v>1.1089553762793101</v>
      </c>
      <c r="W376">
        <v>1322.5</v>
      </c>
      <c r="X376">
        <v>1363.05</v>
      </c>
      <c r="Y376">
        <v>1322.5</v>
      </c>
      <c r="Z376">
        <v>1392.95</v>
      </c>
      <c r="AA376">
        <v>1252.05</v>
      </c>
      <c r="AB376">
        <v>1392.95</v>
      </c>
      <c r="AC376" s="1">
        <f>(Table2[[#This Row],[Close Price]]/Table2[[#This Row],[Day Low]])-1</f>
        <v>3.8563327032135053E-3</v>
      </c>
      <c r="AD376" s="1">
        <f>(Table2[[#This Row],[Day High]]/Table2[[#This Row],[Close Price]])-1</f>
        <v>2.6702319975896449E-2</v>
      </c>
      <c r="AE376" s="1">
        <f>(Table2[[#This Row],[Close Price]]/Table2[[#This Row],[Current Week Low]])-1</f>
        <v>3.8563327032135053E-3</v>
      </c>
      <c r="AF376" s="1">
        <f>(Table2[[#This Row],[Current Week High]]/Table2[[#This Row],[Close Price]])-1</f>
        <v>4.9224163904790785E-2</v>
      </c>
      <c r="AG376" s="1">
        <f>(Table2[[#This Row],[Close Price]]/Table2[[#This Row],[Current Month Low]])-1</f>
        <v>6.0341040693262959E-2</v>
      </c>
      <c r="AH376" s="1">
        <f>(Table2[[#This Row],[Current Month High]]/Table2[[#This Row],[Close Price]])-1</f>
        <v>4.9224163904790785E-2</v>
      </c>
      <c r="AI376">
        <v>8.8354926182585292</v>
      </c>
      <c r="AJ376">
        <v>35.476299811214801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-0.06</v>
      </c>
      <c r="AM376" t="s">
        <v>3206</v>
      </c>
      <c r="AN376">
        <v>3.7</v>
      </c>
      <c r="AO376" t="s">
        <v>3208</v>
      </c>
      <c r="AP376">
        <v>0.11682287144603901</v>
      </c>
      <c r="AQ376">
        <f>(Table2[[#This Row],[Sharpe Ratio]]-AVERAGE(Table2[Sharpe Ratio]))/_xlfn.STDEV.P(Table2[Sharpe Ratio])</f>
        <v>0.6097692502997909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1.3437114983165939</v>
      </c>
      <c r="AS376">
        <f>_xlfn.RANK.AVG(Table2[[#This Row],[1Y Return vs Nifty Z-Score]],Table2[1Y Return vs Nifty Z-Score])</f>
        <v>412</v>
      </c>
      <c r="AT376">
        <f>_xlfn.RANK.AVG(Table2[[#This Row],[6M Return vs Nifty Z-Score]],Table2[6M Return vs Nifty Z-Score])</f>
        <v>542</v>
      </c>
      <c r="AU376">
        <f>_xlfn.RANK.AVG(Table2[[#This Row],[Sharpe Ratio Z-Score]],Table2[Sharpe Ratio Z-Score])</f>
        <v>189</v>
      </c>
      <c r="AV376">
        <f>(Table2[[#This Row],[Rank 1Y]]+Table2[[#This Row],[Rank 6M]]+Table2[[#This Row],[Rank Sharpe]])/3</f>
        <v>381</v>
      </c>
    </row>
    <row r="377" spans="1:48" x14ac:dyDescent="0.3">
      <c r="A377" t="s">
        <v>1541</v>
      </c>
      <c r="B377" t="s">
        <v>1542</v>
      </c>
      <c r="C377" t="s">
        <v>3175</v>
      </c>
      <c r="D377" t="s">
        <v>281</v>
      </c>
      <c r="E377">
        <v>6512.7617697899996</v>
      </c>
      <c r="F377">
        <v>670.4</v>
      </c>
      <c r="G377">
        <v>-18.2445043344567</v>
      </c>
      <c r="H377">
        <f>(Table2[[#This Row],[1Y Return vs Nifty]]-AVERAGE(Table2[1Y Return vs Nifty]))/_xlfn.STDEV.P(Table2[1Y Return vs Nifty])</f>
        <v>-0.74229818139129311</v>
      </c>
      <c r="I377">
        <v>8.3324925493022093</v>
      </c>
      <c r="J377">
        <f>(Table2[[#This Row],[1M Return vs Nifty]]-AVERAGE(Table2[1M Return vs Nifty]))/_xlfn.STDEV.P(Table2[1M Return vs Nifty])</f>
        <v>0.57733841927699336</v>
      </c>
      <c r="K377">
        <v>26.1371311056247</v>
      </c>
      <c r="L377">
        <f>(Table2[[#This Row],[6M Return vs Nifty]]-AVERAGE(Table2[6M Return vs Nifty]))/_xlfn.STDEV.P(Table2[6M Return vs Nifty])</f>
        <v>0.40988984197253991</v>
      </c>
      <c r="M377">
        <v>5.2619193719445603</v>
      </c>
      <c r="N377">
        <f>(Table2[[#This Row],[1W Return vs Nifty]]-AVERAGE(Table2[1W Return vs Nifty]))/_xlfn.STDEV.P(Table2[1W Return vs Nifty])</f>
        <v>0.58665921649151198</v>
      </c>
      <c r="O377">
        <v>662.23</v>
      </c>
      <c r="P377">
        <v>622.61549495302199</v>
      </c>
      <c r="Q377">
        <v>562.63280480189906</v>
      </c>
      <c r="R377">
        <v>57.4950295264413</v>
      </c>
      <c r="S377" s="1">
        <f>(Table2[[#This Row],[Close Price]]-Table2[[#This Row],[20D EMA]])/Table2[[#This Row],[20D EMA]]</f>
        <v>1.2337103423281879E-2</v>
      </c>
      <c r="T377" s="1">
        <f>(Table2[[#This Row],[Close Price]]-Table2[[#This Row],[50D EMA]])/Table2[[#This Row],[50D EMA]]</f>
        <v>7.6748017732169438E-2</v>
      </c>
      <c r="U377" s="1">
        <f>(Table2[[#This Row],[Close Price]]-Table2[[#This Row],[200D EMA]])/Table2[[#This Row],[200D EMA]]</f>
        <v>0.19154090248265093</v>
      </c>
      <c r="V377">
        <v>0.54230745631379895</v>
      </c>
      <c r="W377">
        <v>665.35</v>
      </c>
      <c r="X377">
        <v>695.95</v>
      </c>
      <c r="Y377">
        <v>642.35</v>
      </c>
      <c r="Z377">
        <v>695.95</v>
      </c>
      <c r="AA377">
        <v>642.35</v>
      </c>
      <c r="AB377">
        <v>704.2</v>
      </c>
      <c r="AC377" s="1">
        <f>(Table2[[#This Row],[Close Price]]/Table2[[#This Row],[Day Low]])-1</f>
        <v>7.5899902307055012E-3</v>
      </c>
      <c r="AD377" s="1">
        <f>(Table2[[#This Row],[Day High]]/Table2[[#This Row],[Close Price]])-1</f>
        <v>3.811157517899777E-2</v>
      </c>
      <c r="AE377" s="1">
        <f>(Table2[[#This Row],[Close Price]]/Table2[[#This Row],[Current Week Low]])-1</f>
        <v>4.3667782361640706E-2</v>
      </c>
      <c r="AF377" s="1">
        <f>(Table2[[#This Row],[Current Week High]]/Table2[[#This Row],[Close Price]])-1</f>
        <v>3.811157517899777E-2</v>
      </c>
      <c r="AG377" s="1">
        <f>(Table2[[#This Row],[Close Price]]/Table2[[#This Row],[Current Month Low]])-1</f>
        <v>4.3667782361640706E-2</v>
      </c>
      <c r="AH377" s="1">
        <f>(Table2[[#This Row],[Current Month High]]/Table2[[#This Row],[Close Price]])-1</f>
        <v>5.0417661097852173E-2</v>
      </c>
      <c r="AI377">
        <v>8.4128878281622903</v>
      </c>
      <c r="AJ377">
        <v>54.132658926313297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0.21</v>
      </c>
      <c r="AM377" t="s">
        <v>3208</v>
      </c>
      <c r="AN377">
        <v>-1.79</v>
      </c>
      <c r="AO377" t="s">
        <v>3206</v>
      </c>
      <c r="AP377">
        <v>6.2591090277419006E-2</v>
      </c>
      <c r="AQ377">
        <f>(Table2[[#This Row],[Sharpe Ratio]]-AVERAGE(Table2[Sharpe Ratio]))/_xlfn.STDEV.P(Table2[Sharpe Ratio])</f>
        <v>-2.427303050650706E-2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0.80731626584324512</v>
      </c>
      <c r="AS377">
        <f>_xlfn.RANK.AVG(Table2[[#This Row],[1Y Return vs Nifty Z-Score]],Table2[1Y Return vs Nifty Z-Score])</f>
        <v>580</v>
      </c>
      <c r="AT377">
        <f>_xlfn.RANK.AVG(Table2[[#This Row],[6M Return vs Nifty Z-Score]],Table2[6M Return vs Nifty Z-Score])</f>
        <v>204</v>
      </c>
      <c r="AU377">
        <f>_xlfn.RANK.AVG(Table2[[#This Row],[Sharpe Ratio Z-Score]],Table2[Sharpe Ratio Z-Score])</f>
        <v>360</v>
      </c>
      <c r="AV377">
        <f>(Table2[[#This Row],[Rank 1Y]]+Table2[[#This Row],[Rank 6M]]+Table2[[#This Row],[Rank Sharpe]])/3</f>
        <v>381.33333333333331</v>
      </c>
    </row>
    <row r="378" spans="1:48" x14ac:dyDescent="0.3">
      <c r="A378" t="s">
        <v>1348</v>
      </c>
      <c r="B378" t="s">
        <v>1349</v>
      </c>
      <c r="C378" t="s">
        <v>3174</v>
      </c>
      <c r="D378" t="s">
        <v>141</v>
      </c>
      <c r="E378">
        <v>8529.1717462750003</v>
      </c>
      <c r="F378">
        <v>561.79999999999995</v>
      </c>
      <c r="G378">
        <v>13.776435279620699</v>
      </c>
      <c r="H378">
        <f>(Table2[[#This Row],[1Y Return vs Nifty]]-AVERAGE(Table2[1Y Return vs Nifty]))/_xlfn.STDEV.P(Table2[1Y Return vs Nifty])</f>
        <v>-0.17456390447907297</v>
      </c>
      <c r="I378">
        <v>-1.94225769303134</v>
      </c>
      <c r="J378">
        <f>(Table2[[#This Row],[1M Return vs Nifty]]-AVERAGE(Table2[1M Return vs Nifty]))/_xlfn.STDEV.P(Table2[1M Return vs Nifty])</f>
        <v>-0.42604877634999383</v>
      </c>
      <c r="K378">
        <v>14.103763397228199</v>
      </c>
      <c r="L378">
        <f>(Table2[[#This Row],[6M Return vs Nifty]]-AVERAGE(Table2[6M Return vs Nifty]))/_xlfn.STDEV.P(Table2[6M Return vs Nifty])</f>
        <v>2.5208329086185168E-2</v>
      </c>
      <c r="M378">
        <v>5.6172309957795497</v>
      </c>
      <c r="N378">
        <f>(Table2[[#This Row],[1W Return vs Nifty]]-AVERAGE(Table2[1W Return vs Nifty]))/_xlfn.STDEV.P(Table2[1W Return vs Nifty])</f>
        <v>0.65390661614814394</v>
      </c>
      <c r="O378">
        <v>580.22</v>
      </c>
      <c r="P378">
        <v>572.44619627745601</v>
      </c>
      <c r="Q378">
        <v>503.53258479968201</v>
      </c>
      <c r="R378">
        <v>50.957903328178098</v>
      </c>
      <c r="S378" s="1">
        <f>(Table2[[#This Row],[Close Price]]-Table2[[#This Row],[20D EMA]])/Table2[[#This Row],[20D EMA]]</f>
        <v>-3.1746578883871758E-2</v>
      </c>
      <c r="T378" s="1">
        <f>(Table2[[#This Row],[Close Price]]-Table2[[#This Row],[50D EMA]])/Table2[[#This Row],[50D EMA]]</f>
        <v>-1.8597723850183479E-2</v>
      </c>
      <c r="U378" s="1">
        <f>(Table2[[#This Row],[Close Price]]-Table2[[#This Row],[200D EMA]])/Table2[[#This Row],[200D EMA]]</f>
        <v>0.11571726827470002</v>
      </c>
      <c r="V378">
        <v>0.57773591557789095</v>
      </c>
      <c r="W378">
        <v>557.25</v>
      </c>
      <c r="X378">
        <v>587.79999999999995</v>
      </c>
      <c r="Y378">
        <v>557.25</v>
      </c>
      <c r="Z378">
        <v>588.45000000000005</v>
      </c>
      <c r="AA378">
        <v>551.04999999999995</v>
      </c>
      <c r="AB378">
        <v>619</v>
      </c>
      <c r="AC378" s="1">
        <f>(Table2[[#This Row],[Close Price]]/Table2[[#This Row],[Day Low]])-1</f>
        <v>8.1650964558097616E-3</v>
      </c>
      <c r="AD378" s="1">
        <f>(Table2[[#This Row],[Day High]]/Table2[[#This Row],[Close Price]])-1</f>
        <v>4.62798148807404E-2</v>
      </c>
      <c r="AE378" s="1">
        <f>(Table2[[#This Row],[Close Price]]/Table2[[#This Row],[Current Week Low]])-1</f>
        <v>8.1650964558097616E-3</v>
      </c>
      <c r="AF378" s="1">
        <f>(Table2[[#This Row],[Current Week High]]/Table2[[#This Row],[Close Price]])-1</f>
        <v>4.7436810252759143E-2</v>
      </c>
      <c r="AG378" s="1">
        <f>(Table2[[#This Row],[Close Price]]/Table2[[#This Row],[Current Month Low]])-1</f>
        <v>1.9508211596043878E-2</v>
      </c>
      <c r="AH378" s="1">
        <f>(Table2[[#This Row],[Current Month High]]/Table2[[#This Row],[Close Price]])-1</f>
        <v>0.10181559273762919</v>
      </c>
      <c r="AI378">
        <v>24.4215023139907</v>
      </c>
      <c r="AJ378">
        <v>48.4672304439746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0.02</v>
      </c>
      <c r="AM378" t="s">
        <v>3208</v>
      </c>
      <c r="AN378">
        <v>-7.56</v>
      </c>
      <c r="AO378" t="s">
        <v>3206</v>
      </c>
      <c r="AP378">
        <v>2.2376292835054001E-2</v>
      </c>
      <c r="AQ378">
        <f>(Table2[[#This Row],[Sharpe Ratio]]-AVERAGE(Table2[Sharpe Ratio]))/_xlfn.STDEV.P(Table2[Sharpe Ratio])</f>
        <v>-0.49443796595720102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-0.41593570155193871</v>
      </c>
      <c r="AS378">
        <f>_xlfn.RANK.AVG(Table2[[#This Row],[1Y Return vs Nifty Z-Score]],Table2[1Y Return vs Nifty Z-Score])</f>
        <v>363</v>
      </c>
      <c r="AT378">
        <f>_xlfn.RANK.AVG(Table2[[#This Row],[6M Return vs Nifty Z-Score]],Table2[6M Return vs Nifty Z-Score])</f>
        <v>313</v>
      </c>
      <c r="AU378">
        <f>_xlfn.RANK.AVG(Table2[[#This Row],[Sharpe Ratio Z-Score]],Table2[Sharpe Ratio Z-Score])</f>
        <v>472</v>
      </c>
      <c r="AV378">
        <f>(Table2[[#This Row],[Rank 1Y]]+Table2[[#This Row],[Rank 6M]]+Table2[[#This Row],[Rank Sharpe]])/3</f>
        <v>382.66666666666669</v>
      </c>
    </row>
    <row r="379" spans="1:48" x14ac:dyDescent="0.3">
      <c r="A379" t="s">
        <v>214</v>
      </c>
      <c r="B379" t="s">
        <v>215</v>
      </c>
      <c r="C379" t="s">
        <v>3161</v>
      </c>
      <c r="D379" t="s">
        <v>34</v>
      </c>
      <c r="E379">
        <v>120669.719500122</v>
      </c>
      <c r="F379">
        <v>107.46</v>
      </c>
      <c r="G379">
        <v>30.786309282354999</v>
      </c>
      <c r="H379">
        <f>(Table2[[#This Row],[1Y Return vs Nifty]]-AVERAGE(Table2[1Y Return vs Nifty]))/_xlfn.STDEV.P(Table2[1Y Return vs Nifty])</f>
        <v>0.12702276454749031</v>
      </c>
      <c r="I379">
        <v>-6.9239002973578598</v>
      </c>
      <c r="J379">
        <f>(Table2[[#This Row],[1M Return vs Nifty]]-AVERAGE(Table2[1M Return vs Nifty]))/_xlfn.STDEV.P(Table2[1M Return vs Nifty])</f>
        <v>-0.9125342173076193</v>
      </c>
      <c r="K379">
        <v>-28.2116120997926</v>
      </c>
      <c r="L379">
        <f>(Table2[[#This Row],[6M Return vs Nifty]]-AVERAGE(Table2[6M Return vs Nifty]))/_xlfn.STDEV.P(Table2[6M Return vs Nifty])</f>
        <v>-1.3275254241747507</v>
      </c>
      <c r="M379">
        <v>-3.0421161705938999</v>
      </c>
      <c r="N379">
        <f>(Table2[[#This Row],[1W Return vs Nifty]]-AVERAGE(Table2[1W Return vs Nifty]))/_xlfn.STDEV.P(Table2[1W Return vs Nifty])</f>
        <v>-0.98498876638252852</v>
      </c>
      <c r="O379">
        <v>113.59</v>
      </c>
      <c r="P379">
        <v>116.862329314164</v>
      </c>
      <c r="Q379">
        <v>111.278667003366</v>
      </c>
      <c r="R379">
        <v>22.9525153704461</v>
      </c>
      <c r="S379" s="1">
        <f>(Table2[[#This Row],[Close Price]]-Table2[[#This Row],[20D EMA]])/Table2[[#This Row],[20D EMA]]</f>
        <v>-5.3966018135399328E-2</v>
      </c>
      <c r="T379" s="1">
        <f>(Table2[[#This Row],[Close Price]]-Table2[[#This Row],[50D EMA]])/Table2[[#This Row],[50D EMA]]</f>
        <v>-8.0456459916073406E-2</v>
      </c>
      <c r="U379" s="1">
        <f>(Table2[[#This Row],[Close Price]]-Table2[[#This Row],[200D EMA]])/Table2[[#This Row],[200D EMA]]</f>
        <v>-3.4316254015250687E-2</v>
      </c>
      <c r="V379">
        <v>0.62240032597835504</v>
      </c>
      <c r="W379">
        <v>106.85</v>
      </c>
      <c r="X379">
        <v>110.49</v>
      </c>
      <c r="Y379">
        <v>106.85</v>
      </c>
      <c r="Z379">
        <v>110.63</v>
      </c>
      <c r="AA379">
        <v>106.85</v>
      </c>
      <c r="AB379">
        <v>117.49</v>
      </c>
      <c r="AC379" s="1">
        <f>(Table2[[#This Row],[Close Price]]/Table2[[#This Row],[Day Low]])-1</f>
        <v>5.7089377632195681E-3</v>
      </c>
      <c r="AD379" s="1">
        <f>(Table2[[#This Row],[Day High]]/Table2[[#This Row],[Close Price]])-1</f>
        <v>2.8196538246789471E-2</v>
      </c>
      <c r="AE379" s="1">
        <f>(Table2[[#This Row],[Close Price]]/Table2[[#This Row],[Current Week Low]])-1</f>
        <v>5.7089377632195681E-3</v>
      </c>
      <c r="AF379" s="1">
        <f>(Table2[[#This Row],[Current Week High]]/Table2[[#This Row],[Close Price]])-1</f>
        <v>2.9499348594826058E-2</v>
      </c>
      <c r="AG379" s="1">
        <f>(Table2[[#This Row],[Close Price]]/Table2[[#This Row],[Current Month Low]])-1</f>
        <v>5.7089377632195681E-3</v>
      </c>
      <c r="AH379" s="1">
        <f>(Table2[[#This Row],[Current Month High]]/Table2[[#This Row],[Close Price]])-1</f>
        <v>9.3337055648613498E-2</v>
      </c>
      <c r="AI379">
        <v>32.9797133817234</v>
      </c>
      <c r="AJ379">
        <v>62.203773584905598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-0.13</v>
      </c>
      <c r="AM379" t="s">
        <v>3206</v>
      </c>
      <c r="AN379">
        <v>-7.49</v>
      </c>
      <c r="AO379" t="s">
        <v>3206</v>
      </c>
      <c r="AP379">
        <v>0.122083817963634</v>
      </c>
      <c r="AQ379">
        <f>(Table2[[#This Row],[Sharpe Ratio]]-AVERAGE(Table2[Sharpe Ratio]))/_xlfn.STDEV.P(Table2[Sharpe Ratio])</f>
        <v>0.67127677333032687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257</v>
      </c>
      <c r="AT379">
        <f>_xlfn.RANK.AVG(Table2[[#This Row],[6M Return vs Nifty Z-Score]],Table2[6M Return vs Nifty Z-Score])</f>
        <v>713</v>
      </c>
      <c r="AU379">
        <f>_xlfn.RANK.AVG(Table2[[#This Row],[Sharpe Ratio Z-Score]],Table2[Sharpe Ratio Z-Score])</f>
        <v>179</v>
      </c>
      <c r="AV379">
        <f>(Table2[[#This Row],[Rank 1Y]]+Table2[[#This Row],[Rank 6M]]+Table2[[#This Row],[Rank Sharpe]])/3</f>
        <v>383</v>
      </c>
    </row>
    <row r="380" spans="1:48" x14ac:dyDescent="0.3">
      <c r="A380" t="s">
        <v>1346</v>
      </c>
      <c r="B380" t="s">
        <v>1347</v>
      </c>
      <c r="C380" t="s">
        <v>3161</v>
      </c>
      <c r="D380" t="s">
        <v>232</v>
      </c>
      <c r="E380">
        <v>8547.5628692800001</v>
      </c>
      <c r="F380">
        <v>7684.05</v>
      </c>
      <c r="G380">
        <v>29.919035597558601</v>
      </c>
      <c r="H380">
        <f>(Table2[[#This Row],[1Y Return vs Nifty]]-AVERAGE(Table2[1Y Return vs Nifty]))/_xlfn.STDEV.P(Table2[1Y Return vs Nifty])</f>
        <v>0.11164592038685194</v>
      </c>
      <c r="I380">
        <v>14.267740941120399</v>
      </c>
      <c r="J380">
        <f>(Table2[[#This Row],[1M Return vs Nifty]]-AVERAGE(Table2[1M Return vs Nifty]))/_xlfn.STDEV.P(Table2[1M Return vs Nifty])</f>
        <v>1.1569488330346993</v>
      </c>
      <c r="K380">
        <v>-1.8667618583043299</v>
      </c>
      <c r="L380">
        <f>(Table2[[#This Row],[6M Return vs Nifty]]-AVERAGE(Table2[6M Return vs Nifty]))/_xlfn.STDEV.P(Table2[6M Return vs Nifty])</f>
        <v>-0.48533584821849451</v>
      </c>
      <c r="M380">
        <v>2.4615026532279298</v>
      </c>
      <c r="N380">
        <f>(Table2[[#This Row],[1W Return vs Nifty]]-AVERAGE(Table2[1W Return vs Nifty]))/_xlfn.STDEV.P(Table2[1W Return vs Nifty])</f>
        <v>5.6643507306299606E-2</v>
      </c>
      <c r="O380">
        <v>7305.06</v>
      </c>
      <c r="P380">
        <v>7091.9039339905403</v>
      </c>
      <c r="Q380">
        <v>6428.3296432500601</v>
      </c>
      <c r="R380">
        <v>73.856545203819707</v>
      </c>
      <c r="S380" s="1">
        <f>(Table2[[#This Row],[Close Price]]-Table2[[#This Row],[20D EMA]])/Table2[[#This Row],[20D EMA]]</f>
        <v>5.1880477367742324E-2</v>
      </c>
      <c r="T380" s="1">
        <f>(Table2[[#This Row],[Close Price]]-Table2[[#This Row],[50D EMA]])/Table2[[#This Row],[50D EMA]]</f>
        <v>8.3496064176981244E-2</v>
      </c>
      <c r="U380" s="1">
        <f>(Table2[[#This Row],[Close Price]]-Table2[[#This Row],[200D EMA]])/Table2[[#This Row],[200D EMA]]</f>
        <v>0.19534162472026995</v>
      </c>
      <c r="V380">
        <v>1.32240470116141</v>
      </c>
      <c r="W380">
        <v>7640.8</v>
      </c>
      <c r="X380">
        <v>7854.8</v>
      </c>
      <c r="Y380">
        <v>7330.05</v>
      </c>
      <c r="Z380">
        <v>7854.8</v>
      </c>
      <c r="AA380">
        <v>7102</v>
      </c>
      <c r="AB380">
        <v>7899</v>
      </c>
      <c r="AC380" s="1">
        <f>(Table2[[#This Row],[Close Price]]/Table2[[#This Row],[Day Low]])-1</f>
        <v>5.6604020521411336E-3</v>
      </c>
      <c r="AD380" s="1">
        <f>(Table2[[#This Row],[Day High]]/Table2[[#This Row],[Close Price]])-1</f>
        <v>2.2221354624189171E-2</v>
      </c>
      <c r="AE380" s="1">
        <f>(Table2[[#This Row],[Close Price]]/Table2[[#This Row],[Current Week Low]])-1</f>
        <v>4.8294349970327666E-2</v>
      </c>
      <c r="AF380" s="1">
        <f>(Table2[[#This Row],[Current Week High]]/Table2[[#This Row],[Close Price]])-1</f>
        <v>2.2221354624189171E-2</v>
      </c>
      <c r="AG380" s="1">
        <f>(Table2[[#This Row],[Close Price]]/Table2[[#This Row],[Current Month Low]])-1</f>
        <v>8.1955787102224731E-2</v>
      </c>
      <c r="AH380" s="1">
        <f>(Table2[[#This Row],[Current Month High]]/Table2[[#This Row],[Close Price]])-1</f>
        <v>2.797352958400845E-2</v>
      </c>
      <c r="AI380">
        <v>2.7973529584008401</v>
      </c>
      <c r="AJ380">
        <v>74.241496598639401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0.01</v>
      </c>
      <c r="AM380" t="s">
        <v>3208</v>
      </c>
      <c r="AN380">
        <v>7.9</v>
      </c>
      <c r="AO380" t="s">
        <v>3208</v>
      </c>
      <c r="AP380">
        <v>4.5226668416894003E-2</v>
      </c>
      <c r="AQ380">
        <f>(Table2[[#This Row],[Sharpe Ratio]]-AVERAGE(Table2[Sharpe Ratio]))/_xlfn.STDEV.P(Table2[Sharpe Ratio])</f>
        <v>-0.22728641867271712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0.61261599383663923</v>
      </c>
      <c r="AS380">
        <f>_xlfn.RANK.AVG(Table2[[#This Row],[1Y Return vs Nifty Z-Score]],Table2[1Y Return vs Nifty Z-Score])</f>
        <v>262</v>
      </c>
      <c r="AT380">
        <f>_xlfn.RANK.AVG(Table2[[#This Row],[6M Return vs Nifty Z-Score]],Table2[6M Return vs Nifty Z-Score])</f>
        <v>486</v>
      </c>
      <c r="AU380">
        <f>_xlfn.RANK.AVG(Table2[[#This Row],[Sharpe Ratio Z-Score]],Table2[Sharpe Ratio Z-Score])</f>
        <v>402</v>
      </c>
      <c r="AV380">
        <f>(Table2[[#This Row],[Rank 1Y]]+Table2[[#This Row],[Rank 6M]]+Table2[[#This Row],[Rank Sharpe]])/3</f>
        <v>383.33333333333331</v>
      </c>
    </row>
    <row r="381" spans="1:48" x14ac:dyDescent="0.3">
      <c r="A381" t="s">
        <v>152</v>
      </c>
      <c r="B381" t="s">
        <v>153</v>
      </c>
      <c r="C381" t="s">
        <v>3161</v>
      </c>
      <c r="D381" t="s">
        <v>40</v>
      </c>
      <c r="E381">
        <v>185676.508252345</v>
      </c>
      <c r="F381">
        <v>1859.15</v>
      </c>
      <c r="G381">
        <v>13.0845226326351</v>
      </c>
      <c r="H381">
        <f>(Table2[[#This Row],[1Y Return vs Nifty]]-AVERAGE(Table2[1Y Return vs Nifty]))/_xlfn.STDEV.P(Table2[1Y Return vs Nifty])</f>
        <v>-0.18683158091384233</v>
      </c>
      <c r="I381">
        <v>5.80243129935584</v>
      </c>
      <c r="J381">
        <f>(Table2[[#This Row],[1M Return vs Nifty]]-AVERAGE(Table2[1M Return vs Nifty]))/_xlfn.STDEV.P(Table2[1M Return vs Nifty])</f>
        <v>0.33026369702353675</v>
      </c>
      <c r="K381">
        <v>9.7679546266195203</v>
      </c>
      <c r="L381">
        <f>(Table2[[#This Row],[6M Return vs Nifty]]-AVERAGE(Table2[6M Return vs Nifty]))/_xlfn.STDEV.P(Table2[6M Return vs Nifty])</f>
        <v>-0.11339837835281889</v>
      </c>
      <c r="M381">
        <v>-1.8993517492617999</v>
      </c>
      <c r="N381">
        <f>(Table2[[#This Row],[1W Return vs Nifty]]-AVERAGE(Table2[1W Return vs Nifty]))/_xlfn.STDEV.P(Table2[1W Return vs Nifty])</f>
        <v>-0.76870556425911996</v>
      </c>
      <c r="O381">
        <v>1832.52</v>
      </c>
      <c r="P381">
        <v>1731.94790983434</v>
      </c>
      <c r="Q381">
        <v>1538.6611821756801</v>
      </c>
      <c r="R381">
        <v>49.519241209706202</v>
      </c>
      <c r="S381" s="1">
        <f>(Table2[[#This Row],[Close Price]]-Table2[[#This Row],[20D EMA]])/Table2[[#This Row],[20D EMA]]</f>
        <v>1.4531901425359674E-2</v>
      </c>
      <c r="T381" s="1">
        <f>(Table2[[#This Row],[Close Price]]-Table2[[#This Row],[50D EMA]])/Table2[[#This Row],[50D EMA]]</f>
        <v>7.344452419347125E-2</v>
      </c>
      <c r="U381" s="1">
        <f>(Table2[[#This Row],[Close Price]]-Table2[[#This Row],[200D EMA]])/Table2[[#This Row],[200D EMA]]</f>
        <v>0.2082907020317144</v>
      </c>
      <c r="V381">
        <v>1.1669491089178201</v>
      </c>
      <c r="W381">
        <v>1844.55</v>
      </c>
      <c r="X381">
        <v>1871.05</v>
      </c>
      <c r="Y381">
        <v>1838.75</v>
      </c>
      <c r="Z381">
        <v>1932.85</v>
      </c>
      <c r="AA381">
        <v>1838.75</v>
      </c>
      <c r="AB381">
        <v>1936</v>
      </c>
      <c r="AC381" s="1">
        <f>(Table2[[#This Row],[Close Price]]/Table2[[#This Row],[Day Low]])-1</f>
        <v>7.9152096717356457E-3</v>
      </c>
      <c r="AD381" s="1">
        <f>(Table2[[#This Row],[Day High]]/Table2[[#This Row],[Close Price]])-1</f>
        <v>6.4007745475080924E-3</v>
      </c>
      <c r="AE381" s="1">
        <f>(Table2[[#This Row],[Close Price]]/Table2[[#This Row],[Current Week Low]])-1</f>
        <v>1.1094493541808248E-2</v>
      </c>
      <c r="AF381" s="1">
        <f>(Table2[[#This Row],[Current Week High]]/Table2[[#This Row],[Close Price]])-1</f>
        <v>3.9641771777425117E-2</v>
      </c>
      <c r="AG381" s="1">
        <f>(Table2[[#This Row],[Close Price]]/Table2[[#This Row],[Current Month Low]])-1</f>
        <v>1.1094493541808248E-2</v>
      </c>
      <c r="AH381" s="1">
        <f>(Table2[[#This Row],[Current Month High]]/Table2[[#This Row],[Close Price]])-1</f>
        <v>4.1336094451765559E-2</v>
      </c>
      <c r="AI381">
        <v>4.1336094451765497</v>
      </c>
      <c r="AJ381">
        <v>47.0439356190928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0.25</v>
      </c>
      <c r="AM381" t="s">
        <v>3208</v>
      </c>
      <c r="AN381">
        <v>3.5</v>
      </c>
      <c r="AO381" t="s">
        <v>3208</v>
      </c>
      <c r="AP381">
        <v>3.8992130416269997E-2</v>
      </c>
      <c r="AQ381">
        <f>(Table2[[#This Row],[Sharpe Ratio]]-AVERAGE(Table2[Sharpe Ratio]))/_xlfn.STDEV.P(Table2[Sharpe Ratio])</f>
        <v>-0.30017653233869557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-1.0388483588409401</v>
      </c>
      <c r="AS381">
        <f>_xlfn.RANK.AVG(Table2[[#This Row],[1Y Return vs Nifty Z-Score]],Table2[1Y Return vs Nifty Z-Score])</f>
        <v>366</v>
      </c>
      <c r="AT381">
        <f>_xlfn.RANK.AVG(Table2[[#This Row],[6M Return vs Nifty Z-Score]],Table2[6M Return vs Nifty Z-Score])</f>
        <v>365</v>
      </c>
      <c r="AU381">
        <f>_xlfn.RANK.AVG(Table2[[#This Row],[Sharpe Ratio Z-Score]],Table2[Sharpe Ratio Z-Score])</f>
        <v>423</v>
      </c>
      <c r="AV381">
        <f>(Table2[[#This Row],[Rank 1Y]]+Table2[[#This Row],[Rank 6M]]+Table2[[#This Row],[Rank Sharpe]])/3</f>
        <v>384.66666666666669</v>
      </c>
    </row>
    <row r="382" spans="1:48" x14ac:dyDescent="0.3">
      <c r="A382" t="s">
        <v>28</v>
      </c>
      <c r="B382" t="s">
        <v>29</v>
      </c>
      <c r="C382" t="s">
        <v>3161</v>
      </c>
      <c r="D382" t="s">
        <v>24</v>
      </c>
      <c r="E382">
        <v>871566.54088350898</v>
      </c>
      <c r="F382">
        <v>1236.3499999999999</v>
      </c>
      <c r="G382">
        <v>1.768856473347</v>
      </c>
      <c r="H382">
        <f>(Table2[[#This Row],[1Y Return vs Nifty]]-AVERAGE(Table2[1Y Return vs Nifty]))/_xlfn.STDEV.P(Table2[1Y Return vs Nifty])</f>
        <v>-0.38745940827151271</v>
      </c>
      <c r="I382">
        <v>3.43241480082045</v>
      </c>
      <c r="J382">
        <f>(Table2[[#This Row],[1M Return vs Nifty]]-AVERAGE(Table2[1M Return vs Nifty]))/_xlfn.STDEV.P(Table2[1M Return vs Nifty])</f>
        <v>9.8818245604463908E-2</v>
      </c>
      <c r="K382">
        <v>3.0362509034214802</v>
      </c>
      <c r="L382">
        <f>(Table2[[#This Row],[6M Return vs Nifty]]-AVERAGE(Table2[6M Return vs Nifty]))/_xlfn.STDEV.P(Table2[6M Return vs Nifty])</f>
        <v>-0.32859681949541064</v>
      </c>
      <c r="M382">
        <v>0.72571823253123902</v>
      </c>
      <c r="N382">
        <f>(Table2[[#This Row],[1W Return vs Nifty]]-AVERAGE(Table2[1W Return vs Nifty]))/_xlfn.STDEV.P(Table2[1W Return vs Nifty])</f>
        <v>-0.27187653207905738</v>
      </c>
      <c r="O382">
        <v>1219.06</v>
      </c>
      <c r="P382">
        <v>1201.92102082101</v>
      </c>
      <c r="Q382">
        <v>1115.2115322064899</v>
      </c>
      <c r="R382">
        <v>60.224991558636198</v>
      </c>
      <c r="S382" s="1">
        <f>(Table2[[#This Row],[Close Price]]-Table2[[#This Row],[20D EMA]])/Table2[[#This Row],[20D EMA]]</f>
        <v>1.4183059078306207E-2</v>
      </c>
      <c r="T382" s="1">
        <f>(Table2[[#This Row],[Close Price]]-Table2[[#This Row],[50D EMA]])/Table2[[#This Row],[50D EMA]]</f>
        <v>2.8644959679191027E-2</v>
      </c>
      <c r="U382" s="1">
        <f>(Table2[[#This Row],[Close Price]]-Table2[[#This Row],[200D EMA]])/Table2[[#This Row],[200D EMA]]</f>
        <v>0.10862375817960992</v>
      </c>
      <c r="V382">
        <v>0.88759148487990702</v>
      </c>
      <c r="W382">
        <v>1226.4000000000001</v>
      </c>
      <c r="X382">
        <v>1239.3</v>
      </c>
      <c r="Y382">
        <v>1200.45</v>
      </c>
      <c r="Z382">
        <v>1241.3499999999999</v>
      </c>
      <c r="AA382">
        <v>1200.45</v>
      </c>
      <c r="AB382">
        <v>1250.95</v>
      </c>
      <c r="AC382" s="1">
        <f>(Table2[[#This Row],[Close Price]]/Table2[[#This Row],[Day Low]])-1</f>
        <v>8.1131767775601826E-3</v>
      </c>
      <c r="AD382" s="1">
        <f>(Table2[[#This Row],[Day High]]/Table2[[#This Row],[Close Price]])-1</f>
        <v>2.3860557285557693E-3</v>
      </c>
      <c r="AE382" s="1">
        <f>(Table2[[#This Row],[Close Price]]/Table2[[#This Row],[Current Week Low]])-1</f>
        <v>2.9905452122120701E-2</v>
      </c>
      <c r="AF382" s="1">
        <f>(Table2[[#This Row],[Current Week High]]/Table2[[#This Row],[Close Price]])-1</f>
        <v>4.044162251789496E-3</v>
      </c>
      <c r="AG382" s="1">
        <f>(Table2[[#This Row],[Close Price]]/Table2[[#This Row],[Current Month Low]])-1</f>
        <v>2.9905452122120701E-2</v>
      </c>
      <c r="AH382" s="1">
        <f>(Table2[[#This Row],[Current Month High]]/Table2[[#This Row],[Close Price]])-1</f>
        <v>1.1808953775225506E-2</v>
      </c>
      <c r="AI382">
        <v>1.73494560601772</v>
      </c>
      <c r="AJ382">
        <v>37.525027808676299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7.0000000000000007E-2</v>
      </c>
      <c r="AM382" t="s">
        <v>3208</v>
      </c>
      <c r="AN382">
        <v>1.9</v>
      </c>
      <c r="AO382" t="s">
        <v>3208</v>
      </c>
      <c r="AP382">
        <v>8.3965785867863005E-2</v>
      </c>
      <c r="AQ382">
        <f>(Table2[[#This Row],[Sharpe Ratio]]-AVERAGE(Table2[Sharpe Ratio]))/_xlfn.STDEV.P(Table2[Sharpe Ratio])</f>
        <v>0.22562583786308391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-0.6634886763784329</v>
      </c>
      <c r="AS382">
        <f>_xlfn.RANK.AVG(Table2[[#This Row],[1Y Return vs Nifty Z-Score]],Table2[1Y Return vs Nifty Z-Score])</f>
        <v>435</v>
      </c>
      <c r="AT382">
        <f>_xlfn.RANK.AVG(Table2[[#This Row],[6M Return vs Nifty Z-Score]],Table2[6M Return vs Nifty Z-Score])</f>
        <v>434</v>
      </c>
      <c r="AU382">
        <f>_xlfn.RANK.AVG(Table2[[#This Row],[Sharpe Ratio Z-Score]],Table2[Sharpe Ratio Z-Score])</f>
        <v>286</v>
      </c>
      <c r="AV382">
        <f>(Table2[[#This Row],[Rank 1Y]]+Table2[[#This Row],[Rank 6M]]+Table2[[#This Row],[Rank Sharpe]])/3</f>
        <v>385</v>
      </c>
    </row>
    <row r="383" spans="1:48" x14ac:dyDescent="0.3">
      <c r="A383" t="s">
        <v>971</v>
      </c>
      <c r="B383" t="s">
        <v>972</v>
      </c>
      <c r="C383" t="s">
        <v>3173</v>
      </c>
      <c r="D383" t="s">
        <v>92</v>
      </c>
      <c r="E383">
        <v>15316.09423902</v>
      </c>
      <c r="F383">
        <v>2696.2</v>
      </c>
      <c r="G383">
        <v>-4.8557366783066502</v>
      </c>
      <c r="H383">
        <f>(Table2[[#This Row],[1Y Return vs Nifty]]-AVERAGE(Table2[1Y Return vs Nifty]))/_xlfn.STDEV.P(Table2[1Y Return vs Nifty])</f>
        <v>-0.50491406913156667</v>
      </c>
      <c r="I383">
        <v>-9.5204484609973701</v>
      </c>
      <c r="J383">
        <f>(Table2[[#This Row],[1M Return vs Nifty]]-AVERAGE(Table2[1M Return vs Nifty]))/_xlfn.STDEV.P(Table2[1M Return vs Nifty])</f>
        <v>-1.1661017609244206</v>
      </c>
      <c r="K383">
        <v>-6.0707270314616002</v>
      </c>
      <c r="L383">
        <f>(Table2[[#This Row],[6M Return vs Nifty]]-AVERAGE(Table2[6M Return vs Nifty]))/_xlfn.STDEV.P(Table2[6M Return vs Nifty])</f>
        <v>-0.61972779252875299</v>
      </c>
      <c r="M383">
        <v>1.4348594845250999</v>
      </c>
      <c r="N383">
        <f>(Table2[[#This Row],[1W Return vs Nifty]]-AVERAGE(Table2[1W Return vs Nifty]))/_xlfn.STDEV.P(Table2[1W Return vs Nifty])</f>
        <v>-0.1376622199461609</v>
      </c>
      <c r="O383">
        <v>2821.56</v>
      </c>
      <c r="P383">
        <v>2913.4206748776601</v>
      </c>
      <c r="Q383">
        <v>2638.8922937877501</v>
      </c>
      <c r="R383">
        <v>33.673487357965101</v>
      </c>
      <c r="S383" s="1">
        <f>(Table2[[#This Row],[Close Price]]-Table2[[#This Row],[20D EMA]])/Table2[[#This Row],[20D EMA]]</f>
        <v>-4.4429322785976597E-2</v>
      </c>
      <c r="T383" s="1">
        <f>(Table2[[#This Row],[Close Price]]-Table2[[#This Row],[50D EMA]])/Table2[[#This Row],[50D EMA]]</f>
        <v>-7.455863712053247E-2</v>
      </c>
      <c r="U383" s="1">
        <f>(Table2[[#This Row],[Close Price]]-Table2[[#This Row],[200D EMA]])/Table2[[#This Row],[200D EMA]]</f>
        <v>2.1716576438969692E-2</v>
      </c>
      <c r="V383">
        <v>0.30188068545581098</v>
      </c>
      <c r="W383">
        <v>2690</v>
      </c>
      <c r="X383">
        <v>2732</v>
      </c>
      <c r="Y383">
        <v>2647.5</v>
      </c>
      <c r="Z383">
        <v>2791</v>
      </c>
      <c r="AA383">
        <v>2647.5</v>
      </c>
      <c r="AB383">
        <v>2834</v>
      </c>
      <c r="AC383" s="1">
        <f>(Table2[[#This Row],[Close Price]]/Table2[[#This Row],[Day Low]])-1</f>
        <v>2.3048327137544788E-3</v>
      </c>
      <c r="AD383" s="1">
        <f>(Table2[[#This Row],[Day High]]/Table2[[#This Row],[Close Price]])-1</f>
        <v>1.3277946739856272E-2</v>
      </c>
      <c r="AE383" s="1">
        <f>(Table2[[#This Row],[Close Price]]/Table2[[#This Row],[Current Week Low]])-1</f>
        <v>1.8394711992445689E-2</v>
      </c>
      <c r="AF383" s="1">
        <f>(Table2[[#This Row],[Current Week High]]/Table2[[#This Row],[Close Price]])-1</f>
        <v>3.5160596394926191E-2</v>
      </c>
      <c r="AG383" s="1">
        <f>(Table2[[#This Row],[Close Price]]/Table2[[#This Row],[Current Month Low]])-1</f>
        <v>1.8394711992445689E-2</v>
      </c>
      <c r="AH383" s="1">
        <f>(Table2[[#This Row],[Current Month High]]/Table2[[#This Row],[Close Price]])-1</f>
        <v>5.1108968177435044E-2</v>
      </c>
      <c r="AI383">
        <v>35.561160151324003</v>
      </c>
      <c r="AJ383">
        <v>55.400576368876003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0</v>
      </c>
      <c r="AM383">
        <v>0</v>
      </c>
      <c r="AN383">
        <v>-5.91</v>
      </c>
      <c r="AO383" t="s">
        <v>3206</v>
      </c>
      <c r="AP383">
        <v>0.138629029570118</v>
      </c>
      <c r="AQ383">
        <f>(Table2[[#This Row],[Sharpe Ratio]]-AVERAGE(Table2[Sharpe Ratio]))/_xlfn.STDEV.P(Table2[Sharpe Ratio])</f>
        <v>0.86471249455034016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485</v>
      </c>
      <c r="AT383">
        <f>_xlfn.RANK.AVG(Table2[[#This Row],[6M Return vs Nifty Z-Score]],Table2[6M Return vs Nifty Z-Score])</f>
        <v>531</v>
      </c>
      <c r="AU383">
        <f>_xlfn.RANK.AVG(Table2[[#This Row],[Sharpe Ratio Z-Score]],Table2[Sharpe Ratio Z-Score])</f>
        <v>139</v>
      </c>
      <c r="AV383">
        <f>(Table2[[#This Row],[Rank 1Y]]+Table2[[#This Row],[Rank 6M]]+Table2[[#This Row],[Rank Sharpe]])/3</f>
        <v>385</v>
      </c>
    </row>
    <row r="384" spans="1:48" x14ac:dyDescent="0.3">
      <c r="A384" t="s">
        <v>724</v>
      </c>
      <c r="B384" t="s">
        <v>725</v>
      </c>
      <c r="C384" t="s">
        <v>3159</v>
      </c>
      <c r="D384" t="s">
        <v>185</v>
      </c>
      <c r="E384">
        <v>24472.668433999999</v>
      </c>
      <c r="F384">
        <v>430.65</v>
      </c>
      <c r="G384">
        <v>25.0201710717695</v>
      </c>
      <c r="H384">
        <f>(Table2[[#This Row],[1Y Return vs Nifty]]-AVERAGE(Table2[1Y Return vs Nifty]))/_xlfn.STDEV.P(Table2[1Y Return vs Nifty])</f>
        <v>2.4788590690721594E-2</v>
      </c>
      <c r="I384">
        <v>29.597941742781799</v>
      </c>
      <c r="J384">
        <f>(Table2[[#This Row],[1M Return vs Nifty]]-AVERAGE(Table2[1M Return vs Nifty]))/_xlfn.STDEV.P(Table2[1M Return vs Nifty])</f>
        <v>2.6540292318750422</v>
      </c>
      <c r="K384">
        <v>8.4799815202164996</v>
      </c>
      <c r="L384">
        <f>(Table2[[#This Row],[6M Return vs Nifty]]-AVERAGE(Table2[6M Return vs Nifty]))/_xlfn.STDEV.P(Table2[6M Return vs Nifty])</f>
        <v>-0.15457217567493811</v>
      </c>
      <c r="M384">
        <v>-2.30578645715658</v>
      </c>
      <c r="N384">
        <f>(Table2[[#This Row],[1W Return vs Nifty]]-AVERAGE(Table2[1W Return vs Nifty]))/_xlfn.STDEV.P(Table2[1W Return vs Nifty])</f>
        <v>-0.84562868020204196</v>
      </c>
      <c r="O384">
        <v>406.12</v>
      </c>
      <c r="P384">
        <v>367.06259779206499</v>
      </c>
      <c r="Q384">
        <v>330.00649520546602</v>
      </c>
      <c r="R384">
        <v>61.295886700030302</v>
      </c>
      <c r="S384" s="1">
        <f>(Table2[[#This Row],[Close Price]]-Table2[[#This Row],[20D EMA]])/Table2[[#This Row],[20D EMA]]</f>
        <v>6.0400866738894839E-2</v>
      </c>
      <c r="T384" s="1">
        <f>(Table2[[#This Row],[Close Price]]-Table2[[#This Row],[50D EMA]])/Table2[[#This Row],[50D EMA]]</f>
        <v>0.17323312860101375</v>
      </c>
      <c r="U384" s="1">
        <f>(Table2[[#This Row],[Close Price]]-Table2[[#This Row],[200D EMA]])/Table2[[#This Row],[200D EMA]]</f>
        <v>0.30497431492029298</v>
      </c>
      <c r="V384">
        <v>3.0696057963175098</v>
      </c>
      <c r="W384">
        <v>425.6</v>
      </c>
      <c r="X384">
        <v>439.3</v>
      </c>
      <c r="Y384">
        <v>425.6</v>
      </c>
      <c r="Z384">
        <v>446.8</v>
      </c>
      <c r="AA384">
        <v>415</v>
      </c>
      <c r="AB384">
        <v>469.7</v>
      </c>
      <c r="AC384" s="1">
        <f>(Table2[[#This Row],[Close Price]]/Table2[[#This Row],[Day Low]])-1</f>
        <v>1.186560150375926E-2</v>
      </c>
      <c r="AD384" s="1">
        <f>(Table2[[#This Row],[Day High]]/Table2[[#This Row],[Close Price]])-1</f>
        <v>2.008591663764081E-2</v>
      </c>
      <c r="AE384" s="1">
        <f>(Table2[[#This Row],[Close Price]]/Table2[[#This Row],[Current Week Low]])-1</f>
        <v>1.186560150375926E-2</v>
      </c>
      <c r="AF384" s="1">
        <f>(Table2[[#This Row],[Current Week High]]/Table2[[#This Row],[Close Price]])-1</f>
        <v>3.7501451294554844E-2</v>
      </c>
      <c r="AG384" s="1">
        <f>(Table2[[#This Row],[Close Price]]/Table2[[#This Row],[Current Month Low]])-1</f>
        <v>3.7710843373493841E-2</v>
      </c>
      <c r="AH384" s="1">
        <f>(Table2[[#This Row],[Current Month High]]/Table2[[#This Row],[Close Price]])-1</f>
        <v>9.0676883780332007E-2</v>
      </c>
      <c r="AI384">
        <v>9.0676883780331998</v>
      </c>
      <c r="AJ384">
        <v>69.214145383104096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0.39</v>
      </c>
      <c r="AM384" t="s">
        <v>3208</v>
      </c>
      <c r="AN384">
        <v>14.25</v>
      </c>
      <c r="AO384" t="s">
        <v>3208</v>
      </c>
      <c r="AP384">
        <v>1.7745404790601001E-2</v>
      </c>
      <c r="AQ384">
        <f>(Table2[[#This Row],[Sharpe Ratio]]-AVERAGE(Table2[Sharpe Ratio]))/_xlfn.STDEV.P(Table2[Sharpe Ratio])</f>
        <v>-0.54857926013181602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1.1300377065569678</v>
      </c>
      <c r="AS384">
        <f>_xlfn.RANK.AVG(Table2[[#This Row],[1Y Return vs Nifty Z-Score]],Table2[1Y Return vs Nifty Z-Score])</f>
        <v>292</v>
      </c>
      <c r="AT384">
        <f>_xlfn.RANK.AVG(Table2[[#This Row],[6M Return vs Nifty Z-Score]],Table2[6M Return vs Nifty Z-Score])</f>
        <v>377</v>
      </c>
      <c r="AU384">
        <f>_xlfn.RANK.AVG(Table2[[#This Row],[Sharpe Ratio Z-Score]],Table2[Sharpe Ratio Z-Score])</f>
        <v>487</v>
      </c>
      <c r="AV384">
        <f>(Table2[[#This Row],[Rank 1Y]]+Table2[[#This Row],[Rank 6M]]+Table2[[#This Row],[Rank Sharpe]])/3</f>
        <v>385.33333333333331</v>
      </c>
    </row>
    <row r="385" spans="1:48" x14ac:dyDescent="0.3">
      <c r="A385" t="s">
        <v>1498</v>
      </c>
      <c r="B385" t="s">
        <v>1499</v>
      </c>
      <c r="C385" t="s">
        <v>3172</v>
      </c>
      <c r="D385" t="s">
        <v>141</v>
      </c>
      <c r="E385">
        <v>7105.1823664000003</v>
      </c>
      <c r="F385">
        <v>979.15</v>
      </c>
      <c r="G385">
        <v>11.7378834079776</v>
      </c>
      <c r="H385">
        <f>(Table2[[#This Row],[1Y Return vs Nifty]]-AVERAGE(Table2[1Y Return vs Nifty]))/_xlfn.STDEV.P(Table2[1Y Return vs Nifty])</f>
        <v>-0.21070762127014861</v>
      </c>
      <c r="I385">
        <v>9.2260060118000293</v>
      </c>
      <c r="J385">
        <f>(Table2[[#This Row],[1M Return vs Nifty]]-AVERAGE(Table2[1M Return vs Nifty]))/_xlfn.STDEV.P(Table2[1M Return vs Nifty])</f>
        <v>0.66459503829404387</v>
      </c>
      <c r="K385">
        <v>6.0370523909199303</v>
      </c>
      <c r="L385">
        <f>(Table2[[#This Row],[6M Return vs Nifty]]-AVERAGE(Table2[6M Return vs Nifty]))/_xlfn.STDEV.P(Table2[6M Return vs Nifty])</f>
        <v>-0.2326674933037863</v>
      </c>
      <c r="M385">
        <v>9.8931745716972408</v>
      </c>
      <c r="N385">
        <f>(Table2[[#This Row],[1W Return vs Nifty]]-AVERAGE(Table2[1W Return vs Nifty]))/_xlfn.STDEV.P(Table2[1W Return vs Nifty])</f>
        <v>1.463185196610473</v>
      </c>
      <c r="O385">
        <v>950.73</v>
      </c>
      <c r="P385">
        <v>929.20794133256095</v>
      </c>
      <c r="Q385">
        <v>861.88520882780301</v>
      </c>
      <c r="R385">
        <v>73.741901885751403</v>
      </c>
      <c r="S385" s="1">
        <f>(Table2[[#This Row],[Close Price]]-Table2[[#This Row],[20D EMA]])/Table2[[#This Row],[20D EMA]]</f>
        <v>2.9892819202086775E-2</v>
      </c>
      <c r="T385" s="1">
        <f>(Table2[[#This Row],[Close Price]]-Table2[[#This Row],[50D EMA]])/Table2[[#This Row],[50D EMA]]</f>
        <v>5.3746913307497125E-2</v>
      </c>
      <c r="U385" s="1">
        <f>(Table2[[#This Row],[Close Price]]-Table2[[#This Row],[200D EMA]])/Table2[[#This Row],[200D EMA]]</f>
        <v>0.13605615918584052</v>
      </c>
      <c r="V385">
        <v>1.2410207593453599</v>
      </c>
      <c r="W385">
        <v>972.4</v>
      </c>
      <c r="X385">
        <v>1029.9000000000001</v>
      </c>
      <c r="Y385">
        <v>970</v>
      </c>
      <c r="Z385">
        <v>1029.9000000000001</v>
      </c>
      <c r="AA385">
        <v>927</v>
      </c>
      <c r="AB385">
        <v>1029.9000000000001</v>
      </c>
      <c r="AC385" s="1">
        <f>(Table2[[#This Row],[Close Price]]/Table2[[#This Row],[Day Low]])-1</f>
        <v>6.9415878239407203E-3</v>
      </c>
      <c r="AD385" s="1">
        <f>(Table2[[#This Row],[Day High]]/Table2[[#This Row],[Close Price]])-1</f>
        <v>5.1830669458203582E-2</v>
      </c>
      <c r="AE385" s="1">
        <f>(Table2[[#This Row],[Close Price]]/Table2[[#This Row],[Current Week Low]])-1</f>
        <v>9.4329896907217048E-3</v>
      </c>
      <c r="AF385" s="1">
        <f>(Table2[[#This Row],[Current Week High]]/Table2[[#This Row],[Close Price]])-1</f>
        <v>5.1830669458203582E-2</v>
      </c>
      <c r="AG385" s="1">
        <f>(Table2[[#This Row],[Close Price]]/Table2[[#This Row],[Current Month Low]])-1</f>
        <v>5.6256742179072283E-2</v>
      </c>
      <c r="AH385" s="1">
        <f>(Table2[[#This Row],[Current Month High]]/Table2[[#This Row],[Close Price]])-1</f>
        <v>5.1830669458203582E-2</v>
      </c>
      <c r="AI385">
        <v>5.1830669458203502</v>
      </c>
      <c r="AJ385">
        <v>58.940021102183202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0.01</v>
      </c>
      <c r="AM385" t="s">
        <v>3208</v>
      </c>
      <c r="AN385">
        <v>4.0199999999999996</v>
      </c>
      <c r="AO385" t="s">
        <v>3208</v>
      </c>
      <c r="AP385">
        <v>5.2521385469653001E-2</v>
      </c>
      <c r="AQ385">
        <f>(Table2[[#This Row],[Sharpe Ratio]]-AVERAGE(Table2[Sharpe Ratio]))/_xlfn.STDEV.P(Table2[Sharpe Ratio])</f>
        <v>-0.14200138952002989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1.542403730810552</v>
      </c>
      <c r="AS385">
        <f>_xlfn.RANK.AVG(Table2[[#This Row],[1Y Return vs Nifty Z-Score]],Table2[1Y Return vs Nifty Z-Score])</f>
        <v>373</v>
      </c>
      <c r="AT385">
        <f>_xlfn.RANK.AVG(Table2[[#This Row],[6M Return vs Nifty Z-Score]],Table2[6M Return vs Nifty Z-Score])</f>
        <v>399</v>
      </c>
      <c r="AU385">
        <f>_xlfn.RANK.AVG(Table2[[#This Row],[Sharpe Ratio Z-Score]],Table2[Sharpe Ratio Z-Score])</f>
        <v>384</v>
      </c>
      <c r="AV385">
        <f>(Table2[[#This Row],[Rank 1Y]]+Table2[[#This Row],[Rank 6M]]+Table2[[#This Row],[Rank Sharpe]])/3</f>
        <v>385.33333333333331</v>
      </c>
    </row>
    <row r="386" spans="1:48" x14ac:dyDescent="0.3">
      <c r="A386" t="s">
        <v>588</v>
      </c>
      <c r="B386" t="s">
        <v>589</v>
      </c>
      <c r="C386" t="s">
        <v>3171</v>
      </c>
      <c r="D386" t="s">
        <v>590</v>
      </c>
      <c r="E386">
        <v>33983.598177450003</v>
      </c>
      <c r="F386">
        <v>1255</v>
      </c>
      <c r="G386">
        <v>-7.3197915257695296</v>
      </c>
      <c r="H386">
        <f>(Table2[[#This Row],[1Y Return vs Nifty]]-AVERAGE(Table2[1Y Return vs Nifty]))/_xlfn.STDEV.P(Table2[1Y Return vs Nifty])</f>
        <v>-0.54860199378201568</v>
      </c>
      <c r="I386">
        <v>-9.0696092248010096</v>
      </c>
      <c r="J386">
        <f>(Table2[[#This Row],[1M Return vs Nifty]]-AVERAGE(Table2[1M Return vs Nifty]))/_xlfn.STDEV.P(Table2[1M Return vs Nifty])</f>
        <v>-1.1220747718281932</v>
      </c>
      <c r="K386">
        <v>1.08864208996451</v>
      </c>
      <c r="L386">
        <f>(Table2[[#This Row],[6M Return vs Nifty]]-AVERAGE(Table2[6M Return vs Nifty]))/_xlfn.STDEV.P(Table2[6M Return vs Nifty])</f>
        <v>-0.39085778608655464</v>
      </c>
      <c r="M386">
        <v>1.48565452386839</v>
      </c>
      <c r="N386">
        <f>(Table2[[#This Row],[1W Return vs Nifty]]-AVERAGE(Table2[1W Return vs Nifty]))/_xlfn.STDEV.P(Table2[1W Return vs Nifty])</f>
        <v>-0.12804859043856301</v>
      </c>
      <c r="O386">
        <v>1286.04</v>
      </c>
      <c r="P386">
        <v>1282.5822956484401</v>
      </c>
      <c r="Q386">
        <v>1196.29572111836</v>
      </c>
      <c r="R386">
        <v>38.244425311989197</v>
      </c>
      <c r="S386" s="1">
        <f>(Table2[[#This Row],[Close Price]]-Table2[[#This Row],[20D EMA]])/Table2[[#This Row],[20D EMA]]</f>
        <v>-2.4136107741594325E-2</v>
      </c>
      <c r="T386" s="1">
        <f>(Table2[[#This Row],[Close Price]]-Table2[[#This Row],[50D EMA]])/Table2[[#This Row],[50D EMA]]</f>
        <v>-2.1505283319457648E-2</v>
      </c>
      <c r="U386" s="1">
        <f>(Table2[[#This Row],[Close Price]]-Table2[[#This Row],[200D EMA]])/Table2[[#This Row],[200D EMA]]</f>
        <v>4.9071711822859444E-2</v>
      </c>
      <c r="V386">
        <v>0.88197416690066799</v>
      </c>
      <c r="W386">
        <v>1218.3</v>
      </c>
      <c r="X386">
        <v>1269</v>
      </c>
      <c r="Y386">
        <v>1200</v>
      </c>
      <c r="Z386">
        <v>1275.8499999999999</v>
      </c>
      <c r="AA386">
        <v>1200</v>
      </c>
      <c r="AB386">
        <v>1318.4</v>
      </c>
      <c r="AC386" s="1">
        <f>(Table2[[#This Row],[Close Price]]/Table2[[#This Row],[Day Low]])-1</f>
        <v>3.0123943199540371E-2</v>
      </c>
      <c r="AD386" s="1">
        <f>(Table2[[#This Row],[Day High]]/Table2[[#This Row],[Close Price]])-1</f>
        <v>1.1155378486055856E-2</v>
      </c>
      <c r="AE386" s="1">
        <f>(Table2[[#This Row],[Close Price]]/Table2[[#This Row],[Current Week Low]])-1</f>
        <v>4.5833333333333393E-2</v>
      </c>
      <c r="AF386" s="1">
        <f>(Table2[[#This Row],[Current Week High]]/Table2[[#This Row],[Close Price]])-1</f>
        <v>1.6613545816732911E-2</v>
      </c>
      <c r="AG386" s="1">
        <f>(Table2[[#This Row],[Close Price]]/Table2[[#This Row],[Current Month Low]])-1</f>
        <v>4.5833333333333393E-2</v>
      </c>
      <c r="AH386" s="1">
        <f>(Table2[[#This Row],[Current Month High]]/Table2[[#This Row],[Close Price]])-1</f>
        <v>5.0517928286852642E-2</v>
      </c>
      <c r="AI386">
        <v>14.836653386454101</v>
      </c>
      <c r="AJ386">
        <v>27.3400639236974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-0.09</v>
      </c>
      <c r="AM386" t="s">
        <v>3206</v>
      </c>
      <c r="AN386">
        <v>-5.7</v>
      </c>
      <c r="AO386" t="s">
        <v>3206</v>
      </c>
      <c r="AP386">
        <v>0.111804053160506</v>
      </c>
      <c r="AQ386">
        <f>(Table2[[#This Row],[Sharpe Ratio]]-AVERAGE(Table2[Sharpe Ratio]))/_xlfn.STDEV.P(Table2[Sharpe Ratio])</f>
        <v>0.55109253114838341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-1.6384906109869433</v>
      </c>
      <c r="AS386">
        <f>_xlfn.RANK.AVG(Table2[[#This Row],[1Y Return vs Nifty Z-Score]],Table2[1Y Return vs Nifty Z-Score])</f>
        <v>502</v>
      </c>
      <c r="AT386">
        <f>_xlfn.RANK.AVG(Table2[[#This Row],[6M Return vs Nifty Z-Score]],Table2[6M Return vs Nifty Z-Score])</f>
        <v>456</v>
      </c>
      <c r="AU386">
        <f>_xlfn.RANK.AVG(Table2[[#This Row],[Sharpe Ratio Z-Score]],Table2[Sharpe Ratio Z-Score])</f>
        <v>200</v>
      </c>
      <c r="AV386">
        <f>(Table2[[#This Row],[Rank 1Y]]+Table2[[#This Row],[Rank 6M]]+Table2[[#This Row],[Rank Sharpe]])/3</f>
        <v>386</v>
      </c>
    </row>
    <row r="387" spans="1:48" x14ac:dyDescent="0.3">
      <c r="A387" t="s">
        <v>1742</v>
      </c>
      <c r="B387" t="s">
        <v>1743</v>
      </c>
      <c r="C387" t="s">
        <v>3173</v>
      </c>
      <c r="D387" t="s">
        <v>1744</v>
      </c>
      <c r="E387">
        <v>4722.8635526480002</v>
      </c>
      <c r="F387">
        <v>69.08</v>
      </c>
      <c r="G387">
        <v>-18.664071990684299</v>
      </c>
      <c r="H387">
        <f>(Table2[[#This Row],[1Y Return vs Nifty]]-AVERAGE(Table2[1Y Return vs Nifty]))/_xlfn.STDEV.P(Table2[1Y Return vs Nifty])</f>
        <v>-0.74973715547497088</v>
      </c>
      <c r="I387">
        <v>-0.33399608638706502</v>
      </c>
      <c r="J387">
        <f>(Table2[[#This Row],[1M Return vs Nifty]]-AVERAGE(Table2[1M Return vs Nifty]))/_xlfn.STDEV.P(Table2[1M Return vs Nifty])</f>
        <v>-0.26899297788623922</v>
      </c>
      <c r="K387">
        <v>22.9491875055866</v>
      </c>
      <c r="L387">
        <f>(Table2[[#This Row],[6M Return vs Nifty]]-AVERAGE(Table2[6M Return vs Nifty]))/_xlfn.STDEV.P(Table2[6M Return vs Nifty])</f>
        <v>0.30797797517208259</v>
      </c>
      <c r="M387">
        <v>1.3274612512803901</v>
      </c>
      <c r="N387">
        <f>(Table2[[#This Row],[1W Return vs Nifty]]-AVERAGE(Table2[1W Return vs Nifty]))/_xlfn.STDEV.P(Table2[1W Return vs Nifty])</f>
        <v>-0.1579887486295492</v>
      </c>
      <c r="O387">
        <v>69.83</v>
      </c>
      <c r="P387">
        <v>70.000995190431993</v>
      </c>
      <c r="Q387">
        <v>64.701591353411899</v>
      </c>
      <c r="R387">
        <v>50.027769268371799</v>
      </c>
      <c r="S387" s="1">
        <f>(Table2[[#This Row],[Close Price]]-Table2[[#This Row],[20D EMA]])/Table2[[#This Row],[20D EMA]]</f>
        <v>-1.0740369468709723E-2</v>
      </c>
      <c r="T387" s="1">
        <f>(Table2[[#This Row],[Close Price]]-Table2[[#This Row],[50D EMA]])/Table2[[#This Row],[50D EMA]]</f>
        <v>-1.3156887097483441E-2</v>
      </c>
      <c r="U387" s="1">
        <f>(Table2[[#This Row],[Close Price]]-Table2[[#This Row],[200D EMA]])/Table2[[#This Row],[200D EMA]]</f>
        <v>6.7670803066843158E-2</v>
      </c>
      <c r="V387">
        <v>0.478959220326931</v>
      </c>
      <c r="W387">
        <v>68.88</v>
      </c>
      <c r="X387">
        <v>71.91</v>
      </c>
      <c r="Y387">
        <v>67.099999999999994</v>
      </c>
      <c r="Z387">
        <v>71.91</v>
      </c>
      <c r="AA387">
        <v>67.099999999999994</v>
      </c>
      <c r="AB387">
        <v>72.510000000000005</v>
      </c>
      <c r="AC387" s="1">
        <f>(Table2[[#This Row],[Close Price]]/Table2[[#This Row],[Day Low]])-1</f>
        <v>2.9036004645761615E-3</v>
      </c>
      <c r="AD387" s="1">
        <f>(Table2[[#This Row],[Day High]]/Table2[[#This Row],[Close Price]])-1</f>
        <v>4.0966994788650846E-2</v>
      </c>
      <c r="AE387" s="1">
        <f>(Table2[[#This Row],[Close Price]]/Table2[[#This Row],[Current Week Low]])-1</f>
        <v>2.9508196721311553E-2</v>
      </c>
      <c r="AF387" s="1">
        <f>(Table2[[#This Row],[Current Week High]]/Table2[[#This Row],[Close Price]])-1</f>
        <v>4.0966994788650846E-2</v>
      </c>
      <c r="AG387" s="1">
        <f>(Table2[[#This Row],[Close Price]]/Table2[[#This Row],[Current Month Low]])-1</f>
        <v>2.9508196721311553E-2</v>
      </c>
      <c r="AH387" s="1">
        <f>(Table2[[#This Row],[Current Month High]]/Table2[[#This Row],[Close Price]])-1</f>
        <v>4.9652576722640562E-2</v>
      </c>
      <c r="AI387">
        <v>21.873190503763698</v>
      </c>
      <c r="AJ387">
        <v>58.440366972477001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-0.21</v>
      </c>
      <c r="AM387" t="s">
        <v>3206</v>
      </c>
      <c r="AN387">
        <v>-7.04</v>
      </c>
      <c r="AO387" t="s">
        <v>3206</v>
      </c>
      <c r="AP387">
        <v>6.4610730897189994E-2</v>
      </c>
      <c r="AQ387">
        <f>(Table2[[#This Row],[Sharpe Ratio]]-AVERAGE(Table2[Sharpe Ratio]))/_xlfn.STDEV.P(Table2[Sharpe Ratio])</f>
        <v>-6.6072205240825924E-4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583</v>
      </c>
      <c r="AT387">
        <f>_xlfn.RANK.AVG(Table2[[#This Row],[6M Return vs Nifty Z-Score]],Table2[6M Return vs Nifty Z-Score])</f>
        <v>223</v>
      </c>
      <c r="AU387">
        <f>_xlfn.RANK.AVG(Table2[[#This Row],[Sharpe Ratio Z-Score]],Table2[Sharpe Ratio Z-Score])</f>
        <v>353</v>
      </c>
      <c r="AV387">
        <f>(Table2[[#This Row],[Rank 1Y]]+Table2[[#This Row],[Rank 6M]]+Table2[[#This Row],[Rank Sharpe]])/3</f>
        <v>386.33333333333331</v>
      </c>
    </row>
    <row r="388" spans="1:48" x14ac:dyDescent="0.3">
      <c r="A388" t="s">
        <v>890</v>
      </c>
      <c r="B388" t="s">
        <v>891</v>
      </c>
      <c r="C388" t="s">
        <v>624</v>
      </c>
      <c r="D388" t="s">
        <v>624</v>
      </c>
      <c r="E388">
        <v>17725.947693107999</v>
      </c>
      <c r="F388">
        <v>178.56</v>
      </c>
      <c r="G388">
        <v>24.992379558788699</v>
      </c>
      <c r="H388">
        <f>(Table2[[#This Row],[1Y Return vs Nifty]]-AVERAGE(Table2[1Y Return vs Nifty]))/_xlfn.STDEV.P(Table2[1Y Return vs Nifty])</f>
        <v>2.4295844546585482E-2</v>
      </c>
      <c r="I388">
        <v>2.7797842374089798</v>
      </c>
      <c r="J388">
        <f>(Table2[[#This Row],[1M Return vs Nifty]]-AVERAGE(Table2[1M Return vs Nifty]))/_xlfn.STDEV.P(Table2[1M Return vs Nifty])</f>
        <v>3.5085197563660984E-2</v>
      </c>
      <c r="K388">
        <v>4.6714367753043202</v>
      </c>
      <c r="L388">
        <f>(Table2[[#This Row],[6M Return vs Nifty]]-AVERAGE(Table2[6M Return vs Nifty]))/_xlfn.STDEV.P(Table2[6M Return vs Nifty])</f>
        <v>-0.27632335870792307</v>
      </c>
      <c r="M388">
        <v>2.8171393038205301</v>
      </c>
      <c r="N388">
        <f>(Table2[[#This Row],[1W Return vs Nifty]]-AVERAGE(Table2[1W Return vs Nifty]))/_xlfn.STDEV.P(Table2[1W Return vs Nifty])</f>
        <v>0.12395242255319644</v>
      </c>
      <c r="O388">
        <v>187</v>
      </c>
      <c r="P388">
        <v>179.10372489176899</v>
      </c>
      <c r="Q388">
        <v>155.62813479812399</v>
      </c>
      <c r="R388">
        <v>45.081627229941702</v>
      </c>
      <c r="S388" s="1">
        <f>(Table2[[#This Row],[Close Price]]-Table2[[#This Row],[20D EMA]])/Table2[[#This Row],[20D EMA]]</f>
        <v>-4.513368983957218E-2</v>
      </c>
      <c r="T388" s="1">
        <f>(Table2[[#This Row],[Close Price]]-Table2[[#This Row],[50D EMA]])/Table2[[#This Row],[50D EMA]]</f>
        <v>-3.0358100709382638E-3</v>
      </c>
      <c r="U388" s="1">
        <f>(Table2[[#This Row],[Close Price]]-Table2[[#This Row],[200D EMA]])/Table2[[#This Row],[200D EMA]]</f>
        <v>0.14735038257460653</v>
      </c>
      <c r="V388">
        <v>1.43572037890264</v>
      </c>
      <c r="W388">
        <v>176.58</v>
      </c>
      <c r="X388">
        <v>188.42</v>
      </c>
      <c r="Y388">
        <v>176.58</v>
      </c>
      <c r="Z388">
        <v>188.42</v>
      </c>
      <c r="AA388">
        <v>176.58</v>
      </c>
      <c r="AB388">
        <v>194.18</v>
      </c>
      <c r="AC388" s="1">
        <f>(Table2[[#This Row],[Close Price]]/Table2[[#This Row],[Day Low]])-1</f>
        <v>1.1213047910295648E-2</v>
      </c>
      <c r="AD388" s="1">
        <f>(Table2[[#This Row],[Day High]]/Table2[[#This Row],[Close Price]])-1</f>
        <v>5.5219534050179098E-2</v>
      </c>
      <c r="AE388" s="1">
        <f>(Table2[[#This Row],[Close Price]]/Table2[[#This Row],[Current Week Low]])-1</f>
        <v>1.1213047910295648E-2</v>
      </c>
      <c r="AF388" s="1">
        <f>(Table2[[#This Row],[Current Week High]]/Table2[[#This Row],[Close Price]])-1</f>
        <v>5.5219534050179098E-2</v>
      </c>
      <c r="AG388" s="1">
        <f>(Table2[[#This Row],[Close Price]]/Table2[[#This Row],[Current Month Low]])-1</f>
        <v>1.1213047910295648E-2</v>
      </c>
      <c r="AH388" s="1">
        <f>(Table2[[#This Row],[Current Month High]]/Table2[[#This Row],[Close Price]])-1</f>
        <v>8.7477598566308323E-2</v>
      </c>
      <c r="AI388">
        <v>19.259632616487401</v>
      </c>
      <c r="AJ388">
        <v>58.579040852575503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0.11</v>
      </c>
      <c r="AM388" t="s">
        <v>3208</v>
      </c>
      <c r="AN388">
        <v>-10.72</v>
      </c>
      <c r="AO388" t="s">
        <v>3206</v>
      </c>
      <c r="AP388">
        <v>2.9356126500776E-2</v>
      </c>
      <c r="AQ388">
        <f>(Table2[[#This Row],[Sharpe Ratio]]-AVERAGE(Table2[Sharpe Ratio]))/_xlfn.STDEV.P(Table2[Sharpe Ratio])</f>
        <v>-0.41283434605574593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-0.5058242401002262</v>
      </c>
      <c r="AS388">
        <f>_xlfn.RANK.AVG(Table2[[#This Row],[1Y Return vs Nifty Z-Score]],Table2[1Y Return vs Nifty Z-Score])</f>
        <v>293</v>
      </c>
      <c r="AT388">
        <f>_xlfn.RANK.AVG(Table2[[#This Row],[6M Return vs Nifty Z-Score]],Table2[6M Return vs Nifty Z-Score])</f>
        <v>417</v>
      </c>
      <c r="AU388">
        <f>_xlfn.RANK.AVG(Table2[[#This Row],[Sharpe Ratio Z-Score]],Table2[Sharpe Ratio Z-Score])</f>
        <v>450</v>
      </c>
      <c r="AV388">
        <f>(Table2[[#This Row],[Rank 1Y]]+Table2[[#This Row],[Rank 6M]]+Table2[[#This Row],[Rank Sharpe]])/3</f>
        <v>386.66666666666669</v>
      </c>
    </row>
    <row r="389" spans="1:48" x14ac:dyDescent="0.3">
      <c r="A389" t="s">
        <v>1994</v>
      </c>
      <c r="B389" t="s">
        <v>1995</v>
      </c>
      <c r="C389" t="s">
        <v>3169</v>
      </c>
      <c r="D389" t="s">
        <v>127</v>
      </c>
      <c r="E389">
        <v>3460.3465883099998</v>
      </c>
      <c r="F389">
        <v>625.1</v>
      </c>
      <c r="G389">
        <v>30.727950109841299</v>
      </c>
      <c r="H389">
        <f>(Table2[[#This Row],[1Y Return vs Nifty]]-AVERAGE(Table2[1Y Return vs Nifty]))/_xlfn.STDEV.P(Table2[1Y Return vs Nifty])</f>
        <v>0.1259880509192339</v>
      </c>
      <c r="I389">
        <v>-9.9804278460887801</v>
      </c>
      <c r="J389">
        <f>(Table2[[#This Row],[1M Return vs Nifty]]-AVERAGE(Table2[1M Return vs Nifty]))/_xlfn.STDEV.P(Table2[1M Return vs Nifty])</f>
        <v>-1.2110213370082743</v>
      </c>
      <c r="K389">
        <v>-7.1690091909559097</v>
      </c>
      <c r="L389">
        <f>(Table2[[#This Row],[6M Return vs Nifty]]-AVERAGE(Table2[6M Return vs Nifty]))/_xlfn.STDEV.P(Table2[6M Return vs Nifty])</f>
        <v>-0.65483756835614371</v>
      </c>
      <c r="M389">
        <v>-5.1346926222302698E-2</v>
      </c>
      <c r="N389">
        <f>(Table2[[#This Row],[1W Return vs Nifty]]-AVERAGE(Table2[1W Return vs Nifty]))/_xlfn.STDEV.P(Table2[1W Return vs Nifty])</f>
        <v>-0.41894633724313407</v>
      </c>
      <c r="O389">
        <v>661.8</v>
      </c>
      <c r="P389">
        <v>685.92810474216901</v>
      </c>
      <c r="Q389">
        <v>634.38595976113402</v>
      </c>
      <c r="R389">
        <v>34.319904119025402</v>
      </c>
      <c r="S389" s="1">
        <f>(Table2[[#This Row],[Close Price]]-Table2[[#This Row],[20D EMA]])/Table2[[#This Row],[20D EMA]]</f>
        <v>-5.5454820187367686E-2</v>
      </c>
      <c r="T389" s="1">
        <f>(Table2[[#This Row],[Close Price]]-Table2[[#This Row],[50D EMA]])/Table2[[#This Row],[50D EMA]]</f>
        <v>-8.8680000603027401E-2</v>
      </c>
      <c r="U389" s="1">
        <f>(Table2[[#This Row],[Close Price]]-Table2[[#This Row],[200D EMA]])/Table2[[#This Row],[200D EMA]]</f>
        <v>-1.4637713237900862E-2</v>
      </c>
      <c r="V389">
        <v>0.34092304690230602</v>
      </c>
      <c r="W389">
        <v>619.95000000000005</v>
      </c>
      <c r="X389">
        <v>654.1</v>
      </c>
      <c r="Y389">
        <v>619.95000000000005</v>
      </c>
      <c r="Z389">
        <v>654.1</v>
      </c>
      <c r="AA389">
        <v>619.95000000000005</v>
      </c>
      <c r="AB389">
        <v>672</v>
      </c>
      <c r="AC389" s="1">
        <f>(Table2[[#This Row],[Close Price]]/Table2[[#This Row],[Day Low]])-1</f>
        <v>8.3071215420598143E-3</v>
      </c>
      <c r="AD389" s="1">
        <f>(Table2[[#This Row],[Day High]]/Table2[[#This Row],[Close Price]])-1</f>
        <v>4.6392577187649886E-2</v>
      </c>
      <c r="AE389" s="1">
        <f>(Table2[[#This Row],[Close Price]]/Table2[[#This Row],[Current Week Low]])-1</f>
        <v>8.3071215420598143E-3</v>
      </c>
      <c r="AF389" s="1">
        <f>(Table2[[#This Row],[Current Week High]]/Table2[[#This Row],[Close Price]])-1</f>
        <v>4.6392577187649886E-2</v>
      </c>
      <c r="AG389" s="1">
        <f>(Table2[[#This Row],[Close Price]]/Table2[[#This Row],[Current Month Low]])-1</f>
        <v>8.3071215420598143E-3</v>
      </c>
      <c r="AH389" s="1">
        <f>(Table2[[#This Row],[Current Month High]]/Table2[[#This Row],[Close Price]])-1</f>
        <v>7.5027995520716706E-2</v>
      </c>
      <c r="AI389">
        <v>40.777475603903298</v>
      </c>
      <c r="AJ389">
        <v>72.679558011049707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-0.12</v>
      </c>
      <c r="AM389" t="s">
        <v>3206</v>
      </c>
      <c r="AN389">
        <v>-10.88</v>
      </c>
      <c r="AO389" t="s">
        <v>3206</v>
      </c>
      <c r="AP389">
        <v>5.8831881489273E-2</v>
      </c>
      <c r="AQ389">
        <f>(Table2[[#This Row],[Sharpe Ratio]]-AVERAGE(Table2[Sharpe Ratio]))/_xlfn.STDEV.P(Table2[Sharpe Ratio])</f>
        <v>-6.8223224704486496E-2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258</v>
      </c>
      <c r="AT389">
        <f>_xlfn.RANK.AVG(Table2[[#This Row],[6M Return vs Nifty Z-Score]],Table2[6M Return vs Nifty Z-Score])</f>
        <v>539</v>
      </c>
      <c r="AU389">
        <f>_xlfn.RANK.AVG(Table2[[#This Row],[Sharpe Ratio Z-Score]],Table2[Sharpe Ratio Z-Score])</f>
        <v>368</v>
      </c>
      <c r="AV389">
        <f>(Table2[[#This Row],[Rank 1Y]]+Table2[[#This Row],[Rank 6M]]+Table2[[#This Row],[Rank Sharpe]])/3</f>
        <v>388.33333333333331</v>
      </c>
    </row>
    <row r="390" spans="1:48" x14ac:dyDescent="0.3">
      <c r="A390" t="s">
        <v>298</v>
      </c>
      <c r="B390" t="s">
        <v>299</v>
      </c>
      <c r="C390" t="s">
        <v>3161</v>
      </c>
      <c r="D390" t="s">
        <v>34</v>
      </c>
      <c r="E390">
        <v>93981.017704860002</v>
      </c>
      <c r="F390">
        <v>101.75</v>
      </c>
      <c r="G390">
        <v>16.7240826354268</v>
      </c>
      <c r="H390">
        <f>(Table2[[#This Row],[1Y Return vs Nifty]]-AVERAGE(Table2[1Y Return vs Nifty]))/_xlfn.STDEV.P(Table2[1Y Return vs Nifty])</f>
        <v>-0.12230183908343167</v>
      </c>
      <c r="I390">
        <v>-7.8555364152698797</v>
      </c>
      <c r="J390">
        <f>(Table2[[#This Row],[1M Return vs Nifty]]-AVERAGE(Table2[1M Return vs Nifty]))/_xlfn.STDEV.P(Table2[1M Return vs Nifty])</f>
        <v>-1.00351372821048</v>
      </c>
      <c r="K390">
        <v>-24.798179429386501</v>
      </c>
      <c r="L390">
        <f>(Table2[[#This Row],[6M Return vs Nifty]]-AVERAGE(Table2[6M Return vs Nifty]))/_xlfn.STDEV.P(Table2[6M Return vs Nifty])</f>
        <v>-1.2184051449971021</v>
      </c>
      <c r="M390">
        <v>-3.8850886726477301</v>
      </c>
      <c r="N390">
        <f>(Table2[[#This Row],[1W Return vs Nifty]]-AVERAGE(Table2[1W Return vs Nifty]))/_xlfn.STDEV.P(Table2[1W Return vs Nifty])</f>
        <v>-1.1445324034111088</v>
      </c>
      <c r="O390">
        <v>108.11</v>
      </c>
      <c r="P390">
        <v>110.84511766465501</v>
      </c>
      <c r="Q390">
        <v>105.485052694004</v>
      </c>
      <c r="R390">
        <v>25.533233850353799</v>
      </c>
      <c r="S390" s="1">
        <f>(Table2[[#This Row],[Close Price]]-Table2[[#This Row],[20D EMA]])/Table2[[#This Row],[20D EMA]]</f>
        <v>-5.8828970493016365E-2</v>
      </c>
      <c r="T390" s="1">
        <f>(Table2[[#This Row],[Close Price]]-Table2[[#This Row],[50D EMA]])/Table2[[#This Row],[50D EMA]]</f>
        <v>-8.2052487798072421E-2</v>
      </c>
      <c r="U390" s="1">
        <f>(Table2[[#This Row],[Close Price]]-Table2[[#This Row],[200D EMA]])/Table2[[#This Row],[200D EMA]]</f>
        <v>-3.5408359749687132E-2</v>
      </c>
      <c r="V390">
        <v>0.940255437514391</v>
      </c>
      <c r="W390">
        <v>101.1</v>
      </c>
      <c r="X390">
        <v>104.1</v>
      </c>
      <c r="Y390">
        <v>100.69</v>
      </c>
      <c r="Z390">
        <v>104.9</v>
      </c>
      <c r="AA390">
        <v>100.69</v>
      </c>
      <c r="AB390">
        <v>113.46</v>
      </c>
      <c r="AC390" s="1">
        <f>(Table2[[#This Row],[Close Price]]/Table2[[#This Row],[Day Low]])-1</f>
        <v>6.4292779426311508E-3</v>
      </c>
      <c r="AD390" s="1">
        <f>(Table2[[#This Row],[Day High]]/Table2[[#This Row],[Close Price]])-1</f>
        <v>2.3095823095823143E-2</v>
      </c>
      <c r="AE390" s="1">
        <f>(Table2[[#This Row],[Close Price]]/Table2[[#This Row],[Current Week Low]])-1</f>
        <v>1.0527361207667063E-2</v>
      </c>
      <c r="AF390" s="1">
        <f>(Table2[[#This Row],[Current Week High]]/Table2[[#This Row],[Close Price]])-1</f>
        <v>3.0958230958231026E-2</v>
      </c>
      <c r="AG390" s="1">
        <f>(Table2[[#This Row],[Close Price]]/Table2[[#This Row],[Current Month Low]])-1</f>
        <v>1.0527361207667063E-2</v>
      </c>
      <c r="AH390" s="1">
        <f>(Table2[[#This Row],[Current Month High]]/Table2[[#This Row],[Close Price]])-1</f>
        <v>0.11508599508599504</v>
      </c>
      <c r="AI390">
        <v>26.683046683046602</v>
      </c>
      <c r="AJ390">
        <v>49.500440787540299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-0.13</v>
      </c>
      <c r="AM390" t="s">
        <v>3206</v>
      </c>
      <c r="AN390">
        <v>-8.67</v>
      </c>
      <c r="AO390" t="s">
        <v>3206</v>
      </c>
      <c r="AP390">
        <v>0.145834552488883</v>
      </c>
      <c r="AQ390">
        <f>(Table2[[#This Row],[Sharpe Ratio]]-AVERAGE(Table2[Sharpe Ratio]))/_xlfn.STDEV.P(Table2[Sharpe Ratio])</f>
        <v>0.94895472461117636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342</v>
      </c>
      <c r="AT390">
        <f>_xlfn.RANK.AVG(Table2[[#This Row],[6M Return vs Nifty Z-Score]],Table2[6M Return vs Nifty Z-Score])</f>
        <v>701</v>
      </c>
      <c r="AU390">
        <f>_xlfn.RANK.AVG(Table2[[#This Row],[Sharpe Ratio Z-Score]],Table2[Sharpe Ratio Z-Score])</f>
        <v>123</v>
      </c>
      <c r="AV390">
        <f>(Table2[[#This Row],[Rank 1Y]]+Table2[[#This Row],[Rank 6M]]+Table2[[#This Row],[Rank Sharpe]])/3</f>
        <v>388.66666666666669</v>
      </c>
    </row>
    <row r="391" spans="1:48" x14ac:dyDescent="0.3">
      <c r="A391" t="s">
        <v>510</v>
      </c>
      <c r="B391" t="s">
        <v>511</v>
      </c>
      <c r="C391" t="s">
        <v>3161</v>
      </c>
      <c r="D391" t="s">
        <v>34</v>
      </c>
      <c r="E391">
        <v>42297.044745747</v>
      </c>
      <c r="F391">
        <v>58.54</v>
      </c>
      <c r="G391">
        <v>7.5294772898762696</v>
      </c>
      <c r="H391">
        <f>(Table2[[#This Row],[1Y Return vs Nifty]]-AVERAGE(Table2[1Y Return vs Nifty]))/_xlfn.STDEV.P(Table2[1Y Return vs Nifty])</f>
        <v>-0.28532305833130317</v>
      </c>
      <c r="I391">
        <v>-5.57922934875198</v>
      </c>
      <c r="J391">
        <f>(Table2[[#This Row],[1M Return vs Nifty]]-AVERAGE(Table2[1M Return vs Nifty]))/_xlfn.STDEV.P(Table2[1M Return vs Nifty])</f>
        <v>-0.78121953029910041</v>
      </c>
      <c r="K391">
        <v>-16.236543680721699</v>
      </c>
      <c r="L391">
        <f>(Table2[[#This Row],[6M Return vs Nifty]]-AVERAGE(Table2[6M Return vs Nifty]))/_xlfn.STDEV.P(Table2[6M Return vs Nifty])</f>
        <v>-0.94470761722354513</v>
      </c>
      <c r="M391">
        <v>-0.88948014112465101</v>
      </c>
      <c r="N391">
        <f>(Table2[[#This Row],[1W Return vs Nifty]]-AVERAGE(Table2[1W Return vs Nifty]))/_xlfn.STDEV.P(Table2[1W Return vs Nifty])</f>
        <v>-0.57757407550764783</v>
      </c>
      <c r="O391">
        <v>61.44</v>
      </c>
      <c r="P391">
        <v>62.902466619127502</v>
      </c>
      <c r="Q391">
        <v>58.696669017729498</v>
      </c>
      <c r="R391">
        <v>30.097457976592398</v>
      </c>
      <c r="S391" s="1">
        <f>(Table2[[#This Row],[Close Price]]-Table2[[#This Row],[20D EMA]])/Table2[[#This Row],[20D EMA]]</f>
        <v>-4.7200520833333315E-2</v>
      </c>
      <c r="T391" s="1">
        <f>(Table2[[#This Row],[Close Price]]-Table2[[#This Row],[50D EMA]])/Table2[[#This Row],[50D EMA]]</f>
        <v>-6.9352870461219004E-2</v>
      </c>
      <c r="U391" s="1">
        <f>(Table2[[#This Row],[Close Price]]-Table2[[#This Row],[200D EMA]])/Table2[[#This Row],[200D EMA]]</f>
        <v>-2.6691296175968071E-3</v>
      </c>
      <c r="V391">
        <v>0.40197918562874202</v>
      </c>
      <c r="W391">
        <v>58.4</v>
      </c>
      <c r="X391">
        <v>59.98</v>
      </c>
      <c r="Y391">
        <v>58.4</v>
      </c>
      <c r="Z391">
        <v>60.42</v>
      </c>
      <c r="AA391">
        <v>58.4</v>
      </c>
      <c r="AB391">
        <v>62.79</v>
      </c>
      <c r="AC391" s="1">
        <f>(Table2[[#This Row],[Close Price]]/Table2[[#This Row],[Day Low]])-1</f>
        <v>2.397260273972579E-3</v>
      </c>
      <c r="AD391" s="1">
        <f>(Table2[[#This Row],[Day High]]/Table2[[#This Row],[Close Price]])-1</f>
        <v>2.4598565083703505E-2</v>
      </c>
      <c r="AE391" s="1">
        <f>(Table2[[#This Row],[Close Price]]/Table2[[#This Row],[Current Week Low]])-1</f>
        <v>2.397260273972579E-3</v>
      </c>
      <c r="AF391" s="1">
        <f>(Table2[[#This Row],[Current Week High]]/Table2[[#This Row],[Close Price]])-1</f>
        <v>3.2114793303724021E-2</v>
      </c>
      <c r="AG391" s="1">
        <f>(Table2[[#This Row],[Close Price]]/Table2[[#This Row],[Current Month Low]])-1</f>
        <v>2.397260273972579E-3</v>
      </c>
      <c r="AH391" s="1">
        <f>(Table2[[#This Row],[Current Month High]]/Table2[[#This Row],[Close Price]])-1</f>
        <v>7.2599931670652484E-2</v>
      </c>
      <c r="AI391">
        <v>25.555175948069699</v>
      </c>
      <c r="AJ391">
        <v>51.461836998706303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</v>
      </c>
      <c r="AM391" t="s">
        <v>3206</v>
      </c>
      <c r="AN391">
        <v>-5.21</v>
      </c>
      <c r="AO391" t="s">
        <v>3206</v>
      </c>
      <c r="AP391">
        <v>0.13444419470251001</v>
      </c>
      <c r="AQ391">
        <f>(Table2[[#This Row],[Sharpe Ratio]]-AVERAGE(Table2[Sharpe Ratio]))/_xlfn.STDEV.P(Table2[Sharpe Ratio])</f>
        <v>0.81578616045104269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391</v>
      </c>
      <c r="AT391">
        <f>_xlfn.RANK.AVG(Table2[[#This Row],[6M Return vs Nifty Z-Score]],Table2[6M Return vs Nifty Z-Score])</f>
        <v>629</v>
      </c>
      <c r="AU391">
        <f>_xlfn.RANK.AVG(Table2[[#This Row],[Sharpe Ratio Z-Score]],Table2[Sharpe Ratio Z-Score])</f>
        <v>151</v>
      </c>
      <c r="AV391">
        <f>(Table2[[#This Row],[Rank 1Y]]+Table2[[#This Row],[Rank 6M]]+Table2[[#This Row],[Rank Sharpe]])/3</f>
        <v>390.33333333333331</v>
      </c>
    </row>
    <row r="392" spans="1:48" x14ac:dyDescent="0.3">
      <c r="A392" t="s">
        <v>1663</v>
      </c>
      <c r="B392" t="s">
        <v>1664</v>
      </c>
      <c r="C392" t="s">
        <v>3172</v>
      </c>
      <c r="D392" t="s">
        <v>75</v>
      </c>
      <c r="E392">
        <v>5281.4080000000004</v>
      </c>
      <c r="F392">
        <v>743.15</v>
      </c>
      <c r="G392">
        <v>49.547182594008298</v>
      </c>
      <c r="H392">
        <f>(Table2[[#This Row],[1Y Return vs Nifty]]-AVERAGE(Table2[1Y Return vs Nifty]))/_xlfn.STDEV.P(Table2[1Y Return vs Nifty])</f>
        <v>0.45965481632996397</v>
      </c>
      <c r="I392">
        <v>-16.125174692850401</v>
      </c>
      <c r="J392">
        <f>(Table2[[#This Row],[1M Return vs Nifty]]-AVERAGE(Table2[1M Return vs Nifty]))/_xlfn.STDEV.P(Table2[1M Return vs Nifty])</f>
        <v>-1.8110904541150687</v>
      </c>
      <c r="K392">
        <v>-28.377712351431001</v>
      </c>
      <c r="L392">
        <f>(Table2[[#This Row],[6M Return vs Nifty]]-AVERAGE(Table2[6M Return vs Nifty]))/_xlfn.STDEV.P(Table2[6M Return vs Nifty])</f>
        <v>-1.3328353006481906</v>
      </c>
      <c r="M392">
        <v>-0.17081859539991801</v>
      </c>
      <c r="N392">
        <f>(Table2[[#This Row],[1W Return vs Nifty]]-AVERAGE(Table2[1W Return vs Nifty]))/_xlfn.STDEV.P(Table2[1W Return vs Nifty])</f>
        <v>-0.44155792252738918</v>
      </c>
      <c r="O392">
        <v>791.11</v>
      </c>
      <c r="P392">
        <v>830.97311442722901</v>
      </c>
      <c r="Q392">
        <v>786.27176161520799</v>
      </c>
      <c r="R392">
        <v>27.913395701483999</v>
      </c>
      <c r="S392" s="1">
        <f>(Table2[[#This Row],[Close Price]]-Table2[[#This Row],[20D EMA]])/Table2[[#This Row],[20D EMA]]</f>
        <v>-6.0623680651236918E-2</v>
      </c>
      <c r="T392" s="1">
        <f>(Table2[[#This Row],[Close Price]]-Table2[[#This Row],[50D EMA]])/Table2[[#This Row],[50D EMA]]</f>
        <v>-0.10568707086000433</v>
      </c>
      <c r="U392" s="1">
        <f>(Table2[[#This Row],[Close Price]]-Table2[[#This Row],[200D EMA]])/Table2[[#This Row],[200D EMA]]</f>
        <v>-5.4843329902405029E-2</v>
      </c>
      <c r="V392">
        <v>0.65319920517268204</v>
      </c>
      <c r="W392">
        <v>740</v>
      </c>
      <c r="X392">
        <v>757.05</v>
      </c>
      <c r="Y392">
        <v>733.1</v>
      </c>
      <c r="Z392">
        <v>764</v>
      </c>
      <c r="AA392">
        <v>733.1</v>
      </c>
      <c r="AB392">
        <v>822.8</v>
      </c>
      <c r="AC392" s="1">
        <f>(Table2[[#This Row],[Close Price]]/Table2[[#This Row],[Day Low]])-1</f>
        <v>4.25675675675663E-3</v>
      </c>
      <c r="AD392" s="1">
        <f>(Table2[[#This Row],[Day High]]/Table2[[#This Row],[Close Price]])-1</f>
        <v>1.8704164704299142E-2</v>
      </c>
      <c r="AE392" s="1">
        <f>(Table2[[#This Row],[Close Price]]/Table2[[#This Row],[Current Week Low]])-1</f>
        <v>1.3708907379620827E-2</v>
      </c>
      <c r="AF392" s="1">
        <f>(Table2[[#This Row],[Current Week High]]/Table2[[#This Row],[Close Price]])-1</f>
        <v>2.8056247056448935E-2</v>
      </c>
      <c r="AG392" s="1">
        <f>(Table2[[#This Row],[Close Price]]/Table2[[#This Row],[Current Month Low]])-1</f>
        <v>1.3708907379620827E-2</v>
      </c>
      <c r="AH392" s="1">
        <f>(Table2[[#This Row],[Current Month High]]/Table2[[#This Row],[Close Price]])-1</f>
        <v>0.10717890062571489</v>
      </c>
      <c r="AI392">
        <v>56.765121442508203</v>
      </c>
      <c r="AJ392">
        <v>88.4732437230535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-0.31</v>
      </c>
      <c r="AM392" t="s">
        <v>3206</v>
      </c>
      <c r="AN392">
        <v>-9.43</v>
      </c>
      <c r="AO392" t="s">
        <v>3206</v>
      </c>
      <c r="AP392">
        <v>8.3652591343710003E-2</v>
      </c>
      <c r="AQ392">
        <f>(Table2[[#This Row],[Sharpe Ratio]]-AVERAGE(Table2[Sharpe Ratio]))/_xlfn.STDEV.P(Table2[Sharpe Ratio])</f>
        <v>0.22196417368479365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172</v>
      </c>
      <c r="AT392">
        <f>_xlfn.RANK.AVG(Table2[[#This Row],[6M Return vs Nifty Z-Score]],Table2[6M Return vs Nifty Z-Score])</f>
        <v>714</v>
      </c>
      <c r="AU392">
        <f>_xlfn.RANK.AVG(Table2[[#This Row],[Sharpe Ratio Z-Score]],Table2[Sharpe Ratio Z-Score])</f>
        <v>287</v>
      </c>
      <c r="AV392">
        <f>(Table2[[#This Row],[Rank 1Y]]+Table2[[#This Row],[Rank 6M]]+Table2[[#This Row],[Rank Sharpe]])/3</f>
        <v>391</v>
      </c>
    </row>
    <row r="393" spans="1:48" x14ac:dyDescent="0.3">
      <c r="A393" t="s">
        <v>1326</v>
      </c>
      <c r="B393" t="s">
        <v>1327</v>
      </c>
      <c r="C393" t="s">
        <v>3166</v>
      </c>
      <c r="D393" t="s">
        <v>204</v>
      </c>
      <c r="E393">
        <v>8730.9788279999993</v>
      </c>
      <c r="F393">
        <v>555.29999999999995</v>
      </c>
      <c r="G393">
        <v>6.7528238558709299</v>
      </c>
      <c r="H393">
        <f>(Table2[[#This Row],[1Y Return vs Nifty]]-AVERAGE(Table2[1Y Return vs Nifty]))/_xlfn.STDEV.P(Table2[1Y Return vs Nifty])</f>
        <v>-0.29909319690564301</v>
      </c>
      <c r="I393">
        <v>0.471580884005801</v>
      </c>
      <c r="J393">
        <f>(Table2[[#This Row],[1M Return vs Nifty]]-AVERAGE(Table2[1M Return vs Nifty]))/_xlfn.STDEV.P(Table2[1M Return vs Nifty])</f>
        <v>-0.19032385229972723</v>
      </c>
      <c r="K393">
        <v>4.0607537265746103</v>
      </c>
      <c r="L393">
        <f>(Table2[[#This Row],[6M Return vs Nifty]]-AVERAGE(Table2[6M Return vs Nifty]))/_xlfn.STDEV.P(Table2[6M Return vs Nifty])</f>
        <v>-0.29584561422044081</v>
      </c>
      <c r="M393">
        <v>1.4457572471132401</v>
      </c>
      <c r="N393">
        <f>(Table2[[#This Row],[1W Return vs Nifty]]-AVERAGE(Table2[1W Return vs Nifty]))/_xlfn.STDEV.P(Table2[1W Return vs Nifty])</f>
        <v>-0.13559967499416098</v>
      </c>
      <c r="O393">
        <v>571.02</v>
      </c>
      <c r="P393">
        <v>585.03369682443599</v>
      </c>
      <c r="Q393">
        <v>548.50457751387501</v>
      </c>
      <c r="R393">
        <v>50.854185579463703</v>
      </c>
      <c r="S393" s="1">
        <f>(Table2[[#This Row],[Close Price]]-Table2[[#This Row],[20D EMA]])/Table2[[#This Row],[20D EMA]]</f>
        <v>-2.7529683723862611E-2</v>
      </c>
      <c r="T393" s="1">
        <f>(Table2[[#This Row],[Close Price]]-Table2[[#This Row],[50D EMA]])/Table2[[#This Row],[50D EMA]]</f>
        <v>-5.0823904649989565E-2</v>
      </c>
      <c r="U393" s="1">
        <f>(Table2[[#This Row],[Close Price]]-Table2[[#This Row],[200D EMA]])/Table2[[#This Row],[200D EMA]]</f>
        <v>1.2388998678781403E-2</v>
      </c>
      <c r="V393">
        <v>0.46007988815107898</v>
      </c>
      <c r="W393">
        <v>552.54999999999995</v>
      </c>
      <c r="X393">
        <v>573.54999999999995</v>
      </c>
      <c r="Y393">
        <v>552.54999999999995</v>
      </c>
      <c r="Z393">
        <v>579.54999999999995</v>
      </c>
      <c r="AA393">
        <v>552.54999999999995</v>
      </c>
      <c r="AB393">
        <v>591</v>
      </c>
      <c r="AC393" s="1">
        <f>(Table2[[#This Row],[Close Price]]/Table2[[#This Row],[Day Low]])-1</f>
        <v>4.9769251651434754E-3</v>
      </c>
      <c r="AD393" s="1">
        <f>(Table2[[#This Row],[Day High]]/Table2[[#This Row],[Close Price]])-1</f>
        <v>3.2865117954258949E-2</v>
      </c>
      <c r="AE393" s="1">
        <f>(Table2[[#This Row],[Close Price]]/Table2[[#This Row],[Current Week Low]])-1</f>
        <v>4.9769251651434754E-3</v>
      </c>
      <c r="AF393" s="1">
        <f>(Table2[[#This Row],[Current Week High]]/Table2[[#This Row],[Close Price]])-1</f>
        <v>4.367008824059071E-2</v>
      </c>
      <c r="AG393" s="1">
        <f>(Table2[[#This Row],[Close Price]]/Table2[[#This Row],[Current Month Low]])-1</f>
        <v>4.9769251651434754E-3</v>
      </c>
      <c r="AH393" s="1">
        <f>(Table2[[#This Row],[Current Month High]]/Table2[[#This Row],[Close Price]])-1</f>
        <v>6.4289573203673678E-2</v>
      </c>
      <c r="AI393">
        <v>27.462632811093101</v>
      </c>
      <c r="AJ393">
        <v>37.450495049504902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-0.18</v>
      </c>
      <c r="AM393" t="s">
        <v>3206</v>
      </c>
      <c r="AN393">
        <v>-2.67</v>
      </c>
      <c r="AO393" t="s">
        <v>3206</v>
      </c>
      <c r="AP393">
        <v>6.2743050172133996E-2</v>
      </c>
      <c r="AQ393">
        <f>(Table2[[#This Row],[Sharpe Ratio]]-AVERAGE(Table2[Sharpe Ratio]))/_xlfn.STDEV.P(Table2[Sharpe Ratio])</f>
        <v>-2.2496415463445794E-2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394</v>
      </c>
      <c r="AT393">
        <f>_xlfn.RANK.AVG(Table2[[#This Row],[6M Return vs Nifty Z-Score]],Table2[6M Return vs Nifty Z-Score])</f>
        <v>424</v>
      </c>
      <c r="AU393">
        <f>_xlfn.RANK.AVG(Table2[[#This Row],[Sharpe Ratio Z-Score]],Table2[Sharpe Ratio Z-Score])</f>
        <v>358</v>
      </c>
      <c r="AV393">
        <f>(Table2[[#This Row],[Rank 1Y]]+Table2[[#This Row],[Rank 6M]]+Table2[[#This Row],[Rank Sharpe]])/3</f>
        <v>392</v>
      </c>
    </row>
    <row r="394" spans="1:48" x14ac:dyDescent="0.3">
      <c r="A394" t="s">
        <v>361</v>
      </c>
      <c r="B394" t="s">
        <v>362</v>
      </c>
      <c r="C394" t="s">
        <v>3161</v>
      </c>
      <c r="D394" t="s">
        <v>34</v>
      </c>
      <c r="E394">
        <v>69893.960974090005</v>
      </c>
      <c r="F394">
        <v>510</v>
      </c>
      <c r="G394">
        <v>3.67075798401499</v>
      </c>
      <c r="H394">
        <f>(Table2[[#This Row],[1Y Return vs Nifty]]-AVERAGE(Table2[1Y Return vs Nifty]))/_xlfn.STDEV.P(Table2[1Y Return vs Nifty])</f>
        <v>-0.35373851525803446</v>
      </c>
      <c r="I394">
        <v>-12.142906824351099</v>
      </c>
      <c r="J394">
        <f>(Table2[[#This Row],[1M Return vs Nifty]]-AVERAGE(Table2[1M Return vs Nifty]))/_xlfn.STDEV.P(Table2[1M Return vs Nifty])</f>
        <v>-1.4221995813865187</v>
      </c>
      <c r="K394">
        <v>-18.5128697940387</v>
      </c>
      <c r="L394">
        <f>(Table2[[#This Row],[6M Return vs Nifty]]-AVERAGE(Table2[6M Return vs Nifty]))/_xlfn.STDEV.P(Table2[6M Return vs Nifty])</f>
        <v>-1.0174769860580479</v>
      </c>
      <c r="M394">
        <v>-4.0076054055916304</v>
      </c>
      <c r="N394">
        <f>(Table2[[#This Row],[1W Return vs Nifty]]-AVERAGE(Table2[1W Return vs Nifty]))/_xlfn.STDEV.P(Table2[1W Return vs Nifty])</f>
        <v>-1.16772030707713</v>
      </c>
      <c r="O394">
        <v>543.61</v>
      </c>
      <c r="P394">
        <v>551.01234965218703</v>
      </c>
      <c r="Q394">
        <v>509.84762121188902</v>
      </c>
      <c r="R394">
        <v>30.135590815304401</v>
      </c>
      <c r="S394" s="1">
        <f>(Table2[[#This Row],[Close Price]]-Table2[[#This Row],[20D EMA]])/Table2[[#This Row],[20D EMA]]</f>
        <v>-6.1827413035080318E-2</v>
      </c>
      <c r="T394" s="1">
        <f>(Table2[[#This Row],[Close Price]]-Table2[[#This Row],[50D EMA]])/Table2[[#This Row],[50D EMA]]</f>
        <v>-7.4430908269252152E-2</v>
      </c>
      <c r="U394" s="1">
        <f>(Table2[[#This Row],[Close Price]]-Table2[[#This Row],[200D EMA]])/Table2[[#This Row],[200D EMA]]</f>
        <v>2.988712347990973E-4</v>
      </c>
      <c r="V394">
        <v>1.38707824554875</v>
      </c>
      <c r="W394">
        <v>506.8</v>
      </c>
      <c r="X394">
        <v>523.4</v>
      </c>
      <c r="Y394">
        <v>506.8</v>
      </c>
      <c r="Z394">
        <v>528</v>
      </c>
      <c r="AA394">
        <v>506.8</v>
      </c>
      <c r="AB394">
        <v>574.29999999999995</v>
      </c>
      <c r="AC394" s="1">
        <f>(Table2[[#This Row],[Close Price]]/Table2[[#This Row],[Day Low]])-1</f>
        <v>6.3141278610892027E-3</v>
      </c>
      <c r="AD394" s="1">
        <f>(Table2[[#This Row],[Day High]]/Table2[[#This Row],[Close Price]])-1</f>
        <v>2.6274509803921431E-2</v>
      </c>
      <c r="AE394" s="1">
        <f>(Table2[[#This Row],[Close Price]]/Table2[[#This Row],[Current Week Low]])-1</f>
        <v>6.3141278610892027E-3</v>
      </c>
      <c r="AF394" s="1">
        <f>(Table2[[#This Row],[Current Week High]]/Table2[[#This Row],[Close Price]])-1</f>
        <v>3.529411764705892E-2</v>
      </c>
      <c r="AG394" s="1">
        <f>(Table2[[#This Row],[Close Price]]/Table2[[#This Row],[Current Month Low]])-1</f>
        <v>6.3141278610892027E-3</v>
      </c>
      <c r="AH394" s="1">
        <f>(Table2[[#This Row],[Current Month High]]/Table2[[#This Row],[Close Price]])-1</f>
        <v>0.12607843137254893</v>
      </c>
      <c r="AI394">
        <v>24.058823529411701</v>
      </c>
      <c r="AJ394">
        <v>34.139926354550198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-0.05</v>
      </c>
      <c r="AM394" t="s">
        <v>3206</v>
      </c>
      <c r="AN394">
        <v>-6.78</v>
      </c>
      <c r="AO394" t="s">
        <v>3206</v>
      </c>
      <c r="AP394">
        <v>0.159360045801519</v>
      </c>
      <c r="AQ394">
        <f>(Table2[[#This Row],[Sharpe Ratio]]-AVERAGE(Table2[Sharpe Ratio]))/_xlfn.STDEV.P(Table2[Sharpe Ratio])</f>
        <v>1.107085887633648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421</v>
      </c>
      <c r="AT394">
        <f>_xlfn.RANK.AVG(Table2[[#This Row],[6M Return vs Nifty Z-Score]],Table2[6M Return vs Nifty Z-Score])</f>
        <v>657</v>
      </c>
      <c r="AU394">
        <f>_xlfn.RANK.AVG(Table2[[#This Row],[Sharpe Ratio Z-Score]],Table2[Sharpe Ratio Z-Score])</f>
        <v>99</v>
      </c>
      <c r="AV394">
        <f>(Table2[[#This Row],[Rank 1Y]]+Table2[[#This Row],[Rank 6M]]+Table2[[#This Row],[Rank Sharpe]])/3</f>
        <v>392.33333333333331</v>
      </c>
    </row>
    <row r="395" spans="1:48" x14ac:dyDescent="0.3">
      <c r="A395" t="s">
        <v>690</v>
      </c>
      <c r="B395" t="s">
        <v>691</v>
      </c>
      <c r="C395" t="s">
        <v>3171</v>
      </c>
      <c r="D395" t="s">
        <v>345</v>
      </c>
      <c r="E395">
        <v>27152.474697450001</v>
      </c>
      <c r="F395">
        <v>2119.85</v>
      </c>
      <c r="G395">
        <v>1.3095171928834</v>
      </c>
      <c r="H395">
        <f>(Table2[[#This Row],[1Y Return vs Nifty]]-AVERAGE(Table2[1Y Return vs Nifty]))/_xlfn.STDEV.P(Table2[1Y Return vs Nifty])</f>
        <v>-0.39560353700084994</v>
      </c>
      <c r="I395">
        <v>0.680314555660817</v>
      </c>
      <c r="J395">
        <f>(Table2[[#This Row],[1M Return vs Nifty]]-AVERAGE(Table2[1M Return vs Nifty]))/_xlfn.STDEV.P(Table2[1M Return vs Nifty])</f>
        <v>-0.16993983434356094</v>
      </c>
      <c r="K395">
        <v>56.783759069006102</v>
      </c>
      <c r="L395">
        <f>(Table2[[#This Row],[6M Return vs Nifty]]-AVERAGE(Table2[6M Return vs Nifty]))/_xlfn.STDEV.P(Table2[6M Return vs Nifty])</f>
        <v>1.3895982241565812</v>
      </c>
      <c r="M395">
        <v>-1.1618639731429901</v>
      </c>
      <c r="N395">
        <f>(Table2[[#This Row],[1W Return vs Nifty]]-AVERAGE(Table2[1W Return vs Nifty]))/_xlfn.STDEV.P(Table2[1W Return vs Nifty])</f>
        <v>-0.62912629947949528</v>
      </c>
      <c r="O395">
        <v>2134.91</v>
      </c>
      <c r="P395">
        <v>2041.6524572042499</v>
      </c>
      <c r="Q395">
        <v>1723.1657337289901</v>
      </c>
      <c r="R395">
        <v>46.619430734064601</v>
      </c>
      <c r="S395" s="1">
        <f>(Table2[[#This Row],[Close Price]]-Table2[[#This Row],[20D EMA]])/Table2[[#This Row],[20D EMA]]</f>
        <v>-7.054161533741444E-3</v>
      </c>
      <c r="T395" s="1">
        <f>(Table2[[#This Row],[Close Price]]-Table2[[#This Row],[50D EMA]])/Table2[[#This Row],[50D EMA]]</f>
        <v>3.8301103853312188E-2</v>
      </c>
      <c r="U395" s="1">
        <f>(Table2[[#This Row],[Close Price]]-Table2[[#This Row],[200D EMA]])/Table2[[#This Row],[200D EMA]]</f>
        <v>0.23020668210049153</v>
      </c>
      <c r="V395">
        <v>1.0111196021347</v>
      </c>
      <c r="W395">
        <v>2090.5500000000002</v>
      </c>
      <c r="X395">
        <v>2140.15</v>
      </c>
      <c r="Y395">
        <v>2090.5500000000002</v>
      </c>
      <c r="Z395">
        <v>2219.65</v>
      </c>
      <c r="AA395">
        <v>2090.5500000000002</v>
      </c>
      <c r="AB395">
        <v>2280</v>
      </c>
      <c r="AC395" s="1">
        <f>(Table2[[#This Row],[Close Price]]/Table2[[#This Row],[Day Low]])-1</f>
        <v>1.4015450479538671E-2</v>
      </c>
      <c r="AD395" s="1">
        <f>(Table2[[#This Row],[Day High]]/Table2[[#This Row],[Close Price]])-1</f>
        <v>9.5761492558437133E-3</v>
      </c>
      <c r="AE395" s="1">
        <f>(Table2[[#This Row],[Close Price]]/Table2[[#This Row],[Current Week Low]])-1</f>
        <v>1.4015450479538671E-2</v>
      </c>
      <c r="AF395" s="1">
        <f>(Table2[[#This Row],[Current Week High]]/Table2[[#This Row],[Close Price]])-1</f>
        <v>4.7078802745477377E-2</v>
      </c>
      <c r="AG395" s="1">
        <f>(Table2[[#This Row],[Close Price]]/Table2[[#This Row],[Current Month Low]])-1</f>
        <v>1.4015450479538671E-2</v>
      </c>
      <c r="AH395" s="1">
        <f>(Table2[[#This Row],[Current Month High]]/Table2[[#This Row],[Close Price]])-1</f>
        <v>7.5547798193268401E-2</v>
      </c>
      <c r="AI395">
        <v>7.5547798193268401</v>
      </c>
      <c r="AJ395">
        <v>78.724390860804306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0.05</v>
      </c>
      <c r="AM395" t="s">
        <v>3208</v>
      </c>
      <c r="AN395">
        <v>5.53</v>
      </c>
      <c r="AO395" t="s">
        <v>3208</v>
      </c>
      <c r="AP395">
        <v>-5.5820394252006002E-2</v>
      </c>
      <c r="AQ395">
        <f>(Table2[[#This Row],[Sharpe Ratio]]-AVERAGE(Table2[Sharpe Ratio]))/_xlfn.STDEV.P(Table2[Sharpe Ratio])</f>
        <v>-1.4086621489693618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-1.2137335956366868</v>
      </c>
      <c r="AS395">
        <f>_xlfn.RANK.AVG(Table2[[#This Row],[1Y Return vs Nifty Z-Score]],Table2[1Y Return vs Nifty Z-Score])</f>
        <v>440</v>
      </c>
      <c r="AT395">
        <f>_xlfn.RANK.AVG(Table2[[#This Row],[6M Return vs Nifty Z-Score]],Table2[6M Return vs Nifty Z-Score])</f>
        <v>66</v>
      </c>
      <c r="AU395">
        <f>_xlfn.RANK.AVG(Table2[[#This Row],[Sharpe Ratio Z-Score]],Table2[Sharpe Ratio Z-Score])</f>
        <v>672</v>
      </c>
      <c r="AV395">
        <f>(Table2[[#This Row],[Rank 1Y]]+Table2[[#This Row],[Rank 6M]]+Table2[[#This Row],[Rank Sharpe]])/3</f>
        <v>392.66666666666669</v>
      </c>
    </row>
    <row r="396" spans="1:48" x14ac:dyDescent="0.3">
      <c r="A396" t="s">
        <v>1102</v>
      </c>
      <c r="B396" t="s">
        <v>1103</v>
      </c>
      <c r="C396" t="s">
        <v>3169</v>
      </c>
      <c r="D396" t="s">
        <v>138</v>
      </c>
      <c r="E396">
        <v>11848.68</v>
      </c>
      <c r="F396">
        <v>365.5</v>
      </c>
      <c r="G396">
        <v>1.4412243529839801</v>
      </c>
      <c r="H396">
        <f>(Table2[[#This Row],[1Y Return vs Nifty]]-AVERAGE(Table2[1Y Return vs Nifty]))/_xlfn.STDEV.P(Table2[1Y Return vs Nifty])</f>
        <v>-0.39326835664058996</v>
      </c>
      <c r="I396">
        <v>-1.0522569507800199</v>
      </c>
      <c r="J396">
        <f>(Table2[[#This Row],[1M Return vs Nifty]]-AVERAGE(Table2[1M Return vs Nifty]))/_xlfn.STDEV.P(Table2[1M Return vs Nifty])</f>
        <v>-0.33913519423739619</v>
      </c>
      <c r="K396">
        <v>-16.383876416517499</v>
      </c>
      <c r="L396">
        <f>(Table2[[#This Row],[6M Return vs Nifty]]-AVERAGE(Table2[6M Return vs Nifty]))/_xlfn.STDEV.P(Table2[6M Return vs Nifty])</f>
        <v>-0.94941753560026576</v>
      </c>
      <c r="M396">
        <v>2.91543923648937</v>
      </c>
      <c r="N396">
        <f>(Table2[[#This Row],[1W Return vs Nifty]]-AVERAGE(Table2[1W Return vs Nifty]))/_xlfn.STDEV.P(Table2[1W Return vs Nifty])</f>
        <v>0.14255697814598348</v>
      </c>
      <c r="O396">
        <v>369.87</v>
      </c>
      <c r="P396">
        <v>379.24357433946801</v>
      </c>
      <c r="Q396">
        <v>373.53132103491998</v>
      </c>
      <c r="R396">
        <v>57.128256859387101</v>
      </c>
      <c r="S396" s="1">
        <f>(Table2[[#This Row],[Close Price]]-Table2[[#This Row],[20D EMA]])/Table2[[#This Row],[20D EMA]]</f>
        <v>-1.1814962013680494E-2</v>
      </c>
      <c r="T396" s="1">
        <f>(Table2[[#This Row],[Close Price]]-Table2[[#This Row],[50D EMA]])/Table2[[#This Row],[50D EMA]]</f>
        <v>-3.6239438897297915E-2</v>
      </c>
      <c r="U396" s="1">
        <f>(Table2[[#This Row],[Close Price]]-Table2[[#This Row],[200D EMA]])/Table2[[#This Row],[200D EMA]]</f>
        <v>-2.1501064522964505E-2</v>
      </c>
      <c r="V396">
        <v>0.58908608551868402</v>
      </c>
      <c r="W396">
        <v>363.9</v>
      </c>
      <c r="X396">
        <v>373.25</v>
      </c>
      <c r="Y396">
        <v>359.05</v>
      </c>
      <c r="Z396">
        <v>375</v>
      </c>
      <c r="AA396">
        <v>359.05</v>
      </c>
      <c r="AB396">
        <v>379.5</v>
      </c>
      <c r="AC396" s="1">
        <f>(Table2[[#This Row],[Close Price]]/Table2[[#This Row],[Day Low]])-1</f>
        <v>4.3968123110744717E-3</v>
      </c>
      <c r="AD396" s="1">
        <f>(Table2[[#This Row],[Day High]]/Table2[[#This Row],[Close Price]])-1</f>
        <v>2.1203830369357135E-2</v>
      </c>
      <c r="AE396" s="1">
        <f>(Table2[[#This Row],[Close Price]]/Table2[[#This Row],[Current Week Low]])-1</f>
        <v>1.7964071856287456E-2</v>
      </c>
      <c r="AF396" s="1">
        <f>(Table2[[#This Row],[Current Week High]]/Table2[[#This Row],[Close Price]])-1</f>
        <v>2.5991792065663377E-2</v>
      </c>
      <c r="AG396" s="1">
        <f>(Table2[[#This Row],[Close Price]]/Table2[[#This Row],[Current Month Low]])-1</f>
        <v>1.7964071856287456E-2</v>
      </c>
      <c r="AH396" s="1">
        <f>(Table2[[#This Row],[Current Month High]]/Table2[[#This Row],[Close Price]])-1</f>
        <v>3.8303693570451491E-2</v>
      </c>
      <c r="AI396">
        <v>38.440492476060101</v>
      </c>
      <c r="AJ396">
        <v>42.6619828259172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0.01</v>
      </c>
      <c r="AM396" t="s">
        <v>3208</v>
      </c>
      <c r="AN396">
        <v>-0.98</v>
      </c>
      <c r="AO396" t="s">
        <v>3206</v>
      </c>
      <c r="AP396">
        <v>0.15197515843885001</v>
      </c>
      <c r="AQ396">
        <f>(Table2[[#This Row],[Sharpe Ratio]]-AVERAGE(Table2[Sharpe Ratio]))/_xlfn.STDEV.P(Table2[Sharpe Ratio])</f>
        <v>1.0207466465829858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437</v>
      </c>
      <c r="AT396">
        <f>_xlfn.RANK.AVG(Table2[[#This Row],[6M Return vs Nifty Z-Score]],Table2[6M Return vs Nifty Z-Score])</f>
        <v>630</v>
      </c>
      <c r="AU396">
        <f>_xlfn.RANK.AVG(Table2[[#This Row],[Sharpe Ratio Z-Score]],Table2[Sharpe Ratio Z-Score])</f>
        <v>113</v>
      </c>
      <c r="AV396">
        <f>(Table2[[#This Row],[Rank 1Y]]+Table2[[#This Row],[Rank 6M]]+Table2[[#This Row],[Rank Sharpe]])/3</f>
        <v>393.33333333333331</v>
      </c>
    </row>
    <row r="397" spans="1:48" x14ac:dyDescent="0.3">
      <c r="A397" t="s">
        <v>171</v>
      </c>
      <c r="B397" t="s">
        <v>172</v>
      </c>
      <c r="C397" t="s">
        <v>3163</v>
      </c>
      <c r="D397" t="s">
        <v>173</v>
      </c>
      <c r="E397">
        <v>153746.225008835</v>
      </c>
      <c r="F397">
        <v>1499.95</v>
      </c>
      <c r="G397">
        <v>20.461901080485202</v>
      </c>
      <c r="H397">
        <f>(Table2[[#This Row],[1Y Return vs Nifty]]-AVERAGE(Table2[1Y Return vs Nifty]))/_xlfn.STDEV.P(Table2[1Y Return vs Nifty])</f>
        <v>-5.6029965812059733E-2</v>
      </c>
      <c r="I397">
        <v>1.7887006744307801</v>
      </c>
      <c r="J397">
        <f>(Table2[[#This Row],[1M Return vs Nifty]]-AVERAGE(Table2[1M Return vs Nifty]))/_xlfn.STDEV.P(Table2[1M Return vs Nifty])</f>
        <v>-6.1699690967395519E-2</v>
      </c>
      <c r="K397">
        <v>9.5512114664131005</v>
      </c>
      <c r="L397">
        <f>(Table2[[#This Row],[6M Return vs Nifty]]-AVERAGE(Table2[6M Return vs Nifty]))/_xlfn.STDEV.P(Table2[6M Return vs Nifty])</f>
        <v>-0.12032720233596679</v>
      </c>
      <c r="M397">
        <v>4.4145660462465504</v>
      </c>
      <c r="N397">
        <f>(Table2[[#This Row],[1W Return vs Nifty]]-AVERAGE(Table2[1W Return vs Nifty]))/_xlfn.STDEV.P(Table2[1W Return vs Nifty])</f>
        <v>0.42628645094964057</v>
      </c>
      <c r="O397">
        <v>1462.71</v>
      </c>
      <c r="P397">
        <v>1436.4401152952801</v>
      </c>
      <c r="Q397">
        <v>1294.2894525659401</v>
      </c>
      <c r="R397">
        <v>66.603647400361695</v>
      </c>
      <c r="S397" s="1">
        <f>(Table2[[#This Row],[Close Price]]-Table2[[#This Row],[20D EMA]])/Table2[[#This Row],[20D EMA]]</f>
        <v>2.5459592126942463E-2</v>
      </c>
      <c r="T397" s="1">
        <f>(Table2[[#This Row],[Close Price]]-Table2[[#This Row],[50D EMA]])/Table2[[#This Row],[50D EMA]]</f>
        <v>4.4213388381780641E-2</v>
      </c>
      <c r="U397" s="1">
        <f>(Table2[[#This Row],[Close Price]]-Table2[[#This Row],[200D EMA]])/Table2[[#This Row],[200D EMA]]</f>
        <v>0.15889841876277067</v>
      </c>
      <c r="V397">
        <v>0.900934514783437</v>
      </c>
      <c r="W397">
        <v>1495.2</v>
      </c>
      <c r="X397">
        <v>1541.85</v>
      </c>
      <c r="Y397">
        <v>1425.15</v>
      </c>
      <c r="Z397">
        <v>1541.85</v>
      </c>
      <c r="AA397">
        <v>1417.1</v>
      </c>
      <c r="AB397">
        <v>1541.85</v>
      </c>
      <c r="AC397" s="1">
        <f>(Table2[[#This Row],[Close Price]]/Table2[[#This Row],[Day Low]])-1</f>
        <v>3.1768325307650613E-3</v>
      </c>
      <c r="AD397" s="1">
        <f>(Table2[[#This Row],[Day High]]/Table2[[#This Row],[Close Price]])-1</f>
        <v>2.7934264475482529E-2</v>
      </c>
      <c r="AE397" s="1">
        <f>(Table2[[#This Row],[Close Price]]/Table2[[#This Row],[Current Week Low]])-1</f>
        <v>5.2485703259306016E-2</v>
      </c>
      <c r="AF397" s="1">
        <f>(Table2[[#This Row],[Current Week High]]/Table2[[#This Row],[Close Price]])-1</f>
        <v>2.7934264475482529E-2</v>
      </c>
      <c r="AG397" s="1">
        <f>(Table2[[#This Row],[Close Price]]/Table2[[#This Row],[Current Month Low]])-1</f>
        <v>5.8464469691623888E-2</v>
      </c>
      <c r="AH397" s="1">
        <f>(Table2[[#This Row],[Current Month High]]/Table2[[#This Row],[Close Price]])-1</f>
        <v>2.7934264475482529E-2</v>
      </c>
      <c r="AI397">
        <v>2.7934264475482502</v>
      </c>
      <c r="AJ397">
        <v>56.277349447801598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-0.05</v>
      </c>
      <c r="AM397" t="s">
        <v>3206</v>
      </c>
      <c r="AN397">
        <v>3.11</v>
      </c>
      <c r="AO397" t="s">
        <v>3208</v>
      </c>
      <c r="AP397">
        <v>1.354089193792E-2</v>
      </c>
      <c r="AQ397">
        <f>(Table2[[#This Row],[Sharpe Ratio]]-AVERAGE(Table2[Sharpe Ratio]))/_xlfn.STDEV.P(Table2[Sharpe Ratio])</f>
        <v>-0.59773565627717773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-0.40950606444295923</v>
      </c>
      <c r="AS397">
        <f>_xlfn.RANK.AVG(Table2[[#This Row],[1Y Return vs Nifty Z-Score]],Table2[1Y Return vs Nifty Z-Score])</f>
        <v>317</v>
      </c>
      <c r="AT397">
        <f>_xlfn.RANK.AVG(Table2[[#This Row],[6M Return vs Nifty Z-Score]],Table2[6M Return vs Nifty Z-Score])</f>
        <v>368</v>
      </c>
      <c r="AU397">
        <f>_xlfn.RANK.AVG(Table2[[#This Row],[Sharpe Ratio Z-Score]],Table2[Sharpe Ratio Z-Score])</f>
        <v>496</v>
      </c>
      <c r="AV397">
        <f>(Table2[[#This Row],[Rank 1Y]]+Table2[[#This Row],[Rank 6M]]+Table2[[#This Row],[Rank Sharpe]])/3</f>
        <v>393.66666666666669</v>
      </c>
    </row>
    <row r="398" spans="1:48" x14ac:dyDescent="0.3">
      <c r="A398" t="s">
        <v>102</v>
      </c>
      <c r="B398" t="s">
        <v>103</v>
      </c>
      <c r="C398" t="s">
        <v>3167</v>
      </c>
      <c r="D398" t="s">
        <v>104</v>
      </c>
      <c r="E398">
        <v>292998.48745566001</v>
      </c>
      <c r="F398">
        <v>1814.45</v>
      </c>
      <c r="G398">
        <v>54.210218427692503</v>
      </c>
      <c r="H398">
        <f>(Table2[[#This Row],[1Y Return vs Nifty]]-AVERAGE(Table2[1Y Return vs Nifty]))/_xlfn.STDEV.P(Table2[1Y Return vs Nifty])</f>
        <v>0.54233088109130556</v>
      </c>
      <c r="I398">
        <v>4.6580717588515403</v>
      </c>
      <c r="J398">
        <f>(Table2[[#This Row],[1M Return vs Nifty]]-AVERAGE(Table2[1M Return vs Nifty]))/_xlfn.STDEV.P(Table2[1M Return vs Nifty])</f>
        <v>0.21851054652799581</v>
      </c>
      <c r="K398">
        <v>-17.580220998098699</v>
      </c>
      <c r="L398">
        <f>(Table2[[#This Row],[6M Return vs Nifty]]-AVERAGE(Table2[6M Return vs Nifty]))/_xlfn.STDEV.P(Table2[6M Return vs Nifty])</f>
        <v>-0.98766216127184137</v>
      </c>
      <c r="M398">
        <v>-0.31340368236376898</v>
      </c>
      <c r="N398">
        <f>(Table2[[#This Row],[1W Return vs Nifty]]-AVERAGE(Table2[1W Return vs Nifty]))/_xlfn.STDEV.P(Table2[1W Return vs Nifty])</f>
        <v>-0.46854402623163144</v>
      </c>
      <c r="O398">
        <v>1861.94</v>
      </c>
      <c r="P398">
        <v>1839.7219001972701</v>
      </c>
      <c r="Q398">
        <v>1705.7605303995899</v>
      </c>
      <c r="R398">
        <v>43.485216728670501</v>
      </c>
      <c r="S398" s="1">
        <f>(Table2[[#This Row],[Close Price]]-Table2[[#This Row],[20D EMA]])/Table2[[#This Row],[20D EMA]]</f>
        <v>-2.5505655391688243E-2</v>
      </c>
      <c r="T398" s="1">
        <f>(Table2[[#This Row],[Close Price]]-Table2[[#This Row],[50D EMA]])/Table2[[#This Row],[50D EMA]]</f>
        <v>-1.3736804565168344E-2</v>
      </c>
      <c r="U398" s="1">
        <f>(Table2[[#This Row],[Close Price]]-Table2[[#This Row],[200D EMA]])/Table2[[#This Row],[200D EMA]]</f>
        <v>6.3719067045682323E-2</v>
      </c>
      <c r="V398">
        <v>0.60259725417112797</v>
      </c>
      <c r="W398">
        <v>1809.1</v>
      </c>
      <c r="X398">
        <v>1865</v>
      </c>
      <c r="Y398">
        <v>1809.1</v>
      </c>
      <c r="Z398">
        <v>1893</v>
      </c>
      <c r="AA398">
        <v>1809.1</v>
      </c>
      <c r="AB398">
        <v>1960</v>
      </c>
      <c r="AC398" s="1">
        <f>(Table2[[#This Row],[Close Price]]/Table2[[#This Row],[Day Low]])-1</f>
        <v>2.957271571499609E-3</v>
      </c>
      <c r="AD398" s="1">
        <f>(Table2[[#This Row],[Day High]]/Table2[[#This Row],[Close Price]])-1</f>
        <v>2.7859681997299379E-2</v>
      </c>
      <c r="AE398" s="1">
        <f>(Table2[[#This Row],[Close Price]]/Table2[[#This Row],[Current Week Low]])-1</f>
        <v>2.957271571499609E-3</v>
      </c>
      <c r="AF398" s="1">
        <f>(Table2[[#This Row],[Current Week High]]/Table2[[#This Row],[Close Price]])-1</f>
        <v>4.3291355507178553E-2</v>
      </c>
      <c r="AG398" s="1">
        <f>(Table2[[#This Row],[Close Price]]/Table2[[#This Row],[Current Month Low]])-1</f>
        <v>2.957271571499609E-3</v>
      </c>
      <c r="AH398" s="1">
        <f>(Table2[[#This Row],[Current Month High]]/Table2[[#This Row],[Close Price]])-1</f>
        <v>8.0217145691531933E-2</v>
      </c>
      <c r="AI398">
        <v>19.8214334922428</v>
      </c>
      <c r="AJ398">
        <v>122.481760774937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-0.03</v>
      </c>
      <c r="AM398" t="s">
        <v>3206</v>
      </c>
      <c r="AN398">
        <v>-3.94</v>
      </c>
      <c r="AO398" t="s">
        <v>3206</v>
      </c>
      <c r="AP398">
        <v>5.3617617032572E-2</v>
      </c>
      <c r="AQ398">
        <f>(Table2[[#This Row],[Sharpe Ratio]]-AVERAGE(Table2[Sharpe Ratio]))/_xlfn.STDEV.P(Table2[Sharpe Ratio])</f>
        <v>-0.12918497181315225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-0.8245497316973236</v>
      </c>
      <c r="AS398">
        <f>_xlfn.RANK.AVG(Table2[[#This Row],[1Y Return vs Nifty Z-Score]],Table2[1Y Return vs Nifty Z-Score])</f>
        <v>157</v>
      </c>
      <c r="AT398">
        <f>_xlfn.RANK.AVG(Table2[[#This Row],[6M Return vs Nifty Z-Score]],Table2[6M Return vs Nifty Z-Score])</f>
        <v>649</v>
      </c>
      <c r="AU398">
        <f>_xlfn.RANK.AVG(Table2[[#This Row],[Sharpe Ratio Z-Score]],Table2[Sharpe Ratio Z-Score])</f>
        <v>377</v>
      </c>
      <c r="AV398">
        <f>(Table2[[#This Row],[Rank 1Y]]+Table2[[#This Row],[Rank 6M]]+Table2[[#This Row],[Rank Sharpe]])/3</f>
        <v>394.33333333333331</v>
      </c>
    </row>
    <row r="399" spans="1:48" x14ac:dyDescent="0.3">
      <c r="A399" t="s">
        <v>885</v>
      </c>
      <c r="B399" t="s">
        <v>886</v>
      </c>
      <c r="C399" t="s">
        <v>3171</v>
      </c>
      <c r="D399" t="s">
        <v>887</v>
      </c>
      <c r="E399">
        <v>17941.579807450002</v>
      </c>
      <c r="F399">
        <v>801.3</v>
      </c>
      <c r="G399">
        <v>-10.437163794931701</v>
      </c>
      <c r="H399">
        <f>(Table2[[#This Row],[1Y Return vs Nifty]]-AVERAGE(Table2[1Y Return vs Nifty]))/_xlfn.STDEV.P(Table2[1Y Return vs Nifty])</f>
        <v>-0.60387329788581268</v>
      </c>
      <c r="I399">
        <v>10.841237510701401</v>
      </c>
      <c r="J399">
        <f>(Table2[[#This Row],[1M Return vs Nifty]]-AVERAGE(Table2[1M Return vs Nifty]))/_xlfn.STDEV.P(Table2[1M Return vs Nifty])</f>
        <v>0.8223314859687989</v>
      </c>
      <c r="K399">
        <v>10.8227199036935</v>
      </c>
      <c r="L399">
        <f>(Table2[[#This Row],[6M Return vs Nifty]]-AVERAGE(Table2[6M Return vs Nifty]))/_xlfn.STDEV.P(Table2[6M Return vs Nifty])</f>
        <v>-7.9679745933592228E-2</v>
      </c>
      <c r="M399">
        <v>3.72334225063313</v>
      </c>
      <c r="N399">
        <f>(Table2[[#This Row],[1W Return vs Nifty]]-AVERAGE(Table2[1W Return vs Nifty]))/_xlfn.STDEV.P(Table2[1W Return vs Nifty])</f>
        <v>0.29546325317726196</v>
      </c>
      <c r="O399">
        <v>778.59</v>
      </c>
      <c r="P399">
        <v>745.76489153797002</v>
      </c>
      <c r="Q399">
        <v>700.435883029053</v>
      </c>
      <c r="R399">
        <v>66.034630796563107</v>
      </c>
      <c r="S399" s="1">
        <f>(Table2[[#This Row],[Close Price]]-Table2[[#This Row],[20D EMA]])/Table2[[#This Row],[20D EMA]]</f>
        <v>2.9168111586329034E-2</v>
      </c>
      <c r="T399" s="1">
        <f>(Table2[[#This Row],[Close Price]]-Table2[[#This Row],[50D EMA]])/Table2[[#This Row],[50D EMA]]</f>
        <v>7.4467314152455527E-2</v>
      </c>
      <c r="U399" s="1">
        <f>(Table2[[#This Row],[Close Price]]-Table2[[#This Row],[200D EMA]])/Table2[[#This Row],[200D EMA]]</f>
        <v>0.14400192710681453</v>
      </c>
      <c r="V399">
        <v>0.68907074610281605</v>
      </c>
      <c r="W399">
        <v>795.6</v>
      </c>
      <c r="X399">
        <v>828.4</v>
      </c>
      <c r="Y399">
        <v>786.2</v>
      </c>
      <c r="Z399">
        <v>828.4</v>
      </c>
      <c r="AA399">
        <v>780</v>
      </c>
      <c r="AB399">
        <v>828.8</v>
      </c>
      <c r="AC399" s="1">
        <f>(Table2[[#This Row],[Close Price]]/Table2[[#This Row],[Day Low]])-1</f>
        <v>7.1644042232277272E-3</v>
      </c>
      <c r="AD399" s="1">
        <f>(Table2[[#This Row],[Day High]]/Table2[[#This Row],[Close Price]])-1</f>
        <v>3.3820042431049524E-2</v>
      </c>
      <c r="AE399" s="1">
        <f>(Table2[[#This Row],[Close Price]]/Table2[[#This Row],[Current Week Low]])-1</f>
        <v>1.9206308827270258E-2</v>
      </c>
      <c r="AF399" s="1">
        <f>(Table2[[#This Row],[Current Week High]]/Table2[[#This Row],[Close Price]])-1</f>
        <v>3.3820042431049524E-2</v>
      </c>
      <c r="AG399" s="1">
        <f>(Table2[[#This Row],[Close Price]]/Table2[[#This Row],[Current Month Low]])-1</f>
        <v>2.7307692307692255E-2</v>
      </c>
      <c r="AH399" s="1">
        <f>(Table2[[#This Row],[Current Month High]]/Table2[[#This Row],[Close Price]])-1</f>
        <v>3.4319231249219984E-2</v>
      </c>
      <c r="AI399">
        <v>6.0152252589542101</v>
      </c>
      <c r="AJ399">
        <v>34.898989898989797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0.11</v>
      </c>
      <c r="AM399" t="s">
        <v>3208</v>
      </c>
      <c r="AN399">
        <v>1.67</v>
      </c>
      <c r="AO399" t="s">
        <v>3208</v>
      </c>
      <c r="AP399">
        <v>7.8928750869264999E-2</v>
      </c>
      <c r="AQ399">
        <f>(Table2[[#This Row],[Sharpe Ratio]]-AVERAGE(Table2[Sharpe Ratio]))/_xlfn.STDEV.P(Table2[Sharpe Ratio])</f>
        <v>0.16673614089587116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0.6009778362225271</v>
      </c>
      <c r="AS399">
        <f>_xlfn.RANK.AVG(Table2[[#This Row],[1Y Return vs Nifty Z-Score]],Table2[1Y Return vs Nifty Z-Score])</f>
        <v>531</v>
      </c>
      <c r="AT399">
        <f>_xlfn.RANK.AVG(Table2[[#This Row],[6M Return vs Nifty Z-Score]],Table2[6M Return vs Nifty Z-Score])</f>
        <v>351</v>
      </c>
      <c r="AU399">
        <f>_xlfn.RANK.AVG(Table2[[#This Row],[Sharpe Ratio Z-Score]],Table2[Sharpe Ratio Z-Score])</f>
        <v>304</v>
      </c>
      <c r="AV399">
        <f>(Table2[[#This Row],[Rank 1Y]]+Table2[[#This Row],[Rank 6M]]+Table2[[#This Row],[Rank Sharpe]])/3</f>
        <v>395.33333333333331</v>
      </c>
    </row>
    <row r="400" spans="1:48" x14ac:dyDescent="0.3">
      <c r="A400" t="s">
        <v>441</v>
      </c>
      <c r="B400" t="s">
        <v>442</v>
      </c>
      <c r="C400" t="s">
        <v>3159</v>
      </c>
      <c r="D400" t="s">
        <v>443</v>
      </c>
      <c r="E400">
        <v>51105.0029981599</v>
      </c>
      <c r="F400">
        <v>335.45</v>
      </c>
      <c r="G400">
        <v>10.049801019637499</v>
      </c>
      <c r="H400">
        <f>(Table2[[#This Row],[1Y Return vs Nifty]]-AVERAGE(Table2[1Y Return vs Nifty]))/_xlfn.STDEV.P(Table2[1Y Return vs Nifty])</f>
        <v>-0.24063748109509847</v>
      </c>
      <c r="I400">
        <v>-8.1449812862096103</v>
      </c>
      <c r="J400">
        <f>(Table2[[#This Row],[1M Return vs Nifty]]-AVERAGE(Table2[1M Return vs Nifty]))/_xlfn.STDEV.P(Table2[1M Return vs Nifty])</f>
        <v>-1.0317796490835962</v>
      </c>
      <c r="K400">
        <v>8.3535068503847594</v>
      </c>
      <c r="L400">
        <f>(Table2[[#This Row],[6M Return vs Nifty]]-AVERAGE(Table2[6M Return vs Nifty]))/_xlfn.STDEV.P(Table2[6M Return vs Nifty])</f>
        <v>-0.15861530545470276</v>
      </c>
      <c r="M400">
        <v>-3.77337825717201</v>
      </c>
      <c r="N400">
        <f>(Table2[[#This Row],[1W Return vs Nifty]]-AVERAGE(Table2[1W Return vs Nifty]))/_xlfn.STDEV.P(Table2[1W Return vs Nifty])</f>
        <v>-1.1233897375049888</v>
      </c>
      <c r="O400">
        <v>358.43</v>
      </c>
      <c r="P400">
        <v>352.66489981963099</v>
      </c>
      <c r="Q400">
        <v>304.82600358650302</v>
      </c>
      <c r="R400">
        <v>21.799681672917099</v>
      </c>
      <c r="S400" s="1">
        <f>(Table2[[#This Row],[Close Price]]-Table2[[#This Row],[20D EMA]])/Table2[[#This Row],[20D EMA]]</f>
        <v>-6.4112936975141643E-2</v>
      </c>
      <c r="T400" s="1">
        <f>(Table2[[#This Row],[Close Price]]-Table2[[#This Row],[50D EMA]])/Table2[[#This Row],[50D EMA]]</f>
        <v>-4.8813760111753368E-2</v>
      </c>
      <c r="U400" s="1">
        <f>(Table2[[#This Row],[Close Price]]-Table2[[#This Row],[200D EMA]])/Table2[[#This Row],[200D EMA]]</f>
        <v>0.10046385824431983</v>
      </c>
      <c r="V400">
        <v>0.60807422935429301</v>
      </c>
      <c r="W400">
        <v>334.1</v>
      </c>
      <c r="X400">
        <v>343.1</v>
      </c>
      <c r="Y400">
        <v>334.1</v>
      </c>
      <c r="Z400">
        <v>352.4</v>
      </c>
      <c r="AA400">
        <v>334.1</v>
      </c>
      <c r="AB400">
        <v>372.25</v>
      </c>
      <c r="AC400" s="1">
        <f>(Table2[[#This Row],[Close Price]]/Table2[[#This Row],[Day Low]])-1</f>
        <v>4.0407063753367112E-3</v>
      </c>
      <c r="AD400" s="1">
        <f>(Table2[[#This Row],[Day High]]/Table2[[#This Row],[Close Price]])-1</f>
        <v>2.2805187062155508E-2</v>
      </c>
      <c r="AE400" s="1">
        <f>(Table2[[#This Row],[Close Price]]/Table2[[#This Row],[Current Week Low]])-1</f>
        <v>4.0407063753367112E-3</v>
      </c>
      <c r="AF400" s="1">
        <f>(Table2[[#This Row],[Current Week High]]/Table2[[#This Row],[Close Price]])-1</f>
        <v>5.0529139961245972E-2</v>
      </c>
      <c r="AG400" s="1">
        <f>(Table2[[#This Row],[Close Price]]/Table2[[#This Row],[Current Month Low]])-1</f>
        <v>4.0407063753367112E-3</v>
      </c>
      <c r="AH400" s="1">
        <f>(Table2[[#This Row],[Current Month High]]/Table2[[#This Row],[Close Price]])-1</f>
        <v>0.1097033835146819</v>
      </c>
      <c r="AI400">
        <v>14.532717245491099</v>
      </c>
      <c r="AJ400">
        <v>74.986958789775699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0.01</v>
      </c>
      <c r="AM400" t="s">
        <v>3208</v>
      </c>
      <c r="AN400">
        <v>-9.36</v>
      </c>
      <c r="AO400" t="s">
        <v>3206</v>
      </c>
      <c r="AP400">
        <v>3.5510660708047002E-2</v>
      </c>
      <c r="AQ400">
        <f>(Table2[[#This Row],[Sharpe Ratio]]-AVERAGE(Table2[Sharpe Ratio]))/_xlfn.STDEV.P(Table2[Sharpe Ratio])</f>
        <v>-0.34087958406949515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-2.8953017572078812</v>
      </c>
      <c r="AS400">
        <f>_xlfn.RANK.AVG(Table2[[#This Row],[1Y Return vs Nifty Z-Score]],Table2[1Y Return vs Nifty Z-Score])</f>
        <v>380</v>
      </c>
      <c r="AT400">
        <f>_xlfn.RANK.AVG(Table2[[#This Row],[6M Return vs Nifty Z-Score]],Table2[6M Return vs Nifty Z-Score])</f>
        <v>379</v>
      </c>
      <c r="AU400">
        <f>_xlfn.RANK.AVG(Table2[[#This Row],[Sharpe Ratio Z-Score]],Table2[Sharpe Ratio Z-Score])</f>
        <v>429</v>
      </c>
      <c r="AV400">
        <f>(Table2[[#This Row],[Rank 1Y]]+Table2[[#This Row],[Rank 6M]]+Table2[[#This Row],[Rank Sharpe]])/3</f>
        <v>396</v>
      </c>
    </row>
    <row r="401" spans="1:48" x14ac:dyDescent="0.3">
      <c r="A401" t="s">
        <v>527</v>
      </c>
      <c r="B401" t="s">
        <v>528</v>
      </c>
      <c r="C401" t="s">
        <v>3175</v>
      </c>
      <c r="D401" t="s">
        <v>281</v>
      </c>
      <c r="E401">
        <v>40497.821733719997</v>
      </c>
      <c r="F401">
        <v>2919.3</v>
      </c>
      <c r="G401">
        <v>-7.6847407783340298E-3</v>
      </c>
      <c r="H401">
        <f>(Table2[[#This Row],[1Y Return vs Nifty]]-AVERAGE(Table2[1Y Return vs Nifty]))/_xlfn.STDEV.P(Table2[1Y Return vs Nifty])</f>
        <v>-0.41895765141372177</v>
      </c>
      <c r="I401">
        <v>-5.0695140239549996</v>
      </c>
      <c r="J401">
        <f>(Table2[[#This Row],[1M Return vs Nifty]]-AVERAGE(Table2[1M Return vs Nifty]))/_xlfn.STDEV.P(Table2[1M Return vs Nifty])</f>
        <v>-0.73144295974958751</v>
      </c>
      <c r="K401">
        <v>23.234062326575401</v>
      </c>
      <c r="L401">
        <f>(Table2[[#This Row],[6M Return vs Nifty]]-AVERAGE(Table2[6M Return vs Nifty]))/_xlfn.STDEV.P(Table2[6M Return vs Nifty])</f>
        <v>0.31708482537202581</v>
      </c>
      <c r="M401">
        <v>2.7222763873296101</v>
      </c>
      <c r="N401">
        <f>(Table2[[#This Row],[1W Return vs Nifty]]-AVERAGE(Table2[1W Return vs Nifty]))/_xlfn.STDEV.P(Table2[1W Return vs Nifty])</f>
        <v>0.10599836749300731</v>
      </c>
      <c r="O401">
        <v>2927.94</v>
      </c>
      <c r="P401">
        <v>2848.3535031526699</v>
      </c>
      <c r="Q401">
        <v>2519.9726585518301</v>
      </c>
      <c r="R401">
        <v>57.961641594068603</v>
      </c>
      <c r="S401" s="1">
        <f>(Table2[[#This Row],[Close Price]]-Table2[[#This Row],[20D EMA]])/Table2[[#This Row],[20D EMA]]</f>
        <v>-2.950880140986452E-3</v>
      </c>
      <c r="T401" s="1">
        <f>(Table2[[#This Row],[Close Price]]-Table2[[#This Row],[50D EMA]])/Table2[[#This Row],[50D EMA]]</f>
        <v>2.4907897411189983E-2</v>
      </c>
      <c r="U401" s="1">
        <f>(Table2[[#This Row],[Close Price]]-Table2[[#This Row],[200D EMA]])/Table2[[#This Row],[200D EMA]]</f>
        <v>0.1584649500434081</v>
      </c>
      <c r="V401">
        <v>0.67005332370314796</v>
      </c>
      <c r="W401">
        <v>2913.2</v>
      </c>
      <c r="X401">
        <v>2988</v>
      </c>
      <c r="Y401">
        <v>2881</v>
      </c>
      <c r="Z401">
        <v>2988</v>
      </c>
      <c r="AA401">
        <v>2881</v>
      </c>
      <c r="AB401">
        <v>3023.8</v>
      </c>
      <c r="AC401" s="1">
        <f>(Table2[[#This Row],[Close Price]]/Table2[[#This Row],[Day Low]])-1</f>
        <v>2.0939173417549028E-3</v>
      </c>
      <c r="AD401" s="1">
        <f>(Table2[[#This Row],[Day High]]/Table2[[#This Row],[Close Price]])-1</f>
        <v>2.353303874216417E-2</v>
      </c>
      <c r="AE401" s="1">
        <f>(Table2[[#This Row],[Close Price]]/Table2[[#This Row],[Current Week Low]])-1</f>
        <v>1.3293995140576165E-2</v>
      </c>
      <c r="AF401" s="1">
        <f>(Table2[[#This Row],[Current Week High]]/Table2[[#This Row],[Close Price]])-1</f>
        <v>2.353303874216417E-2</v>
      </c>
      <c r="AG401" s="1">
        <f>(Table2[[#This Row],[Close Price]]/Table2[[#This Row],[Current Month Low]])-1</f>
        <v>1.3293995140576165E-2</v>
      </c>
      <c r="AH401" s="1">
        <f>(Table2[[#This Row],[Current Month High]]/Table2[[#This Row],[Close Price]])-1</f>
        <v>3.5796252526290484E-2</v>
      </c>
      <c r="AI401">
        <v>8.5534203404925702</v>
      </c>
      <c r="AJ401">
        <v>51.900512526992202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0.16</v>
      </c>
      <c r="AM401" t="s">
        <v>3208</v>
      </c>
      <c r="AN401">
        <v>3.55</v>
      </c>
      <c r="AO401" t="s">
        <v>3208</v>
      </c>
      <c r="AP401">
        <v>4.4851875106919998E-3</v>
      </c>
      <c r="AQ401">
        <f>(Table2[[#This Row],[Sharpe Ratio]]-AVERAGE(Table2[Sharpe Ratio]))/_xlfn.STDEV.P(Table2[Sharpe Ratio])</f>
        <v>-0.70360899042961822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-1.4309264087278943</v>
      </c>
      <c r="AS401">
        <f>_xlfn.RANK.AVG(Table2[[#This Row],[1Y Return vs Nifty Z-Score]],Table2[1Y Return vs Nifty Z-Score])</f>
        <v>451</v>
      </c>
      <c r="AT401">
        <f>_xlfn.RANK.AVG(Table2[[#This Row],[6M Return vs Nifty Z-Score]],Table2[6M Return vs Nifty Z-Score])</f>
        <v>219</v>
      </c>
      <c r="AU401">
        <f>_xlfn.RANK.AVG(Table2[[#This Row],[Sharpe Ratio Z-Score]],Table2[Sharpe Ratio Z-Score])</f>
        <v>518</v>
      </c>
      <c r="AV401">
        <f>(Table2[[#This Row],[Rank 1Y]]+Table2[[#This Row],[Rank 6M]]+Table2[[#This Row],[Rank Sharpe]])/3</f>
        <v>396</v>
      </c>
    </row>
    <row r="402" spans="1:48" x14ac:dyDescent="0.3">
      <c r="A402" t="s">
        <v>838</v>
      </c>
      <c r="B402" t="s">
        <v>839</v>
      </c>
      <c r="C402" t="s">
        <v>3172</v>
      </c>
      <c r="D402" t="s">
        <v>414</v>
      </c>
      <c r="E402">
        <v>19404.348506189999</v>
      </c>
      <c r="F402">
        <v>8163.1</v>
      </c>
      <c r="G402">
        <v>2.5143158263983998</v>
      </c>
      <c r="H402">
        <f>(Table2[[#This Row],[1Y Return vs Nifty]]-AVERAGE(Table2[1Y Return vs Nifty]))/_xlfn.STDEV.P(Table2[1Y Return vs Nifty])</f>
        <v>-0.37424234369212023</v>
      </c>
      <c r="I402">
        <v>1.2547748956304501</v>
      </c>
      <c r="J402">
        <f>(Table2[[#This Row],[1M Return vs Nifty]]-AVERAGE(Table2[1M Return vs Nifty]))/_xlfn.STDEV.P(Table2[1M Return vs Nifty])</f>
        <v>-0.11384054862601875</v>
      </c>
      <c r="K402">
        <v>29.614898679654399</v>
      </c>
      <c r="L402">
        <f>(Table2[[#This Row],[6M Return vs Nifty]]-AVERAGE(Table2[6M Return vs Nifty]))/_xlfn.STDEV.P(Table2[6M Return vs Nifty])</f>
        <v>0.52106677300834259</v>
      </c>
      <c r="M402">
        <v>-0.22817809565112601</v>
      </c>
      <c r="N402">
        <f>(Table2[[#This Row],[1W Return vs Nifty]]-AVERAGE(Table2[1W Return vs Nifty]))/_xlfn.STDEV.P(Table2[1W Return vs Nifty])</f>
        <v>-0.45241396263062272</v>
      </c>
      <c r="O402">
        <v>8128.62</v>
      </c>
      <c r="P402">
        <v>8010.1277512623201</v>
      </c>
      <c r="Q402">
        <v>7341.46733052736</v>
      </c>
      <c r="R402">
        <v>53.187531890971698</v>
      </c>
      <c r="S402" s="1">
        <f>(Table2[[#This Row],[Close Price]]-Table2[[#This Row],[20D EMA]])/Table2[[#This Row],[20D EMA]]</f>
        <v>4.2418024215673108E-3</v>
      </c>
      <c r="T402" s="1">
        <f>(Table2[[#This Row],[Close Price]]-Table2[[#This Row],[50D EMA]])/Table2[[#This Row],[50D EMA]]</f>
        <v>1.9097354435273932E-2</v>
      </c>
      <c r="U402" s="1">
        <f>(Table2[[#This Row],[Close Price]]-Table2[[#This Row],[200D EMA]])/Table2[[#This Row],[200D EMA]]</f>
        <v>0.11191668265771879</v>
      </c>
      <c r="V402">
        <v>0.51340244193670304</v>
      </c>
      <c r="W402">
        <v>8134.55</v>
      </c>
      <c r="X402">
        <v>8235.9500000000007</v>
      </c>
      <c r="Y402">
        <v>8035.35</v>
      </c>
      <c r="Z402">
        <v>8235.9500000000007</v>
      </c>
      <c r="AA402">
        <v>7958.1</v>
      </c>
      <c r="AB402">
        <v>8442</v>
      </c>
      <c r="AC402" s="1">
        <f>(Table2[[#This Row],[Close Price]]/Table2[[#This Row],[Day Low]])-1</f>
        <v>3.5097208819172554E-3</v>
      </c>
      <c r="AD402" s="1">
        <f>(Table2[[#This Row],[Day High]]/Table2[[#This Row],[Close Price]])-1</f>
        <v>8.924305717190828E-3</v>
      </c>
      <c r="AE402" s="1">
        <f>(Table2[[#This Row],[Close Price]]/Table2[[#This Row],[Current Week Low]])-1</f>
        <v>1.5898498509710146E-2</v>
      </c>
      <c r="AF402" s="1">
        <f>(Table2[[#This Row],[Current Week High]]/Table2[[#This Row],[Close Price]])-1</f>
        <v>8.924305717190828E-3</v>
      </c>
      <c r="AG402" s="1">
        <f>(Table2[[#This Row],[Close Price]]/Table2[[#This Row],[Current Month Low]])-1</f>
        <v>2.5759917568263679E-2</v>
      </c>
      <c r="AH402" s="1">
        <f>(Table2[[#This Row],[Current Month High]]/Table2[[#This Row],[Close Price]])-1</f>
        <v>3.4165941860322624E-2</v>
      </c>
      <c r="AI402">
        <v>10.0072276463598</v>
      </c>
      <c r="AJ402">
        <v>48.782488244085599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0.03</v>
      </c>
      <c r="AM402" t="s">
        <v>3208</v>
      </c>
      <c r="AN402">
        <v>0.64</v>
      </c>
      <c r="AO402" t="s">
        <v>3208</v>
      </c>
      <c r="AP402">
        <v>-9.5714456430200003E-4</v>
      </c>
      <c r="AQ402">
        <f>(Table2[[#This Row],[Sharpe Ratio]]-AVERAGE(Table2[Sharpe Ratio]))/_xlfn.STDEV.P(Table2[Sharpe Ratio])</f>
        <v>-0.76723715397832193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-1.1866672359187409</v>
      </c>
      <c r="AS402">
        <f>_xlfn.RANK.AVG(Table2[[#This Row],[1Y Return vs Nifty Z-Score]],Table2[1Y Return vs Nifty Z-Score])</f>
        <v>430</v>
      </c>
      <c r="AT402">
        <f>_xlfn.RANK.AVG(Table2[[#This Row],[6M Return vs Nifty Z-Score]],Table2[6M Return vs Nifty Z-Score])</f>
        <v>173</v>
      </c>
      <c r="AU402">
        <f>_xlfn.RANK.AVG(Table2[[#This Row],[Sharpe Ratio Z-Score]],Table2[Sharpe Ratio Z-Score])</f>
        <v>586</v>
      </c>
      <c r="AV402">
        <f>(Table2[[#This Row],[Rank 1Y]]+Table2[[#This Row],[Rank 6M]]+Table2[[#This Row],[Rank Sharpe]])/3</f>
        <v>396.33333333333331</v>
      </c>
    </row>
    <row r="403" spans="1:48" x14ac:dyDescent="0.3">
      <c r="A403" t="s">
        <v>470</v>
      </c>
      <c r="B403" t="s">
        <v>471</v>
      </c>
      <c r="C403" t="s">
        <v>3165</v>
      </c>
      <c r="D403" t="s">
        <v>472</v>
      </c>
      <c r="E403">
        <v>46285.8253358</v>
      </c>
      <c r="F403">
        <v>385.3</v>
      </c>
      <c r="G403">
        <v>14.784428892715701</v>
      </c>
      <c r="H403">
        <f>(Table2[[#This Row],[1Y Return vs Nifty]]-AVERAGE(Table2[1Y Return vs Nifty]))/_xlfn.STDEV.P(Table2[1Y Return vs Nifty])</f>
        <v>-0.15669208272868818</v>
      </c>
      <c r="I403">
        <v>14.290097006263199</v>
      </c>
      <c r="J403">
        <f>(Table2[[#This Row],[1M Return vs Nifty]]-AVERAGE(Table2[1M Return vs Nifty]))/_xlfn.STDEV.P(Table2[1M Return vs Nifty])</f>
        <v>1.1591320286336022</v>
      </c>
      <c r="K403">
        <v>26.422869440060701</v>
      </c>
      <c r="L403">
        <f>(Table2[[#This Row],[6M Return vs Nifty]]-AVERAGE(Table2[6M Return vs Nifty]))/_xlfn.STDEV.P(Table2[6M Return vs Nifty])</f>
        <v>0.41902429688525483</v>
      </c>
      <c r="M403">
        <v>8.8451966354665092</v>
      </c>
      <c r="N403">
        <f>(Table2[[#This Row],[1W Return vs Nifty]]-AVERAGE(Table2[1W Return vs Nifty]))/_xlfn.STDEV.P(Table2[1W Return vs Nifty])</f>
        <v>1.2648415839011706</v>
      </c>
      <c r="O403">
        <v>365.56</v>
      </c>
      <c r="P403">
        <v>353.27925697658998</v>
      </c>
      <c r="Q403">
        <v>312.18488299813799</v>
      </c>
      <c r="R403">
        <v>74.6032277681647</v>
      </c>
      <c r="S403" s="1">
        <f>(Table2[[#This Row],[Close Price]]-Table2[[#This Row],[20D EMA]])/Table2[[#This Row],[20D EMA]]</f>
        <v>5.3999343473027706E-2</v>
      </c>
      <c r="T403" s="1">
        <f>(Table2[[#This Row],[Close Price]]-Table2[[#This Row],[50D EMA]])/Table2[[#This Row],[50D EMA]]</f>
        <v>9.0638616310076442E-2</v>
      </c>
      <c r="U403" s="1">
        <f>(Table2[[#This Row],[Close Price]]-Table2[[#This Row],[200D EMA]])/Table2[[#This Row],[200D EMA]]</f>
        <v>0.2342045402701261</v>
      </c>
      <c r="V403">
        <v>1.52661651532382</v>
      </c>
      <c r="W403">
        <v>382.5</v>
      </c>
      <c r="X403">
        <v>394.9</v>
      </c>
      <c r="Y403">
        <v>366.15</v>
      </c>
      <c r="Z403">
        <v>394.9</v>
      </c>
      <c r="AA403">
        <v>355.25</v>
      </c>
      <c r="AB403">
        <v>394.9</v>
      </c>
      <c r="AC403" s="1">
        <f>(Table2[[#This Row],[Close Price]]/Table2[[#This Row],[Day Low]])-1</f>
        <v>7.3202614379084263E-3</v>
      </c>
      <c r="AD403" s="1">
        <f>(Table2[[#This Row],[Day High]]/Table2[[#This Row],[Close Price]])-1</f>
        <v>2.4915650142745882E-2</v>
      </c>
      <c r="AE403" s="1">
        <f>(Table2[[#This Row],[Close Price]]/Table2[[#This Row],[Current Week Low]])-1</f>
        <v>5.2300969547999454E-2</v>
      </c>
      <c r="AF403" s="1">
        <f>(Table2[[#This Row],[Current Week High]]/Table2[[#This Row],[Close Price]])-1</f>
        <v>2.4915650142745882E-2</v>
      </c>
      <c r="AG403" s="1">
        <f>(Table2[[#This Row],[Close Price]]/Table2[[#This Row],[Current Month Low]])-1</f>
        <v>8.4588318085855096E-2</v>
      </c>
      <c r="AH403" s="1">
        <f>(Table2[[#This Row],[Current Month High]]/Table2[[#This Row],[Close Price]])-1</f>
        <v>2.4915650142745882E-2</v>
      </c>
      <c r="AI403">
        <v>2.4915650142745802</v>
      </c>
      <c r="AJ403">
        <v>77.149425287356294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-0.05</v>
      </c>
      <c r="AM403" t="s">
        <v>3206</v>
      </c>
      <c r="AN403">
        <v>9.07</v>
      </c>
      <c r="AO403" t="s">
        <v>3208</v>
      </c>
      <c r="AP403">
        <v>-2.5370422580714001E-2</v>
      </c>
      <c r="AQ403">
        <f>(Table2[[#This Row],[Sharpe Ratio]]-AVERAGE(Table2[Sharpe Ratio]))/_xlfn.STDEV.P(Table2[Sharpe Ratio])</f>
        <v>-1.0526611275586093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1.6336446991327302</v>
      </c>
      <c r="AS403">
        <f>_xlfn.RANK.AVG(Table2[[#This Row],[1Y Return vs Nifty Z-Score]],Table2[1Y Return vs Nifty Z-Score])</f>
        <v>357</v>
      </c>
      <c r="AT403">
        <f>_xlfn.RANK.AVG(Table2[[#This Row],[6M Return vs Nifty Z-Score]],Table2[6M Return vs Nifty Z-Score])</f>
        <v>201</v>
      </c>
      <c r="AU403">
        <f>_xlfn.RANK.AVG(Table2[[#This Row],[Sharpe Ratio Z-Score]],Table2[Sharpe Ratio Z-Score])</f>
        <v>633</v>
      </c>
      <c r="AV403">
        <f>(Table2[[#This Row],[Rank 1Y]]+Table2[[#This Row],[Rank 6M]]+Table2[[#This Row],[Rank Sharpe]])/3</f>
        <v>397</v>
      </c>
    </row>
    <row r="404" spans="1:48" x14ac:dyDescent="0.3">
      <c r="A404" t="s">
        <v>1012</v>
      </c>
      <c r="B404" t="s">
        <v>1013</v>
      </c>
      <c r="C404" t="s">
        <v>3163</v>
      </c>
      <c r="D404" t="s">
        <v>118</v>
      </c>
      <c r="E404">
        <v>14343.321579039901</v>
      </c>
      <c r="F404">
        <v>2251.5500000000002</v>
      </c>
      <c r="G404">
        <v>17.1345670688778</v>
      </c>
      <c r="H404">
        <f>(Table2[[#This Row],[1Y Return vs Nifty]]-AVERAGE(Table2[1Y Return vs Nifty]))/_xlfn.STDEV.P(Table2[1Y Return vs Nifty])</f>
        <v>-0.11502391139555797</v>
      </c>
      <c r="I404">
        <v>-3.0073541925526199</v>
      </c>
      <c r="J404">
        <f>(Table2[[#This Row],[1M Return vs Nifty]]-AVERAGE(Table2[1M Return vs Nifty]))/_xlfn.STDEV.P(Table2[1M Return vs Nifty])</f>
        <v>-0.53006144473813166</v>
      </c>
      <c r="K404">
        <v>29.859341166283599</v>
      </c>
      <c r="L404">
        <f>(Table2[[#This Row],[6M Return vs Nifty]]-AVERAGE(Table2[6M Return vs Nifty]))/_xlfn.STDEV.P(Table2[6M Return vs Nifty])</f>
        <v>0.52888108632851216</v>
      </c>
      <c r="M404">
        <v>3.07533963151297</v>
      </c>
      <c r="N404">
        <f>(Table2[[#This Row],[1W Return vs Nifty]]-AVERAGE(Table2[1W Return vs Nifty]))/_xlfn.STDEV.P(Table2[1W Return vs Nifty])</f>
        <v>0.17282023171856886</v>
      </c>
      <c r="O404">
        <v>2256.91</v>
      </c>
      <c r="P404">
        <v>2189.8410931918002</v>
      </c>
      <c r="Q404">
        <v>1879.5901250311899</v>
      </c>
      <c r="R404">
        <v>48.917795653445999</v>
      </c>
      <c r="S404" s="1">
        <f>(Table2[[#This Row],[Close Price]]-Table2[[#This Row],[20D EMA]])/Table2[[#This Row],[20D EMA]]</f>
        <v>-2.374928552755614E-3</v>
      </c>
      <c r="T404" s="1">
        <f>(Table2[[#This Row],[Close Price]]-Table2[[#This Row],[50D EMA]])/Table2[[#This Row],[50D EMA]]</f>
        <v>2.817962773648397E-2</v>
      </c>
      <c r="U404" s="1">
        <f>(Table2[[#This Row],[Close Price]]-Table2[[#This Row],[200D EMA]])/Table2[[#This Row],[200D EMA]]</f>
        <v>0.19789414192769178</v>
      </c>
      <c r="V404">
        <v>0.51670847066316705</v>
      </c>
      <c r="W404">
        <v>2238.65</v>
      </c>
      <c r="X404">
        <v>2265</v>
      </c>
      <c r="Y404">
        <v>2207.0500000000002</v>
      </c>
      <c r="Z404">
        <v>2270.8000000000002</v>
      </c>
      <c r="AA404">
        <v>2182</v>
      </c>
      <c r="AB404">
        <v>2321</v>
      </c>
      <c r="AC404" s="1">
        <f>(Table2[[#This Row],[Close Price]]/Table2[[#This Row],[Day Low]])-1</f>
        <v>5.7624014473007801E-3</v>
      </c>
      <c r="AD404" s="1">
        <f>(Table2[[#This Row],[Day High]]/Table2[[#This Row],[Close Price]])-1</f>
        <v>5.9736625879949212E-3</v>
      </c>
      <c r="AE404" s="1">
        <f>(Table2[[#This Row],[Close Price]]/Table2[[#This Row],[Current Week Low]])-1</f>
        <v>2.0162660565007595E-2</v>
      </c>
      <c r="AF404" s="1">
        <f>(Table2[[#This Row],[Current Week High]]/Table2[[#This Row],[Close Price]])-1</f>
        <v>8.5496657857919711E-3</v>
      </c>
      <c r="AG404" s="1">
        <f>(Table2[[#This Row],[Close Price]]/Table2[[#This Row],[Current Month Low]])-1</f>
        <v>3.1874427131072469E-2</v>
      </c>
      <c r="AH404" s="1">
        <f>(Table2[[#This Row],[Current Month High]]/Table2[[#This Row],[Close Price]])-1</f>
        <v>3.0845417601208069E-2</v>
      </c>
      <c r="AI404">
        <v>10.3239990228953</v>
      </c>
      <c r="AJ404">
        <v>56.341353331250197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0.05</v>
      </c>
      <c r="AM404" t="s">
        <v>3208</v>
      </c>
      <c r="AN404">
        <v>-0.23</v>
      </c>
      <c r="AO404" t="s">
        <v>3206</v>
      </c>
      <c r="AP404">
        <v>-6.1520734984159997E-2</v>
      </c>
      <c r="AQ404">
        <f>(Table2[[#This Row],[Sharpe Ratio]]-AVERAGE(Table2[Sharpe Ratio]))/_xlfn.STDEV.P(Table2[Sharpe Ratio])</f>
        <v>-1.475306779872233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-1.4186908179588418</v>
      </c>
      <c r="AS404">
        <f>_xlfn.RANK.AVG(Table2[[#This Row],[1Y Return vs Nifty Z-Score]],Table2[1Y Return vs Nifty Z-Score])</f>
        <v>338</v>
      </c>
      <c r="AT404">
        <f>_xlfn.RANK.AVG(Table2[[#This Row],[6M Return vs Nifty Z-Score]],Table2[6M Return vs Nifty Z-Score])</f>
        <v>172</v>
      </c>
      <c r="AU404">
        <f>_xlfn.RANK.AVG(Table2[[#This Row],[Sharpe Ratio Z-Score]],Table2[Sharpe Ratio Z-Score])</f>
        <v>681</v>
      </c>
      <c r="AV404">
        <f>(Table2[[#This Row],[Rank 1Y]]+Table2[[#This Row],[Rank 6M]]+Table2[[#This Row],[Rank Sharpe]])/3</f>
        <v>397</v>
      </c>
    </row>
    <row r="405" spans="1:48" x14ac:dyDescent="0.3">
      <c r="A405" t="s">
        <v>1139</v>
      </c>
      <c r="B405" t="s">
        <v>1140</v>
      </c>
      <c r="C405" t="s">
        <v>3165</v>
      </c>
      <c r="D405" t="s">
        <v>269</v>
      </c>
      <c r="E405">
        <v>11128.656986219999</v>
      </c>
      <c r="F405">
        <v>2168.9</v>
      </c>
      <c r="G405">
        <v>28.189009454772101</v>
      </c>
      <c r="H405">
        <f>(Table2[[#This Row],[1Y Return vs Nifty]]-AVERAGE(Table2[1Y Return vs Nifty]))/_xlfn.STDEV.P(Table2[1Y Return vs Nifty])</f>
        <v>8.0972393842917323E-2</v>
      </c>
      <c r="I405">
        <v>2.40657896572485</v>
      </c>
      <c r="J405">
        <f>(Table2[[#This Row],[1M Return vs Nifty]]-AVERAGE(Table2[1M Return vs Nifty]))/_xlfn.STDEV.P(Table2[1M Return vs Nifty])</f>
        <v>-1.3603979122733601E-3</v>
      </c>
      <c r="K405">
        <v>22.023752901952001</v>
      </c>
      <c r="L405">
        <f>(Table2[[#This Row],[6M Return vs Nifty]]-AVERAGE(Table2[6M Return vs Nifty]))/_xlfn.STDEV.P(Table2[6M Return vs Nifty])</f>
        <v>0.27839377297446022</v>
      </c>
      <c r="M405">
        <v>4.8721337933902298</v>
      </c>
      <c r="N405">
        <f>(Table2[[#This Row],[1W Return vs Nifty]]-AVERAGE(Table2[1W Return vs Nifty]))/_xlfn.STDEV.P(Table2[1W Return vs Nifty])</f>
        <v>0.51288716732937201</v>
      </c>
      <c r="O405">
        <v>2116.3200000000002</v>
      </c>
      <c r="P405">
        <v>2068.2787820994499</v>
      </c>
      <c r="Q405">
        <v>1858.2502043931499</v>
      </c>
      <c r="R405">
        <v>68.560682956762705</v>
      </c>
      <c r="S405" s="1">
        <f>(Table2[[#This Row],[Close Price]]-Table2[[#This Row],[20D EMA]])/Table2[[#This Row],[20D EMA]]</f>
        <v>2.4845013986542642E-2</v>
      </c>
      <c r="T405" s="1">
        <f>(Table2[[#This Row],[Close Price]]-Table2[[#This Row],[50D EMA]])/Table2[[#This Row],[50D EMA]]</f>
        <v>4.864973656907725E-2</v>
      </c>
      <c r="U405" s="1">
        <f>(Table2[[#This Row],[Close Price]]-Table2[[#This Row],[200D EMA]])/Table2[[#This Row],[200D EMA]]</f>
        <v>0.16717328746819607</v>
      </c>
      <c r="V405">
        <v>0.87602429671749005</v>
      </c>
      <c r="W405">
        <v>2159.5</v>
      </c>
      <c r="X405">
        <v>2214</v>
      </c>
      <c r="Y405">
        <v>2114.5500000000002</v>
      </c>
      <c r="Z405">
        <v>2214</v>
      </c>
      <c r="AA405">
        <v>2085</v>
      </c>
      <c r="AB405">
        <v>2214</v>
      </c>
      <c r="AC405" s="1">
        <f>(Table2[[#This Row],[Close Price]]/Table2[[#This Row],[Day Low]])-1</f>
        <v>4.3528594582080693E-3</v>
      </c>
      <c r="AD405" s="1">
        <f>(Table2[[#This Row],[Day High]]/Table2[[#This Row],[Close Price]])-1</f>
        <v>2.0793950850661602E-2</v>
      </c>
      <c r="AE405" s="1">
        <f>(Table2[[#This Row],[Close Price]]/Table2[[#This Row],[Current Week Low]])-1</f>
        <v>2.5702868222553299E-2</v>
      </c>
      <c r="AF405" s="1">
        <f>(Table2[[#This Row],[Current Week High]]/Table2[[#This Row],[Close Price]])-1</f>
        <v>2.0793950850661602E-2</v>
      </c>
      <c r="AG405" s="1">
        <f>(Table2[[#This Row],[Close Price]]/Table2[[#This Row],[Current Month Low]])-1</f>
        <v>4.0239808153477163E-2</v>
      </c>
      <c r="AH405" s="1">
        <f>(Table2[[#This Row],[Current Month High]]/Table2[[#This Row],[Close Price]])-1</f>
        <v>2.0793950850661602E-2</v>
      </c>
      <c r="AI405">
        <v>2.0793950850661602</v>
      </c>
      <c r="AJ405">
        <v>59.4720782324179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-0.06</v>
      </c>
      <c r="AM405" t="s">
        <v>3206</v>
      </c>
      <c r="AN405">
        <v>3.17</v>
      </c>
      <c r="AO405" t="s">
        <v>3208</v>
      </c>
      <c r="AP405">
        <v>-6.9145309414733E-2</v>
      </c>
      <c r="AQ405">
        <f>(Table2[[#This Row],[Sharpe Ratio]]-AVERAGE(Table2[Sharpe Ratio]))/_xlfn.STDEV.P(Table2[Sharpe Ratio])</f>
        <v>-1.5644482843178797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-0.69355534808340358</v>
      </c>
      <c r="AS405">
        <f>_xlfn.RANK.AVG(Table2[[#This Row],[1Y Return vs Nifty Z-Score]],Table2[1Y Return vs Nifty Z-Score])</f>
        <v>275</v>
      </c>
      <c r="AT405">
        <f>_xlfn.RANK.AVG(Table2[[#This Row],[6M Return vs Nifty Z-Score]],Table2[6M Return vs Nifty Z-Score])</f>
        <v>233</v>
      </c>
      <c r="AU405">
        <f>_xlfn.RANK.AVG(Table2[[#This Row],[Sharpe Ratio Z-Score]],Table2[Sharpe Ratio Z-Score])</f>
        <v>689</v>
      </c>
      <c r="AV405">
        <f>(Table2[[#This Row],[Rank 1Y]]+Table2[[#This Row],[Rank 6M]]+Table2[[#This Row],[Rank Sharpe]])/3</f>
        <v>399</v>
      </c>
    </row>
    <row r="406" spans="1:48" x14ac:dyDescent="0.3">
      <c r="A406" t="s">
        <v>446</v>
      </c>
      <c r="B406" t="s">
        <v>447</v>
      </c>
      <c r="C406" t="s">
        <v>3161</v>
      </c>
      <c r="D406" t="s">
        <v>34</v>
      </c>
      <c r="E406">
        <v>50922.390708111998</v>
      </c>
      <c r="F406">
        <v>58.81</v>
      </c>
      <c r="G406">
        <v>20.059054504384299</v>
      </c>
      <c r="H406">
        <f>(Table2[[#This Row],[1Y Return vs Nifty]]-AVERAGE(Table2[1Y Return vs Nifty]))/_xlfn.STDEV.P(Table2[1Y Return vs Nifty])</f>
        <v>-6.3172473569348075E-2</v>
      </c>
      <c r="I406">
        <v>-3.5067946314483698</v>
      </c>
      <c r="J406">
        <f>(Table2[[#This Row],[1M Return vs Nifty]]-AVERAGE(Table2[1M Return vs Nifty]))/_xlfn.STDEV.P(Table2[1M Return vs Nifty])</f>
        <v>-0.57883461484416265</v>
      </c>
      <c r="K406">
        <v>-16.952658156312701</v>
      </c>
      <c r="L406">
        <f>(Table2[[#This Row],[6M Return vs Nifty]]-AVERAGE(Table2[6M Return vs Nifty]))/_xlfn.STDEV.P(Table2[6M Return vs Nifty])</f>
        <v>-0.96760029419858251</v>
      </c>
      <c r="M406">
        <v>-0.66278921760789999</v>
      </c>
      <c r="N406">
        <f>(Table2[[#This Row],[1W Return vs Nifty]]-AVERAGE(Table2[1W Return vs Nifty]))/_xlfn.STDEV.P(Table2[1W Return vs Nifty])</f>
        <v>-0.53466983565271531</v>
      </c>
      <c r="O406">
        <v>60.02</v>
      </c>
      <c r="P406">
        <v>61.065095730742698</v>
      </c>
      <c r="Q406">
        <v>57.780071305468702</v>
      </c>
      <c r="R406">
        <v>33.956356804174</v>
      </c>
      <c r="S406" s="1">
        <f>(Table2[[#This Row],[Close Price]]-Table2[[#This Row],[20D EMA]])/Table2[[#This Row],[20D EMA]]</f>
        <v>-2.0159946684438535E-2</v>
      </c>
      <c r="T406" s="1">
        <f>(Table2[[#This Row],[Close Price]]-Table2[[#This Row],[50D EMA]])/Table2[[#This Row],[50D EMA]]</f>
        <v>-3.6929373544032404E-2</v>
      </c>
      <c r="U406" s="1">
        <f>(Table2[[#This Row],[Close Price]]-Table2[[#This Row],[200D EMA]])/Table2[[#This Row],[200D EMA]]</f>
        <v>1.7824981369204723E-2</v>
      </c>
      <c r="V406">
        <v>0.361938793472526</v>
      </c>
      <c r="W406">
        <v>58.21</v>
      </c>
      <c r="X406">
        <v>59.2</v>
      </c>
      <c r="Y406">
        <v>57.36</v>
      </c>
      <c r="Z406">
        <v>59.34</v>
      </c>
      <c r="AA406">
        <v>57.36</v>
      </c>
      <c r="AB406">
        <v>61.26</v>
      </c>
      <c r="AC406" s="1">
        <f>(Table2[[#This Row],[Close Price]]/Table2[[#This Row],[Day Low]])-1</f>
        <v>1.0307507301150931E-2</v>
      </c>
      <c r="AD406" s="1">
        <f>(Table2[[#This Row],[Day High]]/Table2[[#This Row],[Close Price]])-1</f>
        <v>6.6315252508077904E-3</v>
      </c>
      <c r="AE406" s="1">
        <f>(Table2[[#This Row],[Close Price]]/Table2[[#This Row],[Current Week Low]])-1</f>
        <v>2.5278940027894103E-2</v>
      </c>
      <c r="AF406" s="1">
        <f>(Table2[[#This Row],[Current Week High]]/Table2[[#This Row],[Close Price]])-1</f>
        <v>9.0120727767386555E-3</v>
      </c>
      <c r="AG406" s="1">
        <f>(Table2[[#This Row],[Close Price]]/Table2[[#This Row],[Current Month Low]])-1</f>
        <v>2.5278940027894103E-2</v>
      </c>
      <c r="AH406" s="1">
        <f>(Table2[[#This Row],[Current Month High]]/Table2[[#This Row],[Close Price]])-1</f>
        <v>4.1659581703791693E-2</v>
      </c>
      <c r="AI406">
        <v>30.760074817207901</v>
      </c>
      <c r="AJ406">
        <v>60.683060109289599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-7.0000000000000007E-2</v>
      </c>
      <c r="AM406" t="s">
        <v>3206</v>
      </c>
      <c r="AN406">
        <v>-3.8</v>
      </c>
      <c r="AO406" t="s">
        <v>3206</v>
      </c>
      <c r="AP406">
        <v>9.7487114033042999E-2</v>
      </c>
      <c r="AQ406">
        <f>(Table2[[#This Row],[Sharpe Ratio]]-AVERAGE(Table2[Sharpe Ratio]))/_xlfn.STDEV.P(Table2[Sharpe Ratio])</f>
        <v>0.38370830472371115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320</v>
      </c>
      <c r="AT406">
        <f>_xlfn.RANK.AVG(Table2[[#This Row],[6M Return vs Nifty Z-Score]],Table2[6M Return vs Nifty Z-Score])</f>
        <v>639</v>
      </c>
      <c r="AU406">
        <f>_xlfn.RANK.AVG(Table2[[#This Row],[Sharpe Ratio Z-Score]],Table2[Sharpe Ratio Z-Score])</f>
        <v>240</v>
      </c>
      <c r="AV406">
        <f>(Table2[[#This Row],[Rank 1Y]]+Table2[[#This Row],[Rank 6M]]+Table2[[#This Row],[Rank Sharpe]])/3</f>
        <v>399.66666666666669</v>
      </c>
    </row>
    <row r="407" spans="1:48" x14ac:dyDescent="0.3">
      <c r="A407" t="s">
        <v>1813</v>
      </c>
      <c r="B407" t="s">
        <v>1814</v>
      </c>
      <c r="C407" t="s">
        <v>3175</v>
      </c>
      <c r="D407" t="s">
        <v>501</v>
      </c>
      <c r="E407">
        <v>4298.4901759499999</v>
      </c>
      <c r="F407">
        <v>409.75</v>
      </c>
      <c r="G407">
        <v>-5.2065702631849398</v>
      </c>
      <c r="H407">
        <f>(Table2[[#This Row],[1Y Return vs Nifty]]-AVERAGE(Table2[1Y Return vs Nifty]))/_xlfn.STDEV.P(Table2[1Y Return vs Nifty])</f>
        <v>-0.51113438165293423</v>
      </c>
      <c r="I407">
        <v>-2.2476771596443301</v>
      </c>
      <c r="J407">
        <f>(Table2[[#This Row],[1M Return vs Nifty]]-AVERAGE(Table2[1M Return vs Nifty]))/_xlfn.STDEV.P(Table2[1M Return vs Nifty])</f>
        <v>-0.45587470640832856</v>
      </c>
      <c r="K407">
        <v>-3.1647518739879099</v>
      </c>
      <c r="L407">
        <f>(Table2[[#This Row],[6M Return vs Nifty]]-AVERAGE(Table2[6M Return vs Nifty]))/_xlfn.STDEV.P(Table2[6M Return vs Nifty])</f>
        <v>-0.52682986510922225</v>
      </c>
      <c r="M407">
        <v>6.1947704611543504</v>
      </c>
      <c r="N407">
        <f>(Table2[[#This Row],[1W Return vs Nifty]]-AVERAGE(Table2[1W Return vs Nifty]))/_xlfn.STDEV.P(Table2[1W Return vs Nifty])</f>
        <v>0.76321355867466711</v>
      </c>
      <c r="O407">
        <v>371.91</v>
      </c>
      <c r="P407">
        <v>371.01702224103502</v>
      </c>
      <c r="Q407">
        <v>359.90873281857102</v>
      </c>
      <c r="R407">
        <v>62.770604601151</v>
      </c>
      <c r="S407" s="1">
        <f>(Table2[[#This Row],[Close Price]]-Table2[[#This Row],[20D EMA]])/Table2[[#This Row],[20D EMA]]</f>
        <v>0.10174504584442465</v>
      </c>
      <c r="T407" s="1">
        <f>(Table2[[#This Row],[Close Price]]-Table2[[#This Row],[50D EMA]])/Table2[[#This Row],[50D EMA]]</f>
        <v>0.10439676736395588</v>
      </c>
      <c r="U407" s="1">
        <f>(Table2[[#This Row],[Close Price]]-Table2[[#This Row],[200D EMA]])/Table2[[#This Row],[200D EMA]]</f>
        <v>0.13848307261428364</v>
      </c>
      <c r="V407">
        <v>1.48031296918286</v>
      </c>
      <c r="W407">
        <v>373.05</v>
      </c>
      <c r="X407">
        <v>414</v>
      </c>
      <c r="Y407">
        <v>359.65</v>
      </c>
      <c r="Z407">
        <v>414</v>
      </c>
      <c r="AA407">
        <v>357.05</v>
      </c>
      <c r="AB407">
        <v>414</v>
      </c>
      <c r="AC407" s="1">
        <f>(Table2[[#This Row],[Close Price]]/Table2[[#This Row],[Day Low]])-1</f>
        <v>9.8378233480766575E-2</v>
      </c>
      <c r="AD407" s="1">
        <f>(Table2[[#This Row],[Day High]]/Table2[[#This Row],[Close Price]])-1</f>
        <v>1.0372178157413092E-2</v>
      </c>
      <c r="AE407" s="1">
        <f>(Table2[[#This Row],[Close Price]]/Table2[[#This Row],[Current Week Low]])-1</f>
        <v>0.13930209926317261</v>
      </c>
      <c r="AF407" s="1">
        <f>(Table2[[#This Row],[Current Week High]]/Table2[[#This Row],[Close Price]])-1</f>
        <v>1.0372178157413092E-2</v>
      </c>
      <c r="AG407" s="1">
        <f>(Table2[[#This Row],[Close Price]]/Table2[[#This Row],[Current Month Low]])-1</f>
        <v>0.14759837557765021</v>
      </c>
      <c r="AH407" s="1">
        <f>(Table2[[#This Row],[Current Month High]]/Table2[[#This Row],[Close Price]])-1</f>
        <v>1.0372178157413092E-2</v>
      </c>
      <c r="AI407">
        <v>11.982916412446601</v>
      </c>
      <c r="AJ407">
        <v>45.533652992363599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0.04</v>
      </c>
      <c r="AM407" t="s">
        <v>3208</v>
      </c>
      <c r="AN407">
        <v>10.56</v>
      </c>
      <c r="AO407" t="s">
        <v>3208</v>
      </c>
      <c r="AP407">
        <v>0.10716627977495601</v>
      </c>
      <c r="AQ407">
        <f>(Table2[[#This Row],[Sharpe Ratio]]-AVERAGE(Table2[Sharpe Ratio]))/_xlfn.STDEV.P(Table2[Sharpe Ratio])</f>
        <v>0.49687073809876953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-0.2337546563970484</v>
      </c>
      <c r="AS407">
        <f>_xlfn.RANK.AVG(Table2[[#This Row],[1Y Return vs Nifty Z-Score]],Table2[1Y Return vs Nifty Z-Score])</f>
        <v>488</v>
      </c>
      <c r="AT407">
        <f>_xlfn.RANK.AVG(Table2[[#This Row],[6M Return vs Nifty Z-Score]],Table2[6M Return vs Nifty Z-Score])</f>
        <v>499</v>
      </c>
      <c r="AU407">
        <f>_xlfn.RANK.AVG(Table2[[#This Row],[Sharpe Ratio Z-Score]],Table2[Sharpe Ratio Z-Score])</f>
        <v>212</v>
      </c>
      <c r="AV407">
        <f>(Table2[[#This Row],[Rank 1Y]]+Table2[[#This Row],[Rank 6M]]+Table2[[#This Row],[Rank Sharpe]])/3</f>
        <v>399.66666666666669</v>
      </c>
    </row>
    <row r="408" spans="1:48" x14ac:dyDescent="0.3">
      <c r="A408" t="s">
        <v>1336</v>
      </c>
      <c r="B408" t="s">
        <v>1337</v>
      </c>
      <c r="C408" t="s">
        <v>3165</v>
      </c>
      <c r="D408" t="s">
        <v>54</v>
      </c>
      <c r="E408">
        <v>8658.5266888749993</v>
      </c>
      <c r="F408">
        <v>497.3</v>
      </c>
      <c r="G408">
        <v>-4.3198785447429797</v>
      </c>
      <c r="H408">
        <f>(Table2[[#This Row],[1Y Return vs Nifty]]-AVERAGE(Table2[1Y Return vs Nifty]))/_xlfn.STDEV.P(Table2[1Y Return vs Nifty])</f>
        <v>-0.49541325392586444</v>
      </c>
      <c r="I408">
        <v>4.3949795203257702</v>
      </c>
      <c r="J408">
        <f>(Table2[[#This Row],[1M Return vs Nifty]]-AVERAGE(Table2[1M Return vs Nifty]))/_xlfn.STDEV.P(Table2[1M Return vs Nifty])</f>
        <v>0.19281810854366926</v>
      </c>
      <c r="K408">
        <v>30.771515492922699</v>
      </c>
      <c r="L408">
        <f>(Table2[[#This Row],[6M Return vs Nifty]]-AVERAGE(Table2[6M Return vs Nifty]))/_xlfn.STDEV.P(Table2[6M Return vs Nifty])</f>
        <v>0.55804138529808311</v>
      </c>
      <c r="M408">
        <v>7.4953660040602497</v>
      </c>
      <c r="N408">
        <f>(Table2[[#This Row],[1W Return vs Nifty]]-AVERAGE(Table2[1W Return vs Nifty]))/_xlfn.STDEV.P(Table2[1W Return vs Nifty])</f>
        <v>1.0093683771447926</v>
      </c>
      <c r="O408">
        <v>485.44</v>
      </c>
      <c r="P408">
        <v>463.06767880550001</v>
      </c>
      <c r="Q408">
        <v>400.64130310514099</v>
      </c>
      <c r="R408">
        <v>55.954295492891703</v>
      </c>
      <c r="S408" s="1">
        <f>(Table2[[#This Row],[Close Price]]-Table2[[#This Row],[20D EMA]])/Table2[[#This Row],[20D EMA]]</f>
        <v>2.4431443638760739E-2</v>
      </c>
      <c r="T408" s="1">
        <f>(Table2[[#This Row],[Close Price]]-Table2[[#This Row],[50D EMA]])/Table2[[#This Row],[50D EMA]]</f>
        <v>7.3925092942792994E-2</v>
      </c>
      <c r="U408" s="1">
        <f>(Table2[[#This Row],[Close Price]]-Table2[[#This Row],[200D EMA]])/Table2[[#This Row],[200D EMA]]</f>
        <v>0.24125994036489221</v>
      </c>
      <c r="V408">
        <v>0.77204872458404605</v>
      </c>
      <c r="W408">
        <v>494</v>
      </c>
      <c r="X408">
        <v>510</v>
      </c>
      <c r="Y408">
        <v>494</v>
      </c>
      <c r="Z408">
        <v>535</v>
      </c>
      <c r="AA408">
        <v>460.5</v>
      </c>
      <c r="AB408">
        <v>535</v>
      </c>
      <c r="AC408" s="1">
        <f>(Table2[[#This Row],[Close Price]]/Table2[[#This Row],[Day Low]])-1</f>
        <v>6.6801619433198844E-3</v>
      </c>
      <c r="AD408" s="1">
        <f>(Table2[[#This Row],[Day High]]/Table2[[#This Row],[Close Price]])-1</f>
        <v>2.5537904685300594E-2</v>
      </c>
      <c r="AE408" s="1">
        <f>(Table2[[#This Row],[Close Price]]/Table2[[#This Row],[Current Week Low]])-1</f>
        <v>6.6801619433198844E-3</v>
      </c>
      <c r="AF408" s="1">
        <f>(Table2[[#This Row],[Current Week High]]/Table2[[#This Row],[Close Price]])-1</f>
        <v>7.5809370601246817E-2</v>
      </c>
      <c r="AG408" s="1">
        <f>(Table2[[#This Row],[Close Price]]/Table2[[#This Row],[Current Month Low]])-1</f>
        <v>7.9913137893594E-2</v>
      </c>
      <c r="AH408" s="1">
        <f>(Table2[[#This Row],[Current Month High]]/Table2[[#This Row],[Close Price]])-1</f>
        <v>7.5809370601246817E-2</v>
      </c>
      <c r="AI408">
        <v>8.2847375829479208</v>
      </c>
      <c r="AJ408">
        <v>55.649452269170503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0.01</v>
      </c>
      <c r="AM408" t="s">
        <v>3208</v>
      </c>
      <c r="AN408">
        <v>3.38</v>
      </c>
      <c r="AO408" t="s">
        <v>3208</v>
      </c>
      <c r="AQ408">
        <f>(Table2[[#This Row],[Sharpe Ratio]]-AVERAGE(Table2[Sharpe Ratio]))/_xlfn.STDEV.P(Table2[Sharpe Ratio])</f>
        <v>-0.75604684988846582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0.50876776717221472</v>
      </c>
      <c r="AS408">
        <f>_xlfn.RANK.AVG(Table2[[#This Row],[1Y Return vs Nifty Z-Score]],Table2[1Y Return vs Nifty Z-Score])</f>
        <v>479</v>
      </c>
      <c r="AT408">
        <f>_xlfn.RANK.AVG(Table2[[#This Row],[6M Return vs Nifty Z-Score]],Table2[6M Return vs Nifty Z-Score])</f>
        <v>162</v>
      </c>
      <c r="AU408">
        <f>_xlfn.RANK.AVG(Table2[[#This Row],[Sharpe Ratio Z-Score]],Table2[Sharpe Ratio Z-Score])</f>
        <v>559.5</v>
      </c>
      <c r="AV408">
        <f>(Table2[[#This Row],[Rank 1Y]]+Table2[[#This Row],[Rank 6M]]+Table2[[#This Row],[Rank Sharpe]])/3</f>
        <v>400.16666666666669</v>
      </c>
    </row>
    <row r="409" spans="1:48" x14ac:dyDescent="0.3">
      <c r="A409" t="s">
        <v>216</v>
      </c>
      <c r="B409" t="s">
        <v>217</v>
      </c>
      <c r="C409" t="s">
        <v>3171</v>
      </c>
      <c r="D409" t="s">
        <v>218</v>
      </c>
      <c r="E409">
        <v>120522.05661215</v>
      </c>
      <c r="F409">
        <v>1957.6</v>
      </c>
      <c r="G409">
        <v>10.760686336580299</v>
      </c>
      <c r="H409">
        <f>(Table2[[#This Row],[1Y Return vs Nifty]]-AVERAGE(Table2[1Y Return vs Nifty]))/_xlfn.STDEV.P(Table2[1Y Return vs Nifty])</f>
        <v>-0.22803341743406202</v>
      </c>
      <c r="I409">
        <v>5.0784717678883702</v>
      </c>
      <c r="J409">
        <f>(Table2[[#This Row],[1M Return vs Nifty]]-AVERAGE(Table2[1M Return vs Nifty]))/_xlfn.STDEV.P(Table2[1M Return vs Nifty])</f>
        <v>0.25956497375592447</v>
      </c>
      <c r="K409">
        <v>15.3364097079763</v>
      </c>
      <c r="L409">
        <f>(Table2[[#This Row],[6M Return vs Nifty]]-AVERAGE(Table2[6M Return vs Nifty]))/_xlfn.STDEV.P(Table2[6M Return vs Nifty])</f>
        <v>6.4613444857848798E-2</v>
      </c>
      <c r="M409">
        <v>3.0718529372514398</v>
      </c>
      <c r="N409">
        <f>(Table2[[#This Row],[1W Return vs Nifty]]-AVERAGE(Table2[1W Return vs Nifty]))/_xlfn.STDEV.P(Table2[1W Return vs Nifty])</f>
        <v>0.17216032895503167</v>
      </c>
      <c r="O409">
        <v>1890.23</v>
      </c>
      <c r="P409">
        <v>1859.02369348876</v>
      </c>
      <c r="Q409">
        <v>1666.24020582972</v>
      </c>
      <c r="R409">
        <v>65.629071424817795</v>
      </c>
      <c r="S409" s="1">
        <f>(Table2[[#This Row],[Close Price]]-Table2[[#This Row],[20D EMA]])/Table2[[#This Row],[20D EMA]]</f>
        <v>3.564116536082905E-2</v>
      </c>
      <c r="T409" s="1">
        <f>(Table2[[#This Row],[Close Price]]-Table2[[#This Row],[50D EMA]])/Table2[[#This Row],[50D EMA]]</f>
        <v>5.3025847307112801E-2</v>
      </c>
      <c r="U409" s="1">
        <f>(Table2[[#This Row],[Close Price]]-Table2[[#This Row],[200D EMA]])/Table2[[#This Row],[200D EMA]]</f>
        <v>0.17486061922578236</v>
      </c>
      <c r="V409">
        <v>0.72339546388018905</v>
      </c>
      <c r="W409">
        <v>1924.95</v>
      </c>
      <c r="X409">
        <v>1968</v>
      </c>
      <c r="Y409">
        <v>1859.05</v>
      </c>
      <c r="Z409">
        <v>1968</v>
      </c>
      <c r="AA409">
        <v>1859.05</v>
      </c>
      <c r="AB409">
        <v>1968</v>
      </c>
      <c r="AC409" s="1">
        <f>(Table2[[#This Row],[Close Price]]/Table2[[#This Row],[Day Low]])-1</f>
        <v>1.6961479518948552E-2</v>
      </c>
      <c r="AD409" s="1">
        <f>(Table2[[#This Row],[Day High]]/Table2[[#This Row],[Close Price]])-1</f>
        <v>5.312627707396933E-3</v>
      </c>
      <c r="AE409" s="1">
        <f>(Table2[[#This Row],[Close Price]]/Table2[[#This Row],[Current Week Low]])-1</f>
        <v>5.3010946451144347E-2</v>
      </c>
      <c r="AF409" s="1">
        <f>(Table2[[#This Row],[Current Week High]]/Table2[[#This Row],[Close Price]])-1</f>
        <v>5.312627707396933E-3</v>
      </c>
      <c r="AG409" s="1">
        <f>(Table2[[#This Row],[Close Price]]/Table2[[#This Row],[Current Month Low]])-1</f>
        <v>5.3010946451144347E-2</v>
      </c>
      <c r="AH409" s="1">
        <f>(Table2[[#This Row],[Current Month High]]/Table2[[#This Row],[Close Price]])-1</f>
        <v>5.312627707396933E-3</v>
      </c>
      <c r="AI409">
        <v>1.4201062525541499</v>
      </c>
      <c r="AJ409">
        <v>58.7865514863933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</v>
      </c>
      <c r="AM409" t="s">
        <v>3207</v>
      </c>
      <c r="AN409">
        <v>2.38</v>
      </c>
      <c r="AO409" t="s">
        <v>3208</v>
      </c>
      <c r="AP409">
        <v>4.1581399692990004E-3</v>
      </c>
      <c r="AQ409">
        <f>(Table2[[#This Row],[Sharpe Ratio]]-AVERAGE(Table2[Sharpe Ratio]))/_xlfn.STDEV.P(Table2[Sharpe Ratio])</f>
        <v>-0.70743261496505749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-0.4391272848303146</v>
      </c>
      <c r="AS409">
        <f>_xlfn.RANK.AVG(Table2[[#This Row],[1Y Return vs Nifty Z-Score]],Table2[1Y Return vs Nifty Z-Score])</f>
        <v>378</v>
      </c>
      <c r="AT409">
        <f>_xlfn.RANK.AVG(Table2[[#This Row],[6M Return vs Nifty Z-Score]],Table2[6M Return vs Nifty Z-Score])</f>
        <v>302</v>
      </c>
      <c r="AU409">
        <f>_xlfn.RANK.AVG(Table2[[#This Row],[Sharpe Ratio Z-Score]],Table2[Sharpe Ratio Z-Score])</f>
        <v>521</v>
      </c>
      <c r="AV409">
        <f>(Table2[[#This Row],[Rank 1Y]]+Table2[[#This Row],[Rank 6M]]+Table2[[#This Row],[Rank Sharpe]])/3</f>
        <v>400.33333333333331</v>
      </c>
    </row>
    <row r="410" spans="1:48" x14ac:dyDescent="0.3">
      <c r="A410" t="s">
        <v>76</v>
      </c>
      <c r="B410" t="s">
        <v>77</v>
      </c>
      <c r="C410" t="s">
        <v>3170</v>
      </c>
      <c r="D410" t="s">
        <v>78</v>
      </c>
      <c r="E410">
        <v>332612.59704978898</v>
      </c>
      <c r="F410">
        <v>11487.45</v>
      </c>
      <c r="G410">
        <v>11.7766311965604</v>
      </c>
      <c r="H410">
        <f>(Table2[[#This Row],[1Y Return vs Nifty]]-AVERAGE(Table2[1Y Return vs Nifty]))/_xlfn.STDEV.P(Table2[1Y Return vs Nifty])</f>
        <v>-0.21002061932710342</v>
      </c>
      <c r="I410">
        <v>-0.57729552791327399</v>
      </c>
      <c r="J410">
        <f>(Table2[[#This Row],[1M Return vs Nifty]]-AVERAGE(Table2[1M Return vs Nifty]))/_xlfn.STDEV.P(Table2[1M Return vs Nifty])</f>
        <v>-0.29275253783396116</v>
      </c>
      <c r="K410">
        <v>6.8744008190663797</v>
      </c>
      <c r="L410">
        <f>(Table2[[#This Row],[6M Return vs Nifty]]-AVERAGE(Table2[6M Return vs Nifty]))/_xlfn.STDEV.P(Table2[6M Return vs Nifty])</f>
        <v>-0.20589922128234484</v>
      </c>
      <c r="M410">
        <v>2.1867466308926802</v>
      </c>
      <c r="N410">
        <f>(Table2[[#This Row],[1W Return vs Nifty]]-AVERAGE(Table2[1W Return vs Nifty]))/_xlfn.STDEV.P(Table2[1W Return vs Nifty])</f>
        <v>4.6423151059965988E-3</v>
      </c>
      <c r="O410">
        <v>11425.62</v>
      </c>
      <c r="P410">
        <v>11308.957978402699</v>
      </c>
      <c r="Q410">
        <v>10325.342564254201</v>
      </c>
      <c r="R410">
        <v>61.246483530379102</v>
      </c>
      <c r="S410" s="1">
        <f>(Table2[[#This Row],[Close Price]]-Table2[[#This Row],[20D EMA]])/Table2[[#This Row],[20D EMA]]</f>
        <v>5.411522525692253E-3</v>
      </c>
      <c r="T410" s="1">
        <f>(Table2[[#This Row],[Close Price]]-Table2[[#This Row],[50D EMA]])/Table2[[#This Row],[50D EMA]]</f>
        <v>1.5783242093407455E-2</v>
      </c>
      <c r="U410" s="1">
        <f>(Table2[[#This Row],[Close Price]]-Table2[[#This Row],[200D EMA]])/Table2[[#This Row],[200D EMA]]</f>
        <v>0.11254904411297265</v>
      </c>
      <c r="V410">
        <v>0.65478012151971499</v>
      </c>
      <c r="W410">
        <v>11460.2</v>
      </c>
      <c r="X410">
        <v>11611</v>
      </c>
      <c r="Y410">
        <v>11308</v>
      </c>
      <c r="Z410">
        <v>11639.45</v>
      </c>
      <c r="AA410">
        <v>11308</v>
      </c>
      <c r="AB410">
        <v>11822.75</v>
      </c>
      <c r="AC410" s="1">
        <f>(Table2[[#This Row],[Close Price]]/Table2[[#This Row],[Day Low]])-1</f>
        <v>2.3777944538490026E-3</v>
      </c>
      <c r="AD410" s="1">
        <f>(Table2[[#This Row],[Day High]]/Table2[[#This Row],[Close Price]])-1</f>
        <v>1.075521547427849E-2</v>
      </c>
      <c r="AE410" s="1">
        <f>(Table2[[#This Row],[Close Price]]/Table2[[#This Row],[Current Week Low]])-1</f>
        <v>1.5869296073576233E-2</v>
      </c>
      <c r="AF410" s="1">
        <f>(Table2[[#This Row],[Current Week High]]/Table2[[#This Row],[Close Price]])-1</f>
        <v>1.3231831259330917E-2</v>
      </c>
      <c r="AG410" s="1">
        <f>(Table2[[#This Row],[Close Price]]/Table2[[#This Row],[Current Month Low]])-1</f>
        <v>1.5869296073576233E-2</v>
      </c>
      <c r="AH410" s="1">
        <f>(Table2[[#This Row],[Current Month High]]/Table2[[#This Row],[Close Price]])-1</f>
        <v>2.9188375139826528E-2</v>
      </c>
      <c r="AI410">
        <v>5.1408275988143499</v>
      </c>
      <c r="AJ410">
        <v>42.789044194877597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0.04</v>
      </c>
      <c r="AM410" t="s">
        <v>3208</v>
      </c>
      <c r="AN410">
        <v>1.33</v>
      </c>
      <c r="AO410" t="s">
        <v>3208</v>
      </c>
      <c r="AP410">
        <v>3.4185513680490998E-2</v>
      </c>
      <c r="AQ410">
        <f>(Table2[[#This Row],[Sharpe Ratio]]-AVERAGE(Table2[Sharpe Ratio]))/_xlfn.STDEV.P(Table2[Sharpe Ratio])</f>
        <v>-0.35637233067766777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-1.0604023940150806</v>
      </c>
      <c r="AS410">
        <f>_xlfn.RANK.AVG(Table2[[#This Row],[1Y Return vs Nifty Z-Score]],Table2[1Y Return vs Nifty Z-Score])</f>
        <v>372</v>
      </c>
      <c r="AT410">
        <f>_xlfn.RANK.AVG(Table2[[#This Row],[6M Return vs Nifty Z-Score]],Table2[6M Return vs Nifty Z-Score])</f>
        <v>396</v>
      </c>
      <c r="AU410">
        <f>_xlfn.RANK.AVG(Table2[[#This Row],[Sharpe Ratio Z-Score]],Table2[Sharpe Ratio Z-Score])</f>
        <v>434</v>
      </c>
      <c r="AV410">
        <f>(Table2[[#This Row],[Rank 1Y]]+Table2[[#This Row],[Rank 6M]]+Table2[[#This Row],[Rank Sharpe]])/3</f>
        <v>400.66666666666669</v>
      </c>
    </row>
    <row r="411" spans="1:48" x14ac:dyDescent="0.3">
      <c r="A411" t="s">
        <v>1481</v>
      </c>
      <c r="B411" t="s">
        <v>1482</v>
      </c>
      <c r="C411" t="s">
        <v>3164</v>
      </c>
      <c r="D411" t="s">
        <v>46</v>
      </c>
      <c r="E411">
        <v>7249.8532660350002</v>
      </c>
      <c r="F411">
        <v>190.22</v>
      </c>
      <c r="G411">
        <v>0.20128072979615999</v>
      </c>
      <c r="H411">
        <f>(Table2[[#This Row],[1Y Return vs Nifty]]-AVERAGE(Table2[1Y Return vs Nifty]))/_xlfn.STDEV.P(Table2[1Y Return vs Nifty])</f>
        <v>-0.41525267392817428</v>
      </c>
      <c r="I411">
        <v>1.0813489937794301</v>
      </c>
      <c r="J411">
        <f>(Table2[[#This Row],[1M Return vs Nifty]]-AVERAGE(Table2[1M Return vs Nifty]))/_xlfn.STDEV.P(Table2[1M Return vs Nifty])</f>
        <v>-0.13077656412062558</v>
      </c>
      <c r="K411">
        <v>-14.5770333929771</v>
      </c>
      <c r="L411">
        <f>(Table2[[#This Row],[6M Return vs Nifty]]-AVERAGE(Table2[6M Return vs Nifty]))/_xlfn.STDEV.P(Table2[6M Return vs Nifty])</f>
        <v>-0.89165655590721737</v>
      </c>
      <c r="M411">
        <v>0.68277855133848997</v>
      </c>
      <c r="N411">
        <f>(Table2[[#This Row],[1W Return vs Nifty]]-AVERAGE(Table2[1W Return vs Nifty]))/_xlfn.STDEV.P(Table2[1W Return vs Nifty])</f>
        <v>-0.28000343170347886</v>
      </c>
      <c r="O411">
        <v>193.7</v>
      </c>
      <c r="P411">
        <v>195.02085049588601</v>
      </c>
      <c r="Q411">
        <v>190.36917075234001</v>
      </c>
      <c r="R411">
        <v>52.161102649396398</v>
      </c>
      <c r="S411" s="1">
        <f>(Table2[[#This Row],[Close Price]]-Table2[[#This Row],[20D EMA]])/Table2[[#This Row],[20D EMA]]</f>
        <v>-1.7965926690758853E-2</v>
      </c>
      <c r="T411" s="1">
        <f>(Table2[[#This Row],[Close Price]]-Table2[[#This Row],[50D EMA]])/Table2[[#This Row],[50D EMA]]</f>
        <v>-2.4617113932580686E-2</v>
      </c>
      <c r="U411" s="1">
        <f>(Table2[[#This Row],[Close Price]]-Table2[[#This Row],[200D EMA]])/Table2[[#This Row],[200D EMA]]</f>
        <v>-7.8358671076040665E-4</v>
      </c>
      <c r="V411">
        <v>0.71975448848647705</v>
      </c>
      <c r="W411">
        <v>189.5</v>
      </c>
      <c r="X411">
        <v>196.26</v>
      </c>
      <c r="Y411">
        <v>189.1</v>
      </c>
      <c r="Z411">
        <v>196.26</v>
      </c>
      <c r="AA411">
        <v>189.1</v>
      </c>
      <c r="AB411">
        <v>199.9</v>
      </c>
      <c r="AC411" s="1">
        <f>(Table2[[#This Row],[Close Price]]/Table2[[#This Row],[Day Low]])-1</f>
        <v>3.7994722955145832E-3</v>
      </c>
      <c r="AD411" s="1">
        <f>(Table2[[#This Row],[Day High]]/Table2[[#This Row],[Close Price]])-1</f>
        <v>3.1752707391441426E-2</v>
      </c>
      <c r="AE411" s="1">
        <f>(Table2[[#This Row],[Close Price]]/Table2[[#This Row],[Current Week Low]])-1</f>
        <v>5.9227921734532618E-3</v>
      </c>
      <c r="AF411" s="1">
        <f>(Table2[[#This Row],[Current Week High]]/Table2[[#This Row],[Close Price]])-1</f>
        <v>3.1752707391441426E-2</v>
      </c>
      <c r="AG411" s="1">
        <f>(Table2[[#This Row],[Close Price]]/Table2[[#This Row],[Current Month Low]])-1</f>
        <v>5.9227921734532618E-3</v>
      </c>
      <c r="AH411" s="1">
        <f>(Table2[[#This Row],[Current Month High]]/Table2[[#This Row],[Close Price]])-1</f>
        <v>5.0888444958469226E-2</v>
      </c>
      <c r="AI411">
        <v>31.058774051098698</v>
      </c>
      <c r="AJ411">
        <v>38.644314868804599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</v>
      </c>
      <c r="AM411" t="s">
        <v>3206</v>
      </c>
      <c r="AN411">
        <v>-3.26</v>
      </c>
      <c r="AO411" t="s">
        <v>3206</v>
      </c>
      <c r="AP411">
        <v>0.136839032533528</v>
      </c>
      <c r="AQ411">
        <f>(Table2[[#This Row],[Sharpe Ratio]]-AVERAGE(Table2[Sharpe Ratio]))/_xlfn.STDEV.P(Table2[Sharpe Ratio])</f>
        <v>0.8437850276801806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447</v>
      </c>
      <c r="AT411">
        <f>_xlfn.RANK.AVG(Table2[[#This Row],[6M Return vs Nifty Z-Score]],Table2[6M Return vs Nifty Z-Score])</f>
        <v>612</v>
      </c>
      <c r="AU411">
        <f>_xlfn.RANK.AVG(Table2[[#This Row],[Sharpe Ratio Z-Score]],Table2[Sharpe Ratio Z-Score])</f>
        <v>145</v>
      </c>
      <c r="AV411">
        <f>(Table2[[#This Row],[Rank 1Y]]+Table2[[#This Row],[Rank 6M]]+Table2[[#This Row],[Rank Sharpe]])/3</f>
        <v>401.33333333333331</v>
      </c>
    </row>
    <row r="412" spans="1:48" x14ac:dyDescent="0.3">
      <c r="A412" t="s">
        <v>1502</v>
      </c>
      <c r="B412" t="s">
        <v>1503</v>
      </c>
      <c r="C412" t="s">
        <v>3173</v>
      </c>
      <c r="D412" t="s">
        <v>127</v>
      </c>
      <c r="E412">
        <v>6992.17784132</v>
      </c>
      <c r="F412">
        <v>645.79999999999995</v>
      </c>
      <c r="G412">
        <v>-2.4258810303690801</v>
      </c>
      <c r="H412">
        <f>(Table2[[#This Row],[1Y Return vs Nifty]]-AVERAGE(Table2[1Y Return vs Nifty]))/_xlfn.STDEV.P(Table2[1Y Return vs Nifty])</f>
        <v>-0.46183249951152866</v>
      </c>
      <c r="I412">
        <v>0.68628095939080203</v>
      </c>
      <c r="J412">
        <f>(Table2[[#This Row],[1M Return vs Nifty]]-AVERAGE(Table2[1M Return vs Nifty]))/_xlfn.STDEV.P(Table2[1M Return vs Nifty])</f>
        <v>-0.16935718143566425</v>
      </c>
      <c r="K412">
        <v>10.9990205277955</v>
      </c>
      <c r="L412">
        <f>(Table2[[#This Row],[6M Return vs Nifty]]-AVERAGE(Table2[6M Return vs Nifty]))/_xlfn.STDEV.P(Table2[6M Return vs Nifty])</f>
        <v>-7.4043784958590736E-2</v>
      </c>
      <c r="M412">
        <v>-3.8234420974559702E-2</v>
      </c>
      <c r="N412">
        <f>(Table2[[#This Row],[1W Return vs Nifty]]-AVERAGE(Table2[1W Return vs Nifty]))/_xlfn.STDEV.P(Table2[1W Return vs Nifty])</f>
        <v>-0.41646462310336774</v>
      </c>
      <c r="O412">
        <v>654.04999999999995</v>
      </c>
      <c r="P412">
        <v>639.15604665848298</v>
      </c>
      <c r="Q412">
        <v>595.09567025546596</v>
      </c>
      <c r="R412">
        <v>41.150990633646899</v>
      </c>
      <c r="S412" s="1">
        <f>(Table2[[#This Row],[Close Price]]-Table2[[#This Row],[20D EMA]])/Table2[[#This Row],[20D EMA]]</f>
        <v>-1.2613714547817446E-2</v>
      </c>
      <c r="T412" s="1">
        <f>(Table2[[#This Row],[Close Price]]-Table2[[#This Row],[50D EMA]])/Table2[[#This Row],[50D EMA]]</f>
        <v>1.0394884592349021E-2</v>
      </c>
      <c r="U412" s="1">
        <f>(Table2[[#This Row],[Close Price]]-Table2[[#This Row],[200D EMA]])/Table2[[#This Row],[200D EMA]]</f>
        <v>8.5203660989110128E-2</v>
      </c>
      <c r="V412">
        <v>0.43834949021810299</v>
      </c>
      <c r="W412">
        <v>641.15</v>
      </c>
      <c r="X412">
        <v>654.85</v>
      </c>
      <c r="Y412">
        <v>630.1</v>
      </c>
      <c r="Z412">
        <v>661</v>
      </c>
      <c r="AA412">
        <v>630.1</v>
      </c>
      <c r="AB412">
        <v>679.5</v>
      </c>
      <c r="AC412" s="1">
        <f>(Table2[[#This Row],[Close Price]]/Table2[[#This Row],[Day Low]])-1</f>
        <v>7.2525929969584624E-3</v>
      </c>
      <c r="AD412" s="1">
        <f>(Table2[[#This Row],[Day High]]/Table2[[#This Row],[Close Price]])-1</f>
        <v>1.4013626509755461E-2</v>
      </c>
      <c r="AE412" s="1">
        <f>(Table2[[#This Row],[Close Price]]/Table2[[#This Row],[Current Week Low]])-1</f>
        <v>2.4916679892080573E-2</v>
      </c>
      <c r="AF412" s="1">
        <f>(Table2[[#This Row],[Current Week High]]/Table2[[#This Row],[Close Price]])-1</f>
        <v>2.3536698668318534E-2</v>
      </c>
      <c r="AG412" s="1">
        <f>(Table2[[#This Row],[Close Price]]/Table2[[#This Row],[Current Month Low]])-1</f>
        <v>2.4916679892080573E-2</v>
      </c>
      <c r="AH412" s="1">
        <f>(Table2[[#This Row],[Current Month High]]/Table2[[#This Row],[Close Price]])-1</f>
        <v>5.2183338494890208E-2</v>
      </c>
      <c r="AI412">
        <v>30.3267265407246</v>
      </c>
      <c r="AJ412">
        <v>43.256433007985699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</v>
      </c>
      <c r="AM412">
        <v>0</v>
      </c>
      <c r="AN412">
        <v>-5.18</v>
      </c>
      <c r="AO412" t="s">
        <v>3206</v>
      </c>
      <c r="AP412">
        <v>4.9815375101063E-2</v>
      </c>
      <c r="AQ412">
        <f>(Table2[[#This Row],[Sharpe Ratio]]-AVERAGE(Table2[Sharpe Ratio]))/_xlfn.STDEV.P(Table2[Sharpe Ratio])</f>
        <v>-0.1736382811915699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-1.2953363702007215</v>
      </c>
      <c r="AS412">
        <f>_xlfn.RANK.AVG(Table2[[#This Row],[1Y Return vs Nifty Z-Score]],Table2[1Y Return vs Nifty Z-Score])</f>
        <v>467</v>
      </c>
      <c r="AT412">
        <f>_xlfn.RANK.AVG(Table2[[#This Row],[6M Return vs Nifty Z-Score]],Table2[6M Return vs Nifty Z-Score])</f>
        <v>347</v>
      </c>
      <c r="AU412">
        <f>_xlfn.RANK.AVG(Table2[[#This Row],[Sharpe Ratio Z-Score]],Table2[Sharpe Ratio Z-Score])</f>
        <v>391</v>
      </c>
      <c r="AV412">
        <f>(Table2[[#This Row],[Rank 1Y]]+Table2[[#This Row],[Rank 6M]]+Table2[[#This Row],[Rank Sharpe]])/3</f>
        <v>401.66666666666669</v>
      </c>
    </row>
    <row r="413" spans="1:48" x14ac:dyDescent="0.3">
      <c r="A413" t="s">
        <v>551</v>
      </c>
      <c r="B413" t="s">
        <v>552</v>
      </c>
      <c r="C413" t="s">
        <v>3161</v>
      </c>
      <c r="D413" t="s">
        <v>553</v>
      </c>
      <c r="E413">
        <v>37770.075895000002</v>
      </c>
      <c r="F413">
        <v>676.3</v>
      </c>
      <c r="G413">
        <v>24.071387889232899</v>
      </c>
      <c r="H413">
        <f>(Table2[[#This Row],[1Y Return vs Nifty]]-AVERAGE(Table2[1Y Return vs Nifty]))/_xlfn.STDEV.P(Table2[1Y Return vs Nifty])</f>
        <v>7.9665754539456485E-3</v>
      </c>
      <c r="I413">
        <v>5.1791468255774102</v>
      </c>
      <c r="J413">
        <f>(Table2[[#This Row],[1M Return vs Nifty]]-AVERAGE(Table2[1M Return vs Nifty]))/_xlfn.STDEV.P(Table2[1M Return vs Nifty])</f>
        <v>0.26939645981852373</v>
      </c>
      <c r="K413">
        <v>-5.0074948351589699</v>
      </c>
      <c r="L413">
        <f>(Table2[[#This Row],[6M Return vs Nifty]]-AVERAGE(Table2[6M Return vs Nifty]))/_xlfn.STDEV.P(Table2[6M Return vs Nifty])</f>
        <v>-0.58573849047012927</v>
      </c>
      <c r="M413">
        <v>1.0612144053155701</v>
      </c>
      <c r="N413">
        <f>(Table2[[#This Row],[1W Return vs Nifty]]-AVERAGE(Table2[1W Return vs Nifty]))/_xlfn.STDEV.P(Table2[1W Return vs Nifty])</f>
        <v>-0.20837946724625561</v>
      </c>
      <c r="O413">
        <v>687.49</v>
      </c>
      <c r="P413">
        <v>698.88059029154795</v>
      </c>
      <c r="Q413">
        <v>640.42100330279197</v>
      </c>
      <c r="R413">
        <v>49.328377147363199</v>
      </c>
      <c r="S413" s="1">
        <f>(Table2[[#This Row],[Close Price]]-Table2[[#This Row],[20D EMA]])/Table2[[#This Row],[20D EMA]]</f>
        <v>-1.6276600386914798E-2</v>
      </c>
      <c r="T413" s="1">
        <f>(Table2[[#This Row],[Close Price]]-Table2[[#This Row],[50D EMA]])/Table2[[#This Row],[50D EMA]]</f>
        <v>-3.230965433183397E-2</v>
      </c>
      <c r="U413" s="1">
        <f>(Table2[[#This Row],[Close Price]]-Table2[[#This Row],[200D EMA]])/Table2[[#This Row],[200D EMA]]</f>
        <v>5.602407871099184E-2</v>
      </c>
      <c r="V413">
        <v>0.86756152923200303</v>
      </c>
      <c r="W413">
        <v>672</v>
      </c>
      <c r="X413">
        <v>696</v>
      </c>
      <c r="Y413">
        <v>672</v>
      </c>
      <c r="Z413">
        <v>705.8</v>
      </c>
      <c r="AA413">
        <v>670.1</v>
      </c>
      <c r="AB413">
        <v>719.5</v>
      </c>
      <c r="AC413" s="1">
        <f>(Table2[[#This Row],[Close Price]]/Table2[[#This Row],[Day Low]])-1</f>
        <v>6.3988095238094456E-3</v>
      </c>
      <c r="AD413" s="1">
        <f>(Table2[[#This Row],[Day High]]/Table2[[#This Row],[Close Price]])-1</f>
        <v>2.9129084725713517E-2</v>
      </c>
      <c r="AE413" s="1">
        <f>(Table2[[#This Row],[Close Price]]/Table2[[#This Row],[Current Week Low]])-1</f>
        <v>6.3988095238094456E-3</v>
      </c>
      <c r="AF413" s="1">
        <f>(Table2[[#This Row],[Current Week High]]/Table2[[#This Row],[Close Price]])-1</f>
        <v>4.3619695401449166E-2</v>
      </c>
      <c r="AG413" s="1">
        <f>(Table2[[#This Row],[Close Price]]/Table2[[#This Row],[Current Month Low]])-1</f>
        <v>9.252350395463349E-3</v>
      </c>
      <c r="AH413" s="1">
        <f>(Table2[[#This Row],[Current Month High]]/Table2[[#This Row],[Close Price]])-1</f>
        <v>6.3876977672630453E-2</v>
      </c>
      <c r="AI413">
        <v>22.246044654738999</v>
      </c>
      <c r="AJ413">
        <v>56.550925925925903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</v>
      </c>
      <c r="AM413" t="s">
        <v>3206</v>
      </c>
      <c r="AN413">
        <v>1.57</v>
      </c>
      <c r="AO413" t="s">
        <v>3208</v>
      </c>
      <c r="AP413">
        <v>5.2339337891825002E-2</v>
      </c>
      <c r="AQ413">
        <f>(Table2[[#This Row],[Sharpe Ratio]]-AVERAGE(Table2[Sharpe Ratio]))/_xlfn.STDEV.P(Table2[Sharpe Ratio])</f>
        <v>-0.14412976994519863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300</v>
      </c>
      <c r="AT413">
        <f>_xlfn.RANK.AVG(Table2[[#This Row],[6M Return vs Nifty Z-Score]],Table2[6M Return vs Nifty Z-Score])</f>
        <v>521</v>
      </c>
      <c r="AU413">
        <f>_xlfn.RANK.AVG(Table2[[#This Row],[Sharpe Ratio Z-Score]],Table2[Sharpe Ratio Z-Score])</f>
        <v>385</v>
      </c>
      <c r="AV413">
        <f>(Table2[[#This Row],[Rank 1Y]]+Table2[[#This Row],[Rank 6M]]+Table2[[#This Row],[Rank Sharpe]])/3</f>
        <v>402</v>
      </c>
    </row>
    <row r="414" spans="1:48" x14ac:dyDescent="0.3">
      <c r="A414" t="s">
        <v>1769</v>
      </c>
      <c r="B414" t="s">
        <v>1770</v>
      </c>
      <c r="C414" t="s">
        <v>3165</v>
      </c>
      <c r="D414" t="s">
        <v>269</v>
      </c>
      <c r="E414">
        <v>4531.6045489050002</v>
      </c>
      <c r="F414">
        <v>525.15</v>
      </c>
      <c r="G414">
        <v>15.3611414154682</v>
      </c>
      <c r="H414">
        <f>(Table2[[#This Row],[1Y Return vs Nifty]]-AVERAGE(Table2[1Y Return vs Nifty]))/_xlfn.STDEV.P(Table2[1Y Return vs Nifty])</f>
        <v>-0.14646691535267622</v>
      </c>
      <c r="I414">
        <v>15.1825387213625</v>
      </c>
      <c r="J414">
        <f>(Table2[[#This Row],[1M Return vs Nifty]]-AVERAGE(Table2[1M Return vs Nifty]))/_xlfn.STDEV.P(Table2[1M Return vs Nifty])</f>
        <v>1.2462839854845409</v>
      </c>
      <c r="K414">
        <v>16.1330126507907</v>
      </c>
      <c r="L414">
        <f>(Table2[[#This Row],[6M Return vs Nifty]]-AVERAGE(Table2[6M Return vs Nifty]))/_xlfn.STDEV.P(Table2[6M Return vs Nifty])</f>
        <v>9.0079169220093888E-2</v>
      </c>
      <c r="M414">
        <v>3.6172581302543101</v>
      </c>
      <c r="N414">
        <f>(Table2[[#This Row],[1W Return vs Nifty]]-AVERAGE(Table2[1W Return vs Nifty]))/_xlfn.STDEV.P(Table2[1W Return vs Nifty])</f>
        <v>0.27538543764356638</v>
      </c>
      <c r="O414">
        <v>506.67</v>
      </c>
      <c r="P414">
        <v>478.74271074351799</v>
      </c>
      <c r="Q414">
        <v>431.08774279373898</v>
      </c>
      <c r="R414">
        <v>64.755808581469907</v>
      </c>
      <c r="S414" s="1">
        <f>(Table2[[#This Row],[Close Price]]-Table2[[#This Row],[20D EMA]])/Table2[[#This Row],[20D EMA]]</f>
        <v>3.6473444253656145E-2</v>
      </c>
      <c r="T414" s="1">
        <f>(Table2[[#This Row],[Close Price]]-Table2[[#This Row],[50D EMA]])/Table2[[#This Row],[50D EMA]]</f>
        <v>9.6935761558454861E-2</v>
      </c>
      <c r="U414" s="1">
        <f>(Table2[[#This Row],[Close Price]]-Table2[[#This Row],[200D EMA]])/Table2[[#This Row],[200D EMA]]</f>
        <v>0.21819747552244051</v>
      </c>
      <c r="V414">
        <v>0.75964176901043501</v>
      </c>
      <c r="W414">
        <v>521.29999999999995</v>
      </c>
      <c r="X414">
        <v>535.70000000000005</v>
      </c>
      <c r="Y414">
        <v>508.1</v>
      </c>
      <c r="Z414">
        <v>535.70000000000005</v>
      </c>
      <c r="AA414">
        <v>508.1</v>
      </c>
      <c r="AB414">
        <v>538.95000000000005</v>
      </c>
      <c r="AC414" s="1">
        <f>(Table2[[#This Row],[Close Price]]/Table2[[#This Row],[Day Low]])-1</f>
        <v>7.3853826971035375E-3</v>
      </c>
      <c r="AD414" s="1">
        <f>(Table2[[#This Row],[Day High]]/Table2[[#This Row],[Close Price]])-1</f>
        <v>2.0089498238598624E-2</v>
      </c>
      <c r="AE414" s="1">
        <f>(Table2[[#This Row],[Close Price]]/Table2[[#This Row],[Current Week Low]])-1</f>
        <v>3.3556386538083016E-2</v>
      </c>
      <c r="AF414" s="1">
        <f>(Table2[[#This Row],[Current Week High]]/Table2[[#This Row],[Close Price]])-1</f>
        <v>2.0089498238598624E-2</v>
      </c>
      <c r="AG414" s="1">
        <f>(Table2[[#This Row],[Close Price]]/Table2[[#This Row],[Current Month Low]])-1</f>
        <v>3.3556386538083016E-2</v>
      </c>
      <c r="AH414" s="1">
        <f>(Table2[[#This Row],[Current Month High]]/Table2[[#This Row],[Close Price]])-1</f>
        <v>2.6278206226792555E-2</v>
      </c>
      <c r="AI414">
        <v>3.5799295439398402</v>
      </c>
      <c r="AJ414">
        <v>52.615518744550997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0.05</v>
      </c>
      <c r="AM414" t="s">
        <v>3208</v>
      </c>
      <c r="AN414">
        <v>2.36</v>
      </c>
      <c r="AO414" t="s">
        <v>3208</v>
      </c>
      <c r="AQ414">
        <f>(Table2[[#This Row],[Sharpe Ratio]]-AVERAGE(Table2[Sharpe Ratio]))/_xlfn.STDEV.P(Table2[Sharpe Ratio])</f>
        <v>-0.75604684988846582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0.70923482710705921</v>
      </c>
      <c r="AS414">
        <f>_xlfn.RANK.AVG(Table2[[#This Row],[1Y Return vs Nifty Z-Score]],Table2[1Y Return vs Nifty Z-Score])</f>
        <v>353</v>
      </c>
      <c r="AT414">
        <f>_xlfn.RANK.AVG(Table2[[#This Row],[6M Return vs Nifty Z-Score]],Table2[6M Return vs Nifty Z-Score])</f>
        <v>294</v>
      </c>
      <c r="AU414">
        <f>_xlfn.RANK.AVG(Table2[[#This Row],[Sharpe Ratio Z-Score]],Table2[Sharpe Ratio Z-Score])</f>
        <v>559.5</v>
      </c>
      <c r="AV414">
        <f>(Table2[[#This Row],[Rank 1Y]]+Table2[[#This Row],[Rank 6M]]+Table2[[#This Row],[Rank Sharpe]])/3</f>
        <v>402.16666666666669</v>
      </c>
    </row>
    <row r="415" spans="1:48" x14ac:dyDescent="0.3">
      <c r="A415" t="s">
        <v>1098</v>
      </c>
      <c r="B415" t="s">
        <v>1099</v>
      </c>
      <c r="C415" t="s">
        <v>3164</v>
      </c>
      <c r="D415" t="s">
        <v>46</v>
      </c>
      <c r="E415">
        <v>11942.276341503901</v>
      </c>
      <c r="F415">
        <v>210.31</v>
      </c>
      <c r="G415">
        <v>5.6079179806351602</v>
      </c>
      <c r="H415">
        <f>(Table2[[#This Row],[1Y Return vs Nifty]]-AVERAGE(Table2[1Y Return vs Nifty]))/_xlfn.STDEV.P(Table2[1Y Return vs Nifty])</f>
        <v>-0.31939248596597308</v>
      </c>
      <c r="I415">
        <v>-2.50513484105619</v>
      </c>
      <c r="J415">
        <f>(Table2[[#This Row],[1M Return vs Nifty]]-AVERAGE(Table2[1M Return vs Nifty]))/_xlfn.STDEV.P(Table2[1M Return vs Nifty])</f>
        <v>-0.48101689817471466</v>
      </c>
      <c r="K415">
        <v>-14.57210566012</v>
      </c>
      <c r="L415">
        <f>(Table2[[#This Row],[6M Return vs Nifty]]-AVERAGE(Table2[6M Return vs Nifty]))/_xlfn.STDEV.P(Table2[6M Return vs Nifty])</f>
        <v>-0.89149902662892178</v>
      </c>
      <c r="M415">
        <v>-1.5538953384301</v>
      </c>
      <c r="N415">
        <f>(Table2[[#This Row],[1W Return vs Nifty]]-AVERAGE(Table2[1W Return vs Nifty]))/_xlfn.STDEV.P(Table2[1W Return vs Nifty])</f>
        <v>-0.70332339332869809</v>
      </c>
      <c r="O415">
        <v>219.95</v>
      </c>
      <c r="P415">
        <v>231.60286975333401</v>
      </c>
      <c r="Q415">
        <v>216.64820557008599</v>
      </c>
      <c r="R415">
        <v>41.368189408862797</v>
      </c>
      <c r="S415" s="1">
        <f>(Table2[[#This Row],[Close Price]]-Table2[[#This Row],[20D EMA]])/Table2[[#This Row],[20D EMA]]</f>
        <v>-4.382814275971806E-2</v>
      </c>
      <c r="T415" s="1">
        <f>(Table2[[#This Row],[Close Price]]-Table2[[#This Row],[50D EMA]])/Table2[[#This Row],[50D EMA]]</f>
        <v>-9.1936985824103701E-2</v>
      </c>
      <c r="U415" s="1">
        <f>(Table2[[#This Row],[Close Price]]-Table2[[#This Row],[200D EMA]])/Table2[[#This Row],[200D EMA]]</f>
        <v>-2.9255749215220575E-2</v>
      </c>
      <c r="V415">
        <v>0.65826144407348797</v>
      </c>
      <c r="W415">
        <v>209.25</v>
      </c>
      <c r="X415">
        <v>214.35</v>
      </c>
      <c r="Y415">
        <v>204.15</v>
      </c>
      <c r="Z415">
        <v>218</v>
      </c>
      <c r="AA415">
        <v>204.15</v>
      </c>
      <c r="AB415">
        <v>225.59</v>
      </c>
      <c r="AC415" s="1">
        <f>(Table2[[#This Row],[Close Price]]/Table2[[#This Row],[Day Low]])-1</f>
        <v>5.0657108721625654E-3</v>
      </c>
      <c r="AD415" s="1">
        <f>(Table2[[#This Row],[Day High]]/Table2[[#This Row],[Close Price]])-1</f>
        <v>1.9209738005800947E-2</v>
      </c>
      <c r="AE415" s="1">
        <f>(Table2[[#This Row],[Close Price]]/Table2[[#This Row],[Current Week Low]])-1</f>
        <v>3.0173891746265058E-2</v>
      </c>
      <c r="AF415" s="1">
        <f>(Table2[[#This Row],[Current Week High]]/Table2[[#This Row],[Close Price]])-1</f>
        <v>3.6565070610051764E-2</v>
      </c>
      <c r="AG415" s="1">
        <f>(Table2[[#This Row],[Close Price]]/Table2[[#This Row],[Current Month Low]])-1</f>
        <v>3.0173891746265058E-2</v>
      </c>
      <c r="AH415" s="1">
        <f>(Table2[[#This Row],[Current Month High]]/Table2[[#This Row],[Close Price]])-1</f>
        <v>7.2654652655603558E-2</v>
      </c>
      <c r="AI415">
        <v>44.500974751557202</v>
      </c>
      <c r="AJ415">
        <v>80.601116358952297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-0.17</v>
      </c>
      <c r="AM415" t="s">
        <v>3206</v>
      </c>
      <c r="AN415">
        <v>-1.77</v>
      </c>
      <c r="AO415" t="s">
        <v>3206</v>
      </c>
      <c r="AP415">
        <v>0.11296579943051099</v>
      </c>
      <c r="AQ415">
        <f>(Table2[[#This Row],[Sharpe Ratio]]-AVERAGE(Table2[Sharpe Ratio]))/_xlfn.STDEV.P(Table2[Sharpe Ratio])</f>
        <v>0.56467490367754525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403</v>
      </c>
      <c r="AT415">
        <f>_xlfn.RANK.AVG(Table2[[#This Row],[6M Return vs Nifty Z-Score]],Table2[6M Return vs Nifty Z-Score])</f>
        <v>611</v>
      </c>
      <c r="AU415">
        <f>_xlfn.RANK.AVG(Table2[[#This Row],[Sharpe Ratio Z-Score]],Table2[Sharpe Ratio Z-Score])</f>
        <v>198</v>
      </c>
      <c r="AV415">
        <f>(Table2[[#This Row],[Rank 1Y]]+Table2[[#This Row],[Rank 6M]]+Table2[[#This Row],[Rank Sharpe]])/3</f>
        <v>404</v>
      </c>
    </row>
    <row r="416" spans="1:48" x14ac:dyDescent="0.3">
      <c r="A416" t="s">
        <v>1241</v>
      </c>
      <c r="B416" t="s">
        <v>1242</v>
      </c>
      <c r="C416" t="s">
        <v>3161</v>
      </c>
      <c r="D416" t="s">
        <v>545</v>
      </c>
      <c r="E416">
        <v>9639.664332155</v>
      </c>
      <c r="F416">
        <v>283.75</v>
      </c>
      <c r="G416">
        <v>-13.318659621845001</v>
      </c>
      <c r="H416">
        <f>(Table2[[#This Row],[1Y Return vs Nifty]]-AVERAGE(Table2[1Y Return vs Nifty]))/_xlfn.STDEV.P(Table2[1Y Return vs Nifty])</f>
        <v>-0.65496249044026844</v>
      </c>
      <c r="I416">
        <v>17.619875644944599</v>
      </c>
      <c r="J416">
        <f>(Table2[[#This Row],[1M Return vs Nifty]]-AVERAGE(Table2[1M Return vs Nifty]))/_xlfn.STDEV.P(Table2[1M Return vs Nifty])</f>
        <v>1.484303655342299</v>
      </c>
      <c r="K416">
        <v>18.611847419947502</v>
      </c>
      <c r="L416">
        <f>(Table2[[#This Row],[6M Return vs Nifty]]-AVERAGE(Table2[6M Return vs Nifty]))/_xlfn.STDEV.P(Table2[6M Return vs Nifty])</f>
        <v>0.16932231480511337</v>
      </c>
      <c r="M416">
        <v>11.202692422728999</v>
      </c>
      <c r="N416">
        <f>(Table2[[#This Row],[1W Return vs Nifty]]-AVERAGE(Table2[1W Return vs Nifty]))/_xlfn.STDEV.P(Table2[1W Return vs Nifty])</f>
        <v>1.7110286792844971</v>
      </c>
      <c r="O416">
        <v>269.89</v>
      </c>
      <c r="P416">
        <v>255.82287178485601</v>
      </c>
      <c r="Q416">
        <v>232.45003600502901</v>
      </c>
      <c r="R416">
        <v>72.298752934684003</v>
      </c>
      <c r="S416" s="1">
        <f>(Table2[[#This Row],[Close Price]]-Table2[[#This Row],[20D EMA]])/Table2[[#This Row],[20D EMA]]</f>
        <v>5.1354255437400478E-2</v>
      </c>
      <c r="T416" s="1">
        <f>(Table2[[#This Row],[Close Price]]-Table2[[#This Row],[50D EMA]])/Table2[[#This Row],[50D EMA]]</f>
        <v>0.10916587723489547</v>
      </c>
      <c r="U416" s="1">
        <f>(Table2[[#This Row],[Close Price]]-Table2[[#This Row],[200D EMA]])/Table2[[#This Row],[200D EMA]]</f>
        <v>0.22069243299175539</v>
      </c>
      <c r="V416">
        <v>1.1760379659989999</v>
      </c>
      <c r="W416">
        <v>281.89999999999998</v>
      </c>
      <c r="X416">
        <v>295.05</v>
      </c>
      <c r="Y416">
        <v>273</v>
      </c>
      <c r="Z416">
        <v>296.14999999999998</v>
      </c>
      <c r="AA416">
        <v>264.60000000000002</v>
      </c>
      <c r="AB416">
        <v>296.14999999999998</v>
      </c>
      <c r="AC416" s="1">
        <f>(Table2[[#This Row],[Close Price]]/Table2[[#This Row],[Day Low]])-1</f>
        <v>6.5626108549132756E-3</v>
      </c>
      <c r="AD416" s="1">
        <f>(Table2[[#This Row],[Day High]]/Table2[[#This Row],[Close Price]])-1</f>
        <v>3.9823788546255567E-2</v>
      </c>
      <c r="AE416" s="1">
        <f>(Table2[[#This Row],[Close Price]]/Table2[[#This Row],[Current Week Low]])-1</f>
        <v>3.9377289377289459E-2</v>
      </c>
      <c r="AF416" s="1">
        <f>(Table2[[#This Row],[Current Week High]]/Table2[[#This Row],[Close Price]])-1</f>
        <v>4.370044052863431E-2</v>
      </c>
      <c r="AG416" s="1">
        <f>(Table2[[#This Row],[Close Price]]/Table2[[#This Row],[Current Month Low]])-1</f>
        <v>7.2373393801965058E-2</v>
      </c>
      <c r="AH416" s="1">
        <f>(Table2[[#This Row],[Current Month High]]/Table2[[#This Row],[Close Price]])-1</f>
        <v>4.370044052863431E-2</v>
      </c>
      <c r="AI416">
        <v>4.3700440528634301</v>
      </c>
      <c r="AJ416">
        <v>40.749007936507901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0.17</v>
      </c>
      <c r="AM416" t="s">
        <v>3208</v>
      </c>
      <c r="AN416">
        <v>8.59</v>
      </c>
      <c r="AO416" t="s">
        <v>3208</v>
      </c>
      <c r="AP416">
        <v>4.7625919077517002E-2</v>
      </c>
      <c r="AQ416">
        <f>(Table2[[#This Row],[Sharpe Ratio]]-AVERAGE(Table2[Sharpe Ratio]))/_xlfn.STDEV.P(Table2[Sharpe Ratio])</f>
        <v>-0.19923595954511525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2.510456199446526</v>
      </c>
      <c r="AS416">
        <f>_xlfn.RANK.AVG(Table2[[#This Row],[1Y Return vs Nifty Z-Score]],Table2[1Y Return vs Nifty Z-Score])</f>
        <v>553</v>
      </c>
      <c r="AT416">
        <f>_xlfn.RANK.AVG(Table2[[#This Row],[6M Return vs Nifty Z-Score]],Table2[6M Return vs Nifty Z-Score])</f>
        <v>270</v>
      </c>
      <c r="AU416">
        <f>_xlfn.RANK.AVG(Table2[[#This Row],[Sharpe Ratio Z-Score]],Table2[Sharpe Ratio Z-Score])</f>
        <v>394</v>
      </c>
      <c r="AV416">
        <f>(Table2[[#This Row],[Rank 1Y]]+Table2[[#This Row],[Rank 6M]]+Table2[[#This Row],[Rank Sharpe]])/3</f>
        <v>405.66666666666669</v>
      </c>
    </row>
    <row r="417" spans="1:48" x14ac:dyDescent="0.3">
      <c r="A417" t="s">
        <v>180</v>
      </c>
      <c r="B417" t="s">
        <v>181</v>
      </c>
      <c r="C417" t="s">
        <v>3169</v>
      </c>
      <c r="D417" t="s">
        <v>182</v>
      </c>
      <c r="E417">
        <v>147554.24832784999</v>
      </c>
      <c r="F417">
        <v>647.70000000000005</v>
      </c>
      <c r="G417">
        <v>8.9727153023308404</v>
      </c>
      <c r="H417">
        <f>(Table2[[#This Row],[1Y Return vs Nifty]]-AVERAGE(Table2[1Y Return vs Nifty]))/_xlfn.STDEV.P(Table2[1Y Return vs Nifty])</f>
        <v>-0.25973431236418287</v>
      </c>
      <c r="I417">
        <v>4.3938037623981696</v>
      </c>
      <c r="J417">
        <f>(Table2[[#This Row],[1M Return vs Nifty]]-AVERAGE(Table2[1M Return vs Nifty]))/_xlfn.STDEV.P(Table2[1M Return vs Nifty])</f>
        <v>0.1927032891639387</v>
      </c>
      <c r="K417">
        <v>9.7817515588905994</v>
      </c>
      <c r="L417">
        <f>(Table2[[#This Row],[6M Return vs Nifty]]-AVERAGE(Table2[6M Return vs Nifty]))/_xlfn.STDEV.P(Table2[6M Return vs Nifty])</f>
        <v>-0.11295731938181064</v>
      </c>
      <c r="M417">
        <v>-0.197229650314311</v>
      </c>
      <c r="N417">
        <f>(Table2[[#This Row],[1W Return vs Nifty]]-AVERAGE(Table2[1W Return vs Nifty]))/_xlfn.STDEV.P(Table2[1W Return vs Nifty])</f>
        <v>-0.44655656216099227</v>
      </c>
      <c r="O417">
        <v>669.19</v>
      </c>
      <c r="P417">
        <v>666.48545523326004</v>
      </c>
      <c r="Q417">
        <v>612.41205902507704</v>
      </c>
      <c r="R417">
        <v>35.599907419507602</v>
      </c>
      <c r="S417" s="1">
        <f>(Table2[[#This Row],[Close Price]]-Table2[[#This Row],[20D EMA]])/Table2[[#This Row],[20D EMA]]</f>
        <v>-3.2113450589518686E-2</v>
      </c>
      <c r="T417" s="1">
        <f>(Table2[[#This Row],[Close Price]]-Table2[[#This Row],[50D EMA]])/Table2[[#This Row],[50D EMA]]</f>
        <v>-2.8185844245746314E-2</v>
      </c>
      <c r="U417" s="1">
        <f>(Table2[[#This Row],[Close Price]]-Table2[[#This Row],[200D EMA]])/Table2[[#This Row],[200D EMA]]</f>
        <v>5.7621237947370389E-2</v>
      </c>
      <c r="V417">
        <v>0.79674064930598398</v>
      </c>
      <c r="W417">
        <v>645.4</v>
      </c>
      <c r="X417">
        <v>658.6</v>
      </c>
      <c r="Y417">
        <v>645.4</v>
      </c>
      <c r="Z417">
        <v>666.8</v>
      </c>
      <c r="AA417">
        <v>645.4</v>
      </c>
      <c r="AB417">
        <v>706.7</v>
      </c>
      <c r="AC417" s="1">
        <f>(Table2[[#This Row],[Close Price]]/Table2[[#This Row],[Day Low]])-1</f>
        <v>3.5636814378681159E-3</v>
      </c>
      <c r="AD417" s="1">
        <f>(Table2[[#This Row],[Day High]]/Table2[[#This Row],[Close Price]])-1</f>
        <v>1.6828778755596741E-2</v>
      </c>
      <c r="AE417" s="1">
        <f>(Table2[[#This Row],[Close Price]]/Table2[[#This Row],[Current Week Low]])-1</f>
        <v>3.5636814378681159E-3</v>
      </c>
      <c r="AF417" s="1">
        <f>(Table2[[#This Row],[Current Week High]]/Table2[[#This Row],[Close Price]])-1</f>
        <v>2.9488960938706121E-2</v>
      </c>
      <c r="AG417" s="1">
        <f>(Table2[[#This Row],[Close Price]]/Table2[[#This Row],[Current Month Low]])-1</f>
        <v>3.5636814378681159E-3</v>
      </c>
      <c r="AH417" s="1">
        <f>(Table2[[#This Row],[Current Month High]]/Table2[[#This Row],[Close Price]])-1</f>
        <v>9.1091554732129154E-2</v>
      </c>
      <c r="AI417">
        <v>10.429211054500501</v>
      </c>
      <c r="AJ417">
        <v>44.334261838440099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0.04</v>
      </c>
      <c r="AM417" t="s">
        <v>3208</v>
      </c>
      <c r="AN417">
        <v>-9.01</v>
      </c>
      <c r="AO417" t="s">
        <v>3206</v>
      </c>
      <c r="AP417">
        <v>2.2361314268948999E-2</v>
      </c>
      <c r="AQ417">
        <f>(Table2[[#This Row],[Sharpe Ratio]]-AVERAGE(Table2[Sharpe Ratio]))/_xlfn.STDEV.P(Table2[Sharpe Ratio])</f>
        <v>-0.49461308549065131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-1.1211579902336983</v>
      </c>
      <c r="AS417">
        <f>_xlfn.RANK.AVG(Table2[[#This Row],[1Y Return vs Nifty Z-Score]],Table2[1Y Return vs Nifty Z-Score])</f>
        <v>384</v>
      </c>
      <c r="AT417">
        <f>_xlfn.RANK.AVG(Table2[[#This Row],[6M Return vs Nifty Z-Score]],Table2[6M Return vs Nifty Z-Score])</f>
        <v>364</v>
      </c>
      <c r="AU417">
        <f>_xlfn.RANK.AVG(Table2[[#This Row],[Sharpe Ratio Z-Score]],Table2[Sharpe Ratio Z-Score])</f>
        <v>473</v>
      </c>
      <c r="AV417">
        <f>(Table2[[#This Row],[Rank 1Y]]+Table2[[#This Row],[Rank 6M]]+Table2[[#This Row],[Rank Sharpe]])/3</f>
        <v>407</v>
      </c>
    </row>
    <row r="418" spans="1:48" x14ac:dyDescent="0.3">
      <c r="A418" t="s">
        <v>189</v>
      </c>
      <c r="B418" t="s">
        <v>190</v>
      </c>
      <c r="C418" t="s">
        <v>3163</v>
      </c>
      <c r="D418" t="s">
        <v>118</v>
      </c>
      <c r="E418">
        <v>143795.96402903899</v>
      </c>
      <c r="F418">
        <v>6008.65</v>
      </c>
      <c r="G418">
        <v>6.9070442962958696</v>
      </c>
      <c r="H418">
        <f>(Table2[[#This Row],[1Y Return vs Nifty]]-AVERAGE(Table2[1Y Return vs Nifty]))/_xlfn.STDEV.P(Table2[1Y Return vs Nifty])</f>
        <v>-0.29635885396364997</v>
      </c>
      <c r="I418">
        <v>1.3021850955641301</v>
      </c>
      <c r="J418">
        <f>(Table2[[#This Row],[1M Return vs Nifty]]-AVERAGE(Table2[1M Return vs Nifty]))/_xlfn.STDEV.P(Table2[1M Return vs Nifty])</f>
        <v>-0.10921067574019706</v>
      </c>
      <c r="K418">
        <v>10.1180787326097</v>
      </c>
      <c r="L418">
        <f>(Table2[[#This Row],[6M Return vs Nifty]]-AVERAGE(Table2[6M Return vs Nifty]))/_xlfn.STDEV.P(Table2[6M Return vs Nifty])</f>
        <v>-0.10220564544095874</v>
      </c>
      <c r="M418">
        <v>3.1303429875559998</v>
      </c>
      <c r="N418">
        <f>(Table2[[#This Row],[1W Return vs Nifty]]-AVERAGE(Table2[1W Return vs Nifty]))/_xlfn.STDEV.P(Table2[1W Return vs Nifty])</f>
        <v>0.18323034053054355</v>
      </c>
      <c r="O418">
        <v>5858.33</v>
      </c>
      <c r="P418">
        <v>5739.0350800382103</v>
      </c>
      <c r="Q418">
        <v>5288.4888012869997</v>
      </c>
      <c r="R418">
        <v>68.161501835006206</v>
      </c>
      <c r="S418" s="1">
        <f>(Table2[[#This Row],[Close Price]]-Table2[[#This Row],[20D EMA]])/Table2[[#This Row],[20D EMA]]</f>
        <v>2.5659189564261439E-2</v>
      </c>
      <c r="T418" s="1">
        <f>(Table2[[#This Row],[Close Price]]-Table2[[#This Row],[50D EMA]])/Table2[[#This Row],[50D EMA]]</f>
        <v>4.6979137817013364E-2</v>
      </c>
      <c r="U418" s="1">
        <f>(Table2[[#This Row],[Close Price]]-Table2[[#This Row],[200D EMA]])/Table2[[#This Row],[200D EMA]]</f>
        <v>0.13617523375254997</v>
      </c>
      <c r="V418">
        <v>1.0401955580076101</v>
      </c>
      <c r="W418">
        <v>5947.25</v>
      </c>
      <c r="X418">
        <v>6047.05</v>
      </c>
      <c r="Y418">
        <v>5846.2</v>
      </c>
      <c r="Z418">
        <v>6047.05</v>
      </c>
      <c r="AA418">
        <v>5827.1</v>
      </c>
      <c r="AB418">
        <v>6047.05</v>
      </c>
      <c r="AC418" s="1">
        <f>(Table2[[#This Row],[Close Price]]/Table2[[#This Row],[Day Low]])-1</f>
        <v>1.0324099373659967E-2</v>
      </c>
      <c r="AD418" s="1">
        <f>(Table2[[#This Row],[Day High]]/Table2[[#This Row],[Close Price]])-1</f>
        <v>6.3907866159620408E-3</v>
      </c>
      <c r="AE418" s="1">
        <f>(Table2[[#This Row],[Close Price]]/Table2[[#This Row],[Current Week Low]])-1</f>
        <v>2.7787280626731858E-2</v>
      </c>
      <c r="AF418" s="1">
        <f>(Table2[[#This Row],[Current Week High]]/Table2[[#This Row],[Close Price]])-1</f>
        <v>6.3907866159620408E-3</v>
      </c>
      <c r="AG418" s="1">
        <f>(Table2[[#This Row],[Close Price]]/Table2[[#This Row],[Current Month Low]])-1</f>
        <v>3.1156149714266057E-2</v>
      </c>
      <c r="AH418" s="1">
        <f>(Table2[[#This Row],[Current Month High]]/Table2[[#This Row],[Close Price]])-1</f>
        <v>6.3907866159620408E-3</v>
      </c>
      <c r="AI418">
        <v>0.63907866159620397</v>
      </c>
      <c r="AJ418">
        <v>38.202957885778602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-0.01</v>
      </c>
      <c r="AM418" t="s">
        <v>3206</v>
      </c>
      <c r="AN418">
        <v>3.65</v>
      </c>
      <c r="AO418" t="s">
        <v>3208</v>
      </c>
      <c r="AP418">
        <v>2.3005403050326001E-2</v>
      </c>
      <c r="AQ418">
        <f>(Table2[[#This Row],[Sharpe Ratio]]-AVERAGE(Table2[Sharpe Ratio]))/_xlfn.STDEV.P(Table2[Sharpe Ratio])</f>
        <v>-0.48708282350799076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-0.81162765812225302</v>
      </c>
      <c r="AS418">
        <f>_xlfn.RANK.AVG(Table2[[#This Row],[1Y Return vs Nifty Z-Score]],Table2[1Y Return vs Nifty Z-Score])</f>
        <v>393</v>
      </c>
      <c r="AT418">
        <f>_xlfn.RANK.AVG(Table2[[#This Row],[6M Return vs Nifty Z-Score]],Table2[6M Return vs Nifty Z-Score])</f>
        <v>359</v>
      </c>
      <c r="AU418">
        <f>_xlfn.RANK.AVG(Table2[[#This Row],[Sharpe Ratio Z-Score]],Table2[Sharpe Ratio Z-Score])</f>
        <v>471</v>
      </c>
      <c r="AV418">
        <f>(Table2[[#This Row],[Rank 1Y]]+Table2[[#This Row],[Rank 6M]]+Table2[[#This Row],[Rank Sharpe]])/3</f>
        <v>407.66666666666669</v>
      </c>
    </row>
    <row r="419" spans="1:48" x14ac:dyDescent="0.3">
      <c r="A419" t="s">
        <v>417</v>
      </c>
      <c r="B419" t="s">
        <v>418</v>
      </c>
      <c r="C419" t="s">
        <v>3161</v>
      </c>
      <c r="D419" t="s">
        <v>419</v>
      </c>
      <c r="E419">
        <v>56630.132321307901</v>
      </c>
      <c r="F419">
        <v>213.86</v>
      </c>
      <c r="G419">
        <v>-12.352525044482</v>
      </c>
      <c r="H419">
        <f>(Table2[[#This Row],[1Y Return vs Nifty]]-AVERAGE(Table2[1Y Return vs Nifty]))/_xlfn.STDEV.P(Table2[1Y Return vs Nifty])</f>
        <v>-0.6378328333380785</v>
      </c>
      <c r="I419">
        <v>0.53805098786532402</v>
      </c>
      <c r="J419">
        <f>(Table2[[#This Row],[1M Return vs Nifty]]-AVERAGE(Table2[1M Return vs Nifty]))/_xlfn.STDEV.P(Table2[1M Return vs Nifty])</f>
        <v>-0.18383267251125446</v>
      </c>
      <c r="K419">
        <v>7.3316397222045202</v>
      </c>
      <c r="L419">
        <f>(Table2[[#This Row],[6M Return vs Nifty]]-AVERAGE(Table2[6M Return vs Nifty]))/_xlfn.STDEV.P(Table2[6M Return vs Nifty])</f>
        <v>-0.19128225309255487</v>
      </c>
      <c r="M419">
        <v>-1.2324316187617701</v>
      </c>
      <c r="N419">
        <f>(Table2[[#This Row],[1W Return vs Nifty]]-AVERAGE(Table2[1W Return vs Nifty]))/_xlfn.STDEV.P(Table2[1W Return vs Nifty])</f>
        <v>-0.64248215487351279</v>
      </c>
      <c r="O419">
        <v>219.03</v>
      </c>
      <c r="P419">
        <v>219.933179372978</v>
      </c>
      <c r="Q419">
        <v>205.837346672069</v>
      </c>
      <c r="R419">
        <v>43.294270770998303</v>
      </c>
      <c r="S419" s="1">
        <f>(Table2[[#This Row],[Close Price]]-Table2[[#This Row],[20D EMA]])/Table2[[#This Row],[20D EMA]]</f>
        <v>-2.3604072501483758E-2</v>
      </c>
      <c r="T419" s="1">
        <f>(Table2[[#This Row],[Close Price]]-Table2[[#This Row],[50D EMA]])/Table2[[#This Row],[50D EMA]]</f>
        <v>-2.761374791330902E-2</v>
      </c>
      <c r="U419" s="1">
        <f>(Table2[[#This Row],[Close Price]]-Table2[[#This Row],[200D EMA]])/Table2[[#This Row],[200D EMA]]</f>
        <v>3.8975693466902044E-2</v>
      </c>
      <c r="V419">
        <v>0.85257013805904003</v>
      </c>
      <c r="W419">
        <v>212.8</v>
      </c>
      <c r="X419">
        <v>219.98</v>
      </c>
      <c r="Y419">
        <v>212.8</v>
      </c>
      <c r="Z419">
        <v>220.74</v>
      </c>
      <c r="AA419">
        <v>212.8</v>
      </c>
      <c r="AB419">
        <v>229.45</v>
      </c>
      <c r="AC419" s="1">
        <f>(Table2[[#This Row],[Close Price]]/Table2[[#This Row],[Day Low]])-1</f>
        <v>4.9812030075186975E-3</v>
      </c>
      <c r="AD419" s="1">
        <f>(Table2[[#This Row],[Day High]]/Table2[[#This Row],[Close Price]])-1</f>
        <v>2.8616852146263749E-2</v>
      </c>
      <c r="AE419" s="1">
        <f>(Table2[[#This Row],[Close Price]]/Table2[[#This Row],[Current Week Low]])-1</f>
        <v>4.9812030075186975E-3</v>
      </c>
      <c r="AF419" s="1">
        <f>(Table2[[#This Row],[Current Week High]]/Table2[[#This Row],[Close Price]])-1</f>
        <v>3.2170578883381706E-2</v>
      </c>
      <c r="AG419" s="1">
        <f>(Table2[[#This Row],[Close Price]]/Table2[[#This Row],[Current Month Low]])-1</f>
        <v>4.9812030075186975E-3</v>
      </c>
      <c r="AH419" s="1">
        <f>(Table2[[#This Row],[Current Month High]]/Table2[[#This Row],[Close Price]])-1</f>
        <v>7.2898157673244146E-2</v>
      </c>
      <c r="AI419">
        <v>15.449359393996</v>
      </c>
      <c r="AJ419">
        <v>37.974193548387099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-0.13</v>
      </c>
      <c r="AM419" t="s">
        <v>3206</v>
      </c>
      <c r="AN419">
        <v>-3.59</v>
      </c>
      <c r="AO419" t="s">
        <v>3206</v>
      </c>
      <c r="AP419">
        <v>8.2657465620578005E-2</v>
      </c>
      <c r="AQ419">
        <f>(Table2[[#This Row],[Sharpe Ratio]]-AVERAGE(Table2[Sharpe Ratio]))/_xlfn.STDEV.P(Table2[Sharpe Ratio])</f>
        <v>0.21032981889158034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543</v>
      </c>
      <c r="AT419">
        <f>_xlfn.RANK.AVG(Table2[[#This Row],[6M Return vs Nifty Z-Score]],Table2[6M Return vs Nifty Z-Score])</f>
        <v>390</v>
      </c>
      <c r="AU419">
        <f>_xlfn.RANK.AVG(Table2[[#This Row],[Sharpe Ratio Z-Score]],Table2[Sharpe Ratio Z-Score])</f>
        <v>290</v>
      </c>
      <c r="AV419">
        <f>(Table2[[#This Row],[Rank 1Y]]+Table2[[#This Row],[Rank 6M]]+Table2[[#This Row],[Rank Sharpe]])/3</f>
        <v>407.66666666666669</v>
      </c>
    </row>
    <row r="420" spans="1:48" x14ac:dyDescent="0.3">
      <c r="A420" t="s">
        <v>515</v>
      </c>
      <c r="B420" t="s">
        <v>516</v>
      </c>
      <c r="C420" t="s">
        <v>3173</v>
      </c>
      <c r="D420" t="s">
        <v>258</v>
      </c>
      <c r="E420">
        <v>41354.29462465</v>
      </c>
      <c r="F420">
        <v>4311.3999999999996</v>
      </c>
      <c r="G420">
        <v>-11.20484913844</v>
      </c>
      <c r="H420">
        <f>(Table2[[#This Row],[1Y Return vs Nifty]]-AVERAGE(Table2[1Y Return vs Nifty]))/_xlfn.STDEV.P(Table2[1Y Return vs Nifty])</f>
        <v>-0.61748443137051479</v>
      </c>
      <c r="I420">
        <v>-9.8000959530608291</v>
      </c>
      <c r="J420">
        <f>(Table2[[#This Row],[1M Return vs Nifty]]-AVERAGE(Table2[1M Return vs Nifty]))/_xlfn.STDEV.P(Table2[1M Return vs Nifty])</f>
        <v>-1.1934109126028314</v>
      </c>
      <c r="K420">
        <v>5.8231005600742796</v>
      </c>
      <c r="L420">
        <f>(Table2[[#This Row],[6M Return vs Nifty]]-AVERAGE(Table2[6M Return vs Nifty]))/_xlfn.STDEV.P(Table2[6M Return vs Nifty])</f>
        <v>-0.23950708434504417</v>
      </c>
      <c r="M420">
        <v>0.48772718441082802</v>
      </c>
      <c r="N420">
        <f>(Table2[[#This Row],[1W Return vs Nifty]]-AVERAGE(Table2[1W Return vs Nifty]))/_xlfn.STDEV.P(Table2[1W Return vs Nifty])</f>
        <v>-0.31691946919131625</v>
      </c>
      <c r="O420">
        <v>4381.97</v>
      </c>
      <c r="P420">
        <v>4340.7004204381601</v>
      </c>
      <c r="Q420">
        <v>3978.2301415699699</v>
      </c>
      <c r="R420">
        <v>51.292621977402099</v>
      </c>
      <c r="S420" s="1">
        <f>(Table2[[#This Row],[Close Price]]-Table2[[#This Row],[20D EMA]])/Table2[[#This Row],[20D EMA]]</f>
        <v>-1.6104628740041718E-2</v>
      </c>
      <c r="T420" s="1">
        <f>(Table2[[#This Row],[Close Price]]-Table2[[#This Row],[50D EMA]])/Table2[[#This Row],[50D EMA]]</f>
        <v>-6.7501595595493369E-3</v>
      </c>
      <c r="U420" s="1">
        <f>(Table2[[#This Row],[Close Price]]-Table2[[#This Row],[200D EMA]])/Table2[[#This Row],[200D EMA]]</f>
        <v>8.3748261556971543E-2</v>
      </c>
      <c r="V420">
        <v>0.68872176888565795</v>
      </c>
      <c r="W420">
        <v>4285.3999999999996</v>
      </c>
      <c r="X420">
        <v>4419.2</v>
      </c>
      <c r="Y420">
        <v>4209.2</v>
      </c>
      <c r="Z420">
        <v>4419.2</v>
      </c>
      <c r="AA420">
        <v>4209.2</v>
      </c>
      <c r="AB420">
        <v>4449.8999999999996</v>
      </c>
      <c r="AC420" s="1">
        <f>(Table2[[#This Row],[Close Price]]/Table2[[#This Row],[Day Low]])-1</f>
        <v>6.0671115881831827E-3</v>
      </c>
      <c r="AD420" s="1">
        <f>(Table2[[#This Row],[Day High]]/Table2[[#This Row],[Close Price]])-1</f>
        <v>2.5003479148304475E-2</v>
      </c>
      <c r="AE420" s="1">
        <f>(Table2[[#This Row],[Close Price]]/Table2[[#This Row],[Current Week Low]])-1</f>
        <v>2.4280148246697664E-2</v>
      </c>
      <c r="AF420" s="1">
        <f>(Table2[[#This Row],[Current Week High]]/Table2[[#This Row],[Close Price]])-1</f>
        <v>2.5003479148304475E-2</v>
      </c>
      <c r="AG420" s="1">
        <f>(Table2[[#This Row],[Close Price]]/Table2[[#This Row],[Current Month Low]])-1</f>
        <v>2.4280148246697664E-2</v>
      </c>
      <c r="AH420" s="1">
        <f>(Table2[[#This Row],[Current Month High]]/Table2[[#This Row],[Close Price]])-1</f>
        <v>3.2124136011504323E-2</v>
      </c>
      <c r="AI420">
        <v>14.8107343322354</v>
      </c>
      <c r="AJ420">
        <v>29.081899971557299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0.01</v>
      </c>
      <c r="AM420" t="s">
        <v>3208</v>
      </c>
      <c r="AN420">
        <v>-3.12</v>
      </c>
      <c r="AO420" t="s">
        <v>3206</v>
      </c>
      <c r="AP420">
        <v>8.298066319604E-2</v>
      </c>
      <c r="AQ420">
        <f>(Table2[[#This Row],[Sharpe Ratio]]-AVERAGE(Table2[Sharpe Ratio]))/_xlfn.STDEV.P(Table2[Sharpe Ratio])</f>
        <v>0.2141084321600592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-2.1532134653496473</v>
      </c>
      <c r="AS420">
        <f>_xlfn.RANK.AVG(Table2[[#This Row],[1Y Return vs Nifty Z-Score]],Table2[1Y Return vs Nifty Z-Score])</f>
        <v>533</v>
      </c>
      <c r="AT420">
        <f>_xlfn.RANK.AVG(Table2[[#This Row],[6M Return vs Nifty Z-Score]],Table2[6M Return vs Nifty Z-Score])</f>
        <v>402</v>
      </c>
      <c r="AU420">
        <f>_xlfn.RANK.AVG(Table2[[#This Row],[Sharpe Ratio Z-Score]],Table2[Sharpe Ratio Z-Score])</f>
        <v>289</v>
      </c>
      <c r="AV420">
        <f>(Table2[[#This Row],[Rank 1Y]]+Table2[[#This Row],[Rank 6M]]+Table2[[#This Row],[Rank Sharpe]])/3</f>
        <v>408</v>
      </c>
    </row>
    <row r="421" spans="1:48" x14ac:dyDescent="0.3">
      <c r="A421" t="s">
        <v>486</v>
      </c>
      <c r="B421" t="s">
        <v>487</v>
      </c>
      <c r="C421" t="s">
        <v>3173</v>
      </c>
      <c r="D421" t="s">
        <v>135</v>
      </c>
      <c r="E421">
        <v>44431.968646125002</v>
      </c>
      <c r="F421">
        <v>51248.9</v>
      </c>
      <c r="G421">
        <v>5.5668979947311703</v>
      </c>
      <c r="H421">
        <f>(Table2[[#This Row],[1Y Return vs Nifty]]-AVERAGE(Table2[1Y Return vs Nifty]))/_xlfn.STDEV.P(Table2[1Y Return vs Nifty])</f>
        <v>-0.32011977418164783</v>
      </c>
      <c r="I421">
        <v>-4.6809062982784804</v>
      </c>
      <c r="J421">
        <f>(Table2[[#This Row],[1M Return vs Nifty]]-AVERAGE(Table2[1M Return vs Nifty]))/_xlfn.STDEV.P(Table2[1M Return vs Nifty])</f>
        <v>-0.69349322794403989</v>
      </c>
      <c r="K421">
        <v>25.855165479323301</v>
      </c>
      <c r="L421">
        <f>(Table2[[#This Row],[6M Return vs Nifty]]-AVERAGE(Table2[6M Return vs Nifty]))/_xlfn.STDEV.P(Table2[6M Return vs Nifty])</f>
        <v>0.40087599262163159</v>
      </c>
      <c r="M421">
        <v>0.61320745846506497</v>
      </c>
      <c r="N421">
        <f>(Table2[[#This Row],[1W Return vs Nifty]]-AVERAGE(Table2[1W Return vs Nifty]))/_xlfn.STDEV.P(Table2[1W Return vs Nifty])</f>
        <v>-0.2931706763787631</v>
      </c>
      <c r="O421">
        <v>51025.66</v>
      </c>
      <c r="P421">
        <v>51911.291298395401</v>
      </c>
      <c r="Q421">
        <v>47300.013647345899</v>
      </c>
      <c r="R421">
        <v>44.989527480171802</v>
      </c>
      <c r="S421" s="1">
        <f>(Table2[[#This Row],[Close Price]]-Table2[[#This Row],[20D EMA]])/Table2[[#This Row],[20D EMA]]</f>
        <v>4.3750536494774972E-3</v>
      </c>
      <c r="T421" s="1">
        <f>(Table2[[#This Row],[Close Price]]-Table2[[#This Row],[50D EMA]])/Table2[[#This Row],[50D EMA]]</f>
        <v>-1.2760062056400328E-2</v>
      </c>
      <c r="U421" s="1">
        <f>(Table2[[#This Row],[Close Price]]-Table2[[#This Row],[200D EMA]])/Table2[[#This Row],[200D EMA]]</f>
        <v>8.3485945312738466E-2</v>
      </c>
      <c r="V421">
        <v>0.69464370314997903</v>
      </c>
      <c r="W421">
        <v>49907.1</v>
      </c>
      <c r="X421">
        <v>51388.95</v>
      </c>
      <c r="Y421">
        <v>48890</v>
      </c>
      <c r="Z421">
        <v>51388.95</v>
      </c>
      <c r="AA421">
        <v>48826.7</v>
      </c>
      <c r="AB421">
        <v>51388.95</v>
      </c>
      <c r="AC421" s="1">
        <f>(Table2[[#This Row],[Close Price]]/Table2[[#This Row],[Day Low]])-1</f>
        <v>2.6885954102722875E-2</v>
      </c>
      <c r="AD421" s="1">
        <f>(Table2[[#This Row],[Day High]]/Table2[[#This Row],[Close Price]])-1</f>
        <v>2.7327415807947286E-3</v>
      </c>
      <c r="AE421" s="1">
        <f>(Table2[[#This Row],[Close Price]]/Table2[[#This Row],[Current Week Low]])-1</f>
        <v>4.8249130701575105E-2</v>
      </c>
      <c r="AF421" s="1">
        <f>(Table2[[#This Row],[Current Week High]]/Table2[[#This Row],[Close Price]])-1</f>
        <v>2.7327415807947286E-3</v>
      </c>
      <c r="AG421" s="1">
        <f>(Table2[[#This Row],[Close Price]]/Table2[[#This Row],[Current Month Low]])-1</f>
        <v>4.9608103762900368E-2</v>
      </c>
      <c r="AH421" s="1">
        <f>(Table2[[#This Row],[Current Month High]]/Table2[[#This Row],[Close Price]])-1</f>
        <v>2.7327415807947286E-3</v>
      </c>
      <c r="AI421">
        <v>17.063976007289899</v>
      </c>
      <c r="AJ421">
        <v>46.518781966795999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-0.19</v>
      </c>
      <c r="AM421" t="s">
        <v>3206</v>
      </c>
      <c r="AN421">
        <v>-1.84</v>
      </c>
      <c r="AO421" t="s">
        <v>3206</v>
      </c>
      <c r="AP421">
        <v>-1.6502807109796E-2</v>
      </c>
      <c r="AQ421">
        <f>(Table2[[#This Row],[Sharpe Ratio]]-AVERAGE(Table2[Sharpe Ratio]))/_xlfn.STDEV.P(Table2[Sharpe Ratio])</f>
        <v>-0.9489868056510824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404</v>
      </c>
      <c r="AT421">
        <f>_xlfn.RANK.AVG(Table2[[#This Row],[6M Return vs Nifty Z-Score]],Table2[6M Return vs Nifty Z-Score])</f>
        <v>205</v>
      </c>
      <c r="AU421">
        <f>_xlfn.RANK.AVG(Table2[[#This Row],[Sharpe Ratio Z-Score]],Table2[Sharpe Ratio Z-Score])</f>
        <v>616</v>
      </c>
      <c r="AV421">
        <f>(Table2[[#This Row],[Rank 1Y]]+Table2[[#This Row],[Rank 6M]]+Table2[[#This Row],[Rank Sharpe]])/3</f>
        <v>408.33333333333331</v>
      </c>
    </row>
    <row r="422" spans="1:48" x14ac:dyDescent="0.3">
      <c r="A422" t="s">
        <v>1197</v>
      </c>
      <c r="B422" t="s">
        <v>1198</v>
      </c>
      <c r="C422" t="s">
        <v>3163</v>
      </c>
      <c r="D422" t="s">
        <v>221</v>
      </c>
      <c r="E422">
        <v>10223.5651948</v>
      </c>
      <c r="F422">
        <v>749.3</v>
      </c>
      <c r="G422">
        <v>-15.3238603807738</v>
      </c>
      <c r="H422">
        <f>(Table2[[#This Row],[1Y Return vs Nifty]]-AVERAGE(Table2[1Y Return vs Nifty]))/_xlfn.STDEV.P(Table2[1Y Return vs Nifty])</f>
        <v>-0.69051488886001355</v>
      </c>
      <c r="I422">
        <v>15.2781430681347</v>
      </c>
      <c r="J422">
        <f>(Table2[[#This Row],[1M Return vs Nifty]]-AVERAGE(Table2[1M Return vs Nifty]))/_xlfn.STDEV.P(Table2[1M Return vs Nifty])</f>
        <v>1.2556202880841183</v>
      </c>
      <c r="K422">
        <v>11.844266622117001</v>
      </c>
      <c r="L422">
        <f>(Table2[[#This Row],[6M Return vs Nifty]]-AVERAGE(Table2[6M Return vs Nifty]))/_xlfn.STDEV.P(Table2[6M Return vs Nifty])</f>
        <v>-4.7023041123263741E-2</v>
      </c>
      <c r="M422">
        <v>7.2240031091178496</v>
      </c>
      <c r="N422">
        <f>(Table2[[#This Row],[1W Return vs Nifty]]-AVERAGE(Table2[1W Return vs Nifty]))/_xlfn.STDEV.P(Table2[1W Return vs Nifty])</f>
        <v>0.95800937894706684</v>
      </c>
      <c r="O422">
        <v>728.23</v>
      </c>
      <c r="P422">
        <v>681.20750338993798</v>
      </c>
      <c r="Q422">
        <v>629.87538002945405</v>
      </c>
      <c r="R422">
        <v>59.015029680771399</v>
      </c>
      <c r="S422" s="1">
        <f>(Table2[[#This Row],[Close Price]]-Table2[[#This Row],[20D EMA]])/Table2[[#This Row],[20D EMA]]</f>
        <v>2.8933166719305625E-2</v>
      </c>
      <c r="T422" s="1">
        <f>(Table2[[#This Row],[Close Price]]-Table2[[#This Row],[50D EMA]])/Table2[[#This Row],[50D EMA]]</f>
        <v>9.9958524049146222E-2</v>
      </c>
      <c r="U422" s="1">
        <f>(Table2[[#This Row],[Close Price]]-Table2[[#This Row],[200D EMA]])/Table2[[#This Row],[200D EMA]]</f>
        <v>0.18960039359684355</v>
      </c>
      <c r="V422">
        <v>2.5075754291309198</v>
      </c>
      <c r="W422">
        <v>743.35</v>
      </c>
      <c r="X422">
        <v>771</v>
      </c>
      <c r="Y422">
        <v>743.3</v>
      </c>
      <c r="Z422">
        <v>774</v>
      </c>
      <c r="AA422">
        <v>713.65</v>
      </c>
      <c r="AB422">
        <v>855</v>
      </c>
      <c r="AC422" s="1">
        <f>(Table2[[#This Row],[Close Price]]/Table2[[#This Row],[Day Low]])-1</f>
        <v>8.0043048362143931E-3</v>
      </c>
      <c r="AD422" s="1">
        <f>(Table2[[#This Row],[Day High]]/Table2[[#This Row],[Close Price]])-1</f>
        <v>2.8960363005471779E-2</v>
      </c>
      <c r="AE422" s="1">
        <f>(Table2[[#This Row],[Close Price]]/Table2[[#This Row],[Current Week Low]])-1</f>
        <v>8.072110856989001E-3</v>
      </c>
      <c r="AF422" s="1">
        <f>(Table2[[#This Row],[Current Week High]]/Table2[[#This Row],[Close Price]])-1</f>
        <v>3.2964099826504834E-2</v>
      </c>
      <c r="AG422" s="1">
        <f>(Table2[[#This Row],[Close Price]]/Table2[[#This Row],[Current Month Low]])-1</f>
        <v>4.9954459468927404E-2</v>
      </c>
      <c r="AH422" s="1">
        <f>(Table2[[#This Row],[Current Month High]]/Table2[[#This Row],[Close Price]])-1</f>
        <v>0.14106499399439487</v>
      </c>
      <c r="AI422">
        <v>14.1064993994394</v>
      </c>
      <c r="AJ422">
        <v>35.841189267585101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</v>
      </c>
      <c r="AM422" t="s">
        <v>3208</v>
      </c>
      <c r="AN422">
        <v>6.08</v>
      </c>
      <c r="AO422" t="s">
        <v>3208</v>
      </c>
      <c r="AP422">
        <v>7.3267984643156994E-2</v>
      </c>
      <c r="AQ422">
        <f>(Table2[[#This Row],[Sharpe Ratio]]-AVERAGE(Table2[Sharpe Ratio]))/_xlfn.STDEV.P(Table2[Sharpe Ratio])</f>
        <v>0.10055418906299333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1.5766459261109012</v>
      </c>
      <c r="AS422">
        <f>_xlfn.RANK.AVG(Table2[[#This Row],[1Y Return vs Nifty Z-Score]],Table2[1Y Return vs Nifty Z-Score])</f>
        <v>564</v>
      </c>
      <c r="AT422">
        <f>_xlfn.RANK.AVG(Table2[[#This Row],[6M Return vs Nifty Z-Score]],Table2[6M Return vs Nifty Z-Score])</f>
        <v>339</v>
      </c>
      <c r="AU422">
        <f>_xlfn.RANK.AVG(Table2[[#This Row],[Sharpe Ratio Z-Score]],Table2[Sharpe Ratio Z-Score])</f>
        <v>326</v>
      </c>
      <c r="AV422">
        <f>(Table2[[#This Row],[Rank 1Y]]+Table2[[#This Row],[Rank 6M]]+Table2[[#This Row],[Rank Sharpe]])/3</f>
        <v>409.66666666666669</v>
      </c>
    </row>
    <row r="423" spans="1:48" x14ac:dyDescent="0.3">
      <c r="A423" t="s">
        <v>1121</v>
      </c>
      <c r="B423" t="s">
        <v>1122</v>
      </c>
      <c r="C423" t="s">
        <v>3166</v>
      </c>
      <c r="D423" t="s">
        <v>403</v>
      </c>
      <c r="E423">
        <v>11486.612625239901</v>
      </c>
      <c r="F423">
        <v>2857.7</v>
      </c>
      <c r="G423">
        <v>5.4637550896941196</v>
      </c>
      <c r="H423">
        <f>(Table2[[#This Row],[1Y Return vs Nifty]]-AVERAGE(Table2[1Y Return vs Nifty]))/_xlfn.STDEV.P(Table2[1Y Return vs Nifty])</f>
        <v>-0.32194850760782417</v>
      </c>
      <c r="I423">
        <v>5.2093353669112802E-2</v>
      </c>
      <c r="J423">
        <f>(Table2[[#This Row],[1M Return vs Nifty]]-AVERAGE(Table2[1M Return vs Nifty]))/_xlfn.STDEV.P(Table2[1M Return vs Nifty])</f>
        <v>-0.23128917084643144</v>
      </c>
      <c r="K423">
        <v>-4.6327153896595599</v>
      </c>
      <c r="L423">
        <f>(Table2[[#This Row],[6M Return vs Nifty]]-AVERAGE(Table2[6M Return vs Nifty]))/_xlfn.STDEV.P(Table2[6M Return vs Nifty])</f>
        <v>-0.57375757809488248</v>
      </c>
      <c r="M423">
        <v>1.1632483661626001</v>
      </c>
      <c r="N423">
        <f>(Table2[[#This Row],[1W Return vs Nifty]]-AVERAGE(Table2[1W Return vs Nifty]))/_xlfn.STDEV.P(Table2[1W Return vs Nifty])</f>
        <v>-0.1890681976920236</v>
      </c>
      <c r="O423">
        <v>2810.02</v>
      </c>
      <c r="P423">
        <v>2729.65378796511</v>
      </c>
      <c r="Q423">
        <v>2538.9313077902698</v>
      </c>
      <c r="R423">
        <v>53.352698774451298</v>
      </c>
      <c r="S423" s="1">
        <f>(Table2[[#This Row],[Close Price]]-Table2[[#This Row],[20D EMA]])/Table2[[#This Row],[20D EMA]]</f>
        <v>1.6967850762627967E-2</v>
      </c>
      <c r="T423" s="1">
        <f>(Table2[[#This Row],[Close Price]]-Table2[[#This Row],[50D EMA]])/Table2[[#This Row],[50D EMA]]</f>
        <v>4.6909323299327677E-2</v>
      </c>
      <c r="U423" s="1">
        <f>(Table2[[#This Row],[Close Price]]-Table2[[#This Row],[200D EMA]])/Table2[[#This Row],[200D EMA]]</f>
        <v>0.12555231062441258</v>
      </c>
      <c r="V423">
        <v>0.79310641809020499</v>
      </c>
      <c r="W423">
        <v>2839.25</v>
      </c>
      <c r="X423">
        <v>2906.35</v>
      </c>
      <c r="Y423">
        <v>2791.45</v>
      </c>
      <c r="Z423">
        <v>2906.35</v>
      </c>
      <c r="AA423">
        <v>2757.05</v>
      </c>
      <c r="AB423">
        <v>3032.9</v>
      </c>
      <c r="AC423" s="1">
        <f>(Table2[[#This Row],[Close Price]]/Table2[[#This Row],[Day Low]])-1</f>
        <v>6.4981949458482458E-3</v>
      </c>
      <c r="AD423" s="1">
        <f>(Table2[[#This Row],[Day High]]/Table2[[#This Row],[Close Price]])-1</f>
        <v>1.7024180284844537E-2</v>
      </c>
      <c r="AE423" s="1">
        <f>(Table2[[#This Row],[Close Price]]/Table2[[#This Row],[Current Week Low]])-1</f>
        <v>2.3733185262139855E-2</v>
      </c>
      <c r="AF423" s="1">
        <f>(Table2[[#This Row],[Current Week High]]/Table2[[#This Row],[Close Price]])-1</f>
        <v>1.7024180284844537E-2</v>
      </c>
      <c r="AG423" s="1">
        <f>(Table2[[#This Row],[Close Price]]/Table2[[#This Row],[Current Month Low]])-1</f>
        <v>3.6506410837670478E-2</v>
      </c>
      <c r="AH423" s="1">
        <f>(Table2[[#This Row],[Current Month High]]/Table2[[#This Row],[Close Price]])-1</f>
        <v>6.1308044931238426E-2</v>
      </c>
      <c r="AI423">
        <v>6.1308044931238399</v>
      </c>
      <c r="AJ423">
        <v>38.969533396552102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0.16</v>
      </c>
      <c r="AM423" t="s">
        <v>3208</v>
      </c>
      <c r="AN423">
        <v>0.65</v>
      </c>
      <c r="AO423" t="s">
        <v>3208</v>
      </c>
      <c r="AP423">
        <v>7.8700207918251996E-2</v>
      </c>
      <c r="AQ423">
        <f>(Table2[[#This Row],[Sharpe Ratio]]-AVERAGE(Table2[Sharpe Ratio]))/_xlfn.STDEV.P(Table2[Sharpe Ratio])</f>
        <v>0.16406416717861599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-1.1519992870625457</v>
      </c>
      <c r="AS423">
        <f>_xlfn.RANK.AVG(Table2[[#This Row],[1Y Return vs Nifty Z-Score]],Table2[1Y Return vs Nifty Z-Score])</f>
        <v>406</v>
      </c>
      <c r="AT423">
        <f>_xlfn.RANK.AVG(Table2[[#This Row],[6M Return vs Nifty Z-Score]],Table2[6M Return vs Nifty Z-Score])</f>
        <v>517</v>
      </c>
      <c r="AU423">
        <f>_xlfn.RANK.AVG(Table2[[#This Row],[Sharpe Ratio Z-Score]],Table2[Sharpe Ratio Z-Score])</f>
        <v>307</v>
      </c>
      <c r="AV423">
        <f>(Table2[[#This Row],[Rank 1Y]]+Table2[[#This Row],[Rank 6M]]+Table2[[#This Row],[Rank Sharpe]])/3</f>
        <v>410</v>
      </c>
    </row>
    <row r="424" spans="1:48" x14ac:dyDescent="0.3">
      <c r="A424" t="s">
        <v>566</v>
      </c>
      <c r="B424" t="s">
        <v>567</v>
      </c>
      <c r="C424" t="s">
        <v>3165</v>
      </c>
      <c r="D424" t="s">
        <v>54</v>
      </c>
      <c r="E424">
        <v>36617.129783939999</v>
      </c>
      <c r="F424">
        <v>1436.15</v>
      </c>
      <c r="G424">
        <v>35.010438463038803</v>
      </c>
      <c r="H424">
        <f>(Table2[[#This Row],[1Y Return vs Nifty]]-AVERAGE(Table2[1Y Return vs Nifty]))/_xlfn.STDEV.P(Table2[1Y Return vs Nifty])</f>
        <v>0.20191697298992503</v>
      </c>
      <c r="I424">
        <v>3.8678984122030799</v>
      </c>
      <c r="J424">
        <f>(Table2[[#This Row],[1M Return vs Nifty]]-AVERAGE(Table2[1M Return vs Nifty]))/_xlfn.STDEV.P(Table2[1M Return vs Nifty])</f>
        <v>0.14134567150396588</v>
      </c>
      <c r="K424">
        <v>9.1418167189852308</v>
      </c>
      <c r="L424">
        <f>(Table2[[#This Row],[6M Return vs Nifty]]-AVERAGE(Table2[6M Return vs Nifty]))/_xlfn.STDEV.P(Table2[6M Return vs Nifty])</f>
        <v>-0.13341469327155839</v>
      </c>
      <c r="M424">
        <v>4.3008357463632798</v>
      </c>
      <c r="N424">
        <f>(Table2[[#This Row],[1W Return vs Nifty]]-AVERAGE(Table2[1W Return vs Nifty]))/_xlfn.STDEV.P(Table2[1W Return vs Nifty])</f>
        <v>0.40476149534371098</v>
      </c>
      <c r="O424">
        <v>1393.18</v>
      </c>
      <c r="P424">
        <v>1336.0785087591601</v>
      </c>
      <c r="Q424">
        <v>1209.5105000749099</v>
      </c>
      <c r="R424">
        <v>65.483295980073294</v>
      </c>
      <c r="S424" s="1">
        <f>(Table2[[#This Row],[Close Price]]-Table2[[#This Row],[20D EMA]])/Table2[[#This Row],[20D EMA]]</f>
        <v>3.0843107136192038E-2</v>
      </c>
      <c r="T424" s="1">
        <f>(Table2[[#This Row],[Close Price]]-Table2[[#This Row],[50D EMA]])/Table2[[#This Row],[50D EMA]]</f>
        <v>7.4899409417024609E-2</v>
      </c>
      <c r="U424" s="1">
        <f>(Table2[[#This Row],[Close Price]]-Table2[[#This Row],[200D EMA]])/Table2[[#This Row],[200D EMA]]</f>
        <v>0.18738117603034735</v>
      </c>
      <c r="V424">
        <v>0.86523039239524902</v>
      </c>
      <c r="W424">
        <v>1423</v>
      </c>
      <c r="X424">
        <v>1454.95</v>
      </c>
      <c r="Y424">
        <v>1388.8</v>
      </c>
      <c r="Z424">
        <v>1454.95</v>
      </c>
      <c r="AA424">
        <v>1375</v>
      </c>
      <c r="AB424">
        <v>1460</v>
      </c>
      <c r="AC424" s="1">
        <f>(Table2[[#This Row],[Close Price]]/Table2[[#This Row],[Day Low]])-1</f>
        <v>9.2410400562192851E-3</v>
      </c>
      <c r="AD424" s="1">
        <f>(Table2[[#This Row],[Day High]]/Table2[[#This Row],[Close Price]])-1</f>
        <v>1.3090554607805505E-2</v>
      </c>
      <c r="AE424" s="1">
        <f>(Table2[[#This Row],[Close Price]]/Table2[[#This Row],[Current Week Low]])-1</f>
        <v>3.4094182027649911E-2</v>
      </c>
      <c r="AF424" s="1">
        <f>(Table2[[#This Row],[Current Week High]]/Table2[[#This Row],[Close Price]])-1</f>
        <v>1.3090554607805505E-2</v>
      </c>
      <c r="AG424" s="1">
        <f>(Table2[[#This Row],[Close Price]]/Table2[[#This Row],[Current Month Low]])-1</f>
        <v>4.4472727272727441E-2</v>
      </c>
      <c r="AH424" s="1">
        <f>(Table2[[#This Row],[Current Month High]]/Table2[[#This Row],[Close Price]])-1</f>
        <v>1.6606900393412838E-2</v>
      </c>
      <c r="AI424">
        <v>1.66069003934128</v>
      </c>
      <c r="AJ424">
        <v>63.570615034168497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7.0000000000000007E-2</v>
      </c>
      <c r="AM424" t="s">
        <v>3208</v>
      </c>
      <c r="AN424">
        <v>3.11</v>
      </c>
      <c r="AO424" t="s">
        <v>3208</v>
      </c>
      <c r="AP424">
        <v>-1.8332985962793001E-2</v>
      </c>
      <c r="AQ424">
        <f>(Table2[[#This Row],[Sharpe Ratio]]-AVERAGE(Table2[Sharpe Ratio]))/_xlfn.STDEV.P(Table2[Sharpe Ratio])</f>
        <v>-0.97038405186414101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-0.35577460529809746</v>
      </c>
      <c r="AS424">
        <f>_xlfn.RANK.AVG(Table2[[#This Row],[1Y Return vs Nifty Z-Score]],Table2[1Y Return vs Nifty Z-Score])</f>
        <v>241</v>
      </c>
      <c r="AT424">
        <f>_xlfn.RANK.AVG(Table2[[#This Row],[6M Return vs Nifty Z-Score]],Table2[6M Return vs Nifty Z-Score])</f>
        <v>370</v>
      </c>
      <c r="AU424">
        <f>_xlfn.RANK.AVG(Table2[[#This Row],[Sharpe Ratio Z-Score]],Table2[Sharpe Ratio Z-Score])</f>
        <v>622</v>
      </c>
      <c r="AV424">
        <f>(Table2[[#This Row],[Rank 1Y]]+Table2[[#This Row],[Rank 6M]]+Table2[[#This Row],[Rank Sharpe]])/3</f>
        <v>411</v>
      </c>
    </row>
    <row r="425" spans="1:48" x14ac:dyDescent="0.3">
      <c r="A425" t="s">
        <v>2072</v>
      </c>
      <c r="B425" t="s">
        <v>2073</v>
      </c>
      <c r="C425" t="s">
        <v>3166</v>
      </c>
      <c r="D425" t="s">
        <v>258</v>
      </c>
      <c r="E425">
        <v>3156.7690819999998</v>
      </c>
      <c r="F425">
        <v>323.45</v>
      </c>
      <c r="G425">
        <v>-6.4165635863480297</v>
      </c>
      <c r="H425">
        <f>(Table2[[#This Row],[1Y Return vs Nifty]]-AVERAGE(Table2[1Y Return vs Nifty]))/_xlfn.STDEV.P(Table2[1Y Return vs Nifty])</f>
        <v>-0.53258767729865619</v>
      </c>
      <c r="I425">
        <v>1.7632700094242999</v>
      </c>
      <c r="J425">
        <f>(Table2[[#This Row],[1M Return vs Nifty]]-AVERAGE(Table2[1M Return vs Nifty]))/_xlfn.STDEV.P(Table2[1M Return vs Nifty])</f>
        <v>-6.4183138549279151E-2</v>
      </c>
      <c r="K425">
        <v>-0.82697959175612101</v>
      </c>
      <c r="L425">
        <f>(Table2[[#This Row],[6M Return vs Nifty]]-AVERAGE(Table2[6M Return vs Nifty]))/_xlfn.STDEV.P(Table2[6M Return vs Nifty])</f>
        <v>-0.45209619120302152</v>
      </c>
      <c r="M425">
        <v>2.52894398249693</v>
      </c>
      <c r="N425">
        <f>(Table2[[#This Row],[1W Return vs Nifty]]-AVERAGE(Table2[1W Return vs Nifty]))/_xlfn.STDEV.P(Table2[1W Return vs Nifty])</f>
        <v>6.9407666198081849E-2</v>
      </c>
      <c r="O425">
        <v>320.99</v>
      </c>
      <c r="P425">
        <v>321.91039725367801</v>
      </c>
      <c r="Q425">
        <v>307.30324951222002</v>
      </c>
      <c r="R425">
        <v>58.230764654564702</v>
      </c>
      <c r="S425" s="1">
        <f>(Table2[[#This Row],[Close Price]]-Table2[[#This Row],[20D EMA]])/Table2[[#This Row],[20D EMA]]</f>
        <v>7.6637901492257682E-3</v>
      </c>
      <c r="T425" s="1">
        <f>(Table2[[#This Row],[Close Price]]-Table2[[#This Row],[50D EMA]])/Table2[[#This Row],[50D EMA]]</f>
        <v>4.782705869263079E-3</v>
      </c>
      <c r="U425" s="1">
        <f>(Table2[[#This Row],[Close Price]]-Table2[[#This Row],[200D EMA]])/Table2[[#This Row],[200D EMA]]</f>
        <v>5.2543376984817362E-2</v>
      </c>
      <c r="V425">
        <v>0.52260851149756404</v>
      </c>
      <c r="W425">
        <v>321</v>
      </c>
      <c r="X425">
        <v>329.5</v>
      </c>
      <c r="Y425">
        <v>315.85000000000002</v>
      </c>
      <c r="Z425">
        <v>329.5</v>
      </c>
      <c r="AA425">
        <v>315.85000000000002</v>
      </c>
      <c r="AB425">
        <v>332.95</v>
      </c>
      <c r="AC425" s="1">
        <f>(Table2[[#This Row],[Close Price]]/Table2[[#This Row],[Day Low]])-1</f>
        <v>7.6323987538939875E-3</v>
      </c>
      <c r="AD425" s="1">
        <f>(Table2[[#This Row],[Day High]]/Table2[[#This Row],[Close Price]])-1</f>
        <v>1.8704591126913028E-2</v>
      </c>
      <c r="AE425" s="1">
        <f>(Table2[[#This Row],[Close Price]]/Table2[[#This Row],[Current Week Low]])-1</f>
        <v>2.4062054772835184E-2</v>
      </c>
      <c r="AF425" s="1">
        <f>(Table2[[#This Row],[Current Week High]]/Table2[[#This Row],[Close Price]])-1</f>
        <v>1.8704591126913028E-2</v>
      </c>
      <c r="AG425" s="1">
        <f>(Table2[[#This Row],[Close Price]]/Table2[[#This Row],[Current Month Low]])-1</f>
        <v>2.4062054772835184E-2</v>
      </c>
      <c r="AH425" s="1">
        <f>(Table2[[#This Row],[Current Month High]]/Table2[[#This Row],[Close Price]])-1</f>
        <v>2.9370845571185633E-2</v>
      </c>
      <c r="AI425">
        <v>24.145926727469401</v>
      </c>
      <c r="AJ425">
        <v>31.939628798694599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-0.04</v>
      </c>
      <c r="AM425" t="s">
        <v>3206</v>
      </c>
      <c r="AN425">
        <v>0.56000000000000005</v>
      </c>
      <c r="AO425" t="s">
        <v>3208</v>
      </c>
      <c r="AP425">
        <v>9.0181786121974E-2</v>
      </c>
      <c r="AQ425">
        <f>(Table2[[#This Row],[Sharpe Ratio]]-AVERAGE(Table2[Sharpe Ratio]))/_xlfn.STDEV.P(Table2[Sharpe Ratio])</f>
        <v>0.29829922040154189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496</v>
      </c>
      <c r="AT425">
        <f>_xlfn.RANK.AVG(Table2[[#This Row],[6M Return vs Nifty Z-Score]],Table2[6M Return vs Nifty Z-Score])</f>
        <v>476</v>
      </c>
      <c r="AU425">
        <f>_xlfn.RANK.AVG(Table2[[#This Row],[Sharpe Ratio Z-Score]],Table2[Sharpe Ratio Z-Score])</f>
        <v>261</v>
      </c>
      <c r="AV425">
        <f>(Table2[[#This Row],[Rank 1Y]]+Table2[[#This Row],[Rank 6M]]+Table2[[#This Row],[Rank Sharpe]])/3</f>
        <v>411</v>
      </c>
    </row>
    <row r="426" spans="1:48" x14ac:dyDescent="0.3">
      <c r="A426" t="s">
        <v>401</v>
      </c>
      <c r="B426" t="s">
        <v>402</v>
      </c>
      <c r="C426" t="s">
        <v>3166</v>
      </c>
      <c r="D426" t="s">
        <v>403</v>
      </c>
      <c r="E426">
        <v>59490.465464649998</v>
      </c>
      <c r="F426">
        <v>3063.45</v>
      </c>
      <c r="G426">
        <v>1.3285203440846201</v>
      </c>
      <c r="H426">
        <f>(Table2[[#This Row],[1Y Return vs Nifty]]-AVERAGE(Table2[1Y Return vs Nifty]))/_xlfn.STDEV.P(Table2[1Y Return vs Nifty])</f>
        <v>-0.39526660933925395</v>
      </c>
      <c r="I426">
        <v>1.21411430096021</v>
      </c>
      <c r="J426">
        <f>(Table2[[#This Row],[1M Return vs Nifty]]-AVERAGE(Table2[1M Return vs Nifty]))/_xlfn.STDEV.P(Table2[1M Return vs Nifty])</f>
        <v>-0.11781128456572096</v>
      </c>
      <c r="K426">
        <v>24.777789567238901</v>
      </c>
      <c r="L426">
        <f>(Table2[[#This Row],[6M Return vs Nifty]]-AVERAGE(Table2[6M Return vs Nifty]))/_xlfn.STDEV.P(Table2[6M Return vs Nifty])</f>
        <v>0.36643454565090905</v>
      </c>
      <c r="M426">
        <v>7.13810414733772</v>
      </c>
      <c r="N426">
        <f>(Table2[[#This Row],[1W Return vs Nifty]]-AVERAGE(Table2[1W Return vs Nifty]))/_xlfn.STDEV.P(Table2[1W Return vs Nifty])</f>
        <v>0.94175187025492002</v>
      </c>
      <c r="O426">
        <v>2959.44</v>
      </c>
      <c r="P426">
        <v>2987.9817826959402</v>
      </c>
      <c r="Q426">
        <v>2770.71245337752</v>
      </c>
      <c r="R426">
        <v>79.155670740088794</v>
      </c>
      <c r="S426" s="1">
        <f>(Table2[[#This Row],[Close Price]]-Table2[[#This Row],[20D EMA]])/Table2[[#This Row],[20D EMA]]</f>
        <v>3.5145162598329331E-2</v>
      </c>
      <c r="T426" s="1">
        <f>(Table2[[#This Row],[Close Price]]-Table2[[#This Row],[50D EMA]])/Table2[[#This Row],[50D EMA]]</f>
        <v>2.5257254827024945E-2</v>
      </c>
      <c r="U426" s="1">
        <f>(Table2[[#This Row],[Close Price]]-Table2[[#This Row],[200D EMA]])/Table2[[#This Row],[200D EMA]]</f>
        <v>0.10565425014264129</v>
      </c>
      <c r="V426">
        <v>1.0266761446176</v>
      </c>
      <c r="W426">
        <v>3053</v>
      </c>
      <c r="X426">
        <v>3098.8</v>
      </c>
      <c r="Y426">
        <v>2927.75</v>
      </c>
      <c r="Z426">
        <v>3100</v>
      </c>
      <c r="AA426">
        <v>2834.85</v>
      </c>
      <c r="AB426">
        <v>3100</v>
      </c>
      <c r="AC426" s="1">
        <f>(Table2[[#This Row],[Close Price]]/Table2[[#This Row],[Day Low]])-1</f>
        <v>3.4228627579429016E-3</v>
      </c>
      <c r="AD426" s="1">
        <f>(Table2[[#This Row],[Day High]]/Table2[[#This Row],[Close Price]])-1</f>
        <v>1.1539277611843035E-2</v>
      </c>
      <c r="AE426" s="1">
        <f>(Table2[[#This Row],[Close Price]]/Table2[[#This Row],[Current Week Low]])-1</f>
        <v>4.6349585859448261E-2</v>
      </c>
      <c r="AF426" s="1">
        <f>(Table2[[#This Row],[Current Week High]]/Table2[[#This Row],[Close Price]])-1</f>
        <v>1.1930992834875864E-2</v>
      </c>
      <c r="AG426" s="1">
        <f>(Table2[[#This Row],[Close Price]]/Table2[[#This Row],[Current Month Low]])-1</f>
        <v>8.0639187258584988E-2</v>
      </c>
      <c r="AH426" s="1">
        <f>(Table2[[#This Row],[Current Month High]]/Table2[[#This Row],[Close Price]])-1</f>
        <v>1.1930992834875864E-2</v>
      </c>
      <c r="AI426">
        <v>10.1699064779904</v>
      </c>
      <c r="AJ426">
        <v>39.641261737624099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-0.05</v>
      </c>
      <c r="AM426" t="s">
        <v>3206</v>
      </c>
      <c r="AN426">
        <v>7.09</v>
      </c>
      <c r="AO426" t="s">
        <v>3208</v>
      </c>
      <c r="AP426">
        <v>-6.2351476253200003E-4</v>
      </c>
      <c r="AQ426">
        <f>(Table2[[#This Row],[Sharpe Ratio]]-AVERAGE(Table2[Sharpe Ratio]))/_xlfn.STDEV.P(Table2[Sharpe Ratio])</f>
        <v>-0.76333657398812238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438</v>
      </c>
      <c r="AT426">
        <f>_xlfn.RANK.AVG(Table2[[#This Row],[6M Return vs Nifty Z-Score]],Table2[6M Return vs Nifty Z-Score])</f>
        <v>212</v>
      </c>
      <c r="AU426">
        <f>_xlfn.RANK.AVG(Table2[[#This Row],[Sharpe Ratio Z-Score]],Table2[Sharpe Ratio Z-Score])</f>
        <v>584</v>
      </c>
      <c r="AV426">
        <f>(Table2[[#This Row],[Rank 1Y]]+Table2[[#This Row],[Rank 6M]]+Table2[[#This Row],[Rank Sharpe]])/3</f>
        <v>411.33333333333331</v>
      </c>
    </row>
    <row r="427" spans="1:48" x14ac:dyDescent="0.3">
      <c r="A427" t="s">
        <v>504</v>
      </c>
      <c r="B427" t="s">
        <v>505</v>
      </c>
      <c r="C427" t="s">
        <v>3161</v>
      </c>
      <c r="D427" t="s">
        <v>51</v>
      </c>
      <c r="E427">
        <v>42797.045292887997</v>
      </c>
      <c r="F427">
        <v>166.25</v>
      </c>
      <c r="G427">
        <v>2.5847017195404698</v>
      </c>
      <c r="H427">
        <f>(Table2[[#This Row],[1Y Return vs Nifty]]-AVERAGE(Table2[1Y Return vs Nifty]))/_xlfn.STDEV.P(Table2[1Y Return vs Nifty])</f>
        <v>-0.37299439517376176</v>
      </c>
      <c r="I427">
        <v>1.4541107861442499</v>
      </c>
      <c r="J427">
        <f>(Table2[[#This Row],[1M Return vs Nifty]]-AVERAGE(Table2[1M Return vs Nifty]))/_xlfn.STDEV.P(Table2[1M Return vs Nifty])</f>
        <v>-9.4374276896476025E-2</v>
      </c>
      <c r="K427">
        <v>-6.0565067346925101</v>
      </c>
      <c r="L427">
        <f>(Table2[[#This Row],[6M Return vs Nifty]]-AVERAGE(Table2[6M Return vs Nifty]))/_xlfn.STDEV.P(Table2[6M Return vs Nifty])</f>
        <v>-0.61927319948319937</v>
      </c>
      <c r="M427">
        <v>1.84555646441631</v>
      </c>
      <c r="N427">
        <f>(Table2[[#This Row],[1W Return vs Nifty]]-AVERAGE(Table2[1W Return vs Nifty]))/_xlfn.STDEV.P(Table2[1W Return vs Nifty])</f>
        <v>-5.9932412949072013E-2</v>
      </c>
      <c r="O427">
        <v>169.18</v>
      </c>
      <c r="P427">
        <v>170.74984085297399</v>
      </c>
      <c r="Q427">
        <v>161.81468798074999</v>
      </c>
      <c r="R427">
        <v>57.769999124671898</v>
      </c>
      <c r="S427" s="1">
        <f>(Table2[[#This Row],[Close Price]]-Table2[[#This Row],[20D EMA]])/Table2[[#This Row],[20D EMA]]</f>
        <v>-1.7318832013240377E-2</v>
      </c>
      <c r="T427" s="1">
        <f>(Table2[[#This Row],[Close Price]]-Table2[[#This Row],[50D EMA]])/Table2[[#This Row],[50D EMA]]</f>
        <v>-2.6353411695701819E-2</v>
      </c>
      <c r="U427" s="1">
        <f>(Table2[[#This Row],[Close Price]]-Table2[[#This Row],[200D EMA]])/Table2[[#This Row],[200D EMA]]</f>
        <v>2.7409823388700318E-2</v>
      </c>
      <c r="V427">
        <v>0.57295192433643405</v>
      </c>
      <c r="W427">
        <v>165.66</v>
      </c>
      <c r="X427">
        <v>172.99</v>
      </c>
      <c r="Y427">
        <v>163.33000000000001</v>
      </c>
      <c r="Z427">
        <v>173.24</v>
      </c>
      <c r="AA427">
        <v>163.33000000000001</v>
      </c>
      <c r="AB427">
        <v>173.9</v>
      </c>
      <c r="AC427" s="1">
        <f>(Table2[[#This Row],[Close Price]]/Table2[[#This Row],[Day Low]])-1</f>
        <v>3.5615115296390165E-3</v>
      </c>
      <c r="AD427" s="1">
        <f>(Table2[[#This Row],[Day High]]/Table2[[#This Row],[Close Price]])-1</f>
        <v>4.0541353383458656E-2</v>
      </c>
      <c r="AE427" s="1">
        <f>(Table2[[#This Row],[Close Price]]/Table2[[#This Row],[Current Week Low]])-1</f>
        <v>1.7877915875834205E-2</v>
      </c>
      <c r="AF427" s="1">
        <f>(Table2[[#This Row],[Current Week High]]/Table2[[#This Row],[Close Price]])-1</f>
        <v>4.2045112781954996E-2</v>
      </c>
      <c r="AG427" s="1">
        <f>(Table2[[#This Row],[Close Price]]/Table2[[#This Row],[Current Month Low]])-1</f>
        <v>1.7877915875834205E-2</v>
      </c>
      <c r="AH427" s="1">
        <f>(Table2[[#This Row],[Current Month High]]/Table2[[#This Row],[Close Price]])-1</f>
        <v>4.6015037593984953E-2</v>
      </c>
      <c r="AI427">
        <v>16.842105263157901</v>
      </c>
      <c r="AJ427">
        <v>35.991820040899803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</v>
      </c>
      <c r="AM427" t="s">
        <v>3206</v>
      </c>
      <c r="AN427">
        <v>-1.64</v>
      </c>
      <c r="AO427" t="s">
        <v>3206</v>
      </c>
      <c r="AP427">
        <v>8.6409607078804004E-2</v>
      </c>
      <c r="AQ427">
        <f>(Table2[[#This Row],[Sharpe Ratio]]-AVERAGE(Table2[Sharpe Ratio]))/_xlfn.STDEV.P(Table2[Sharpe Ratio])</f>
        <v>0.25419738652105822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428</v>
      </c>
      <c r="AT427">
        <f>_xlfn.RANK.AVG(Table2[[#This Row],[6M Return vs Nifty Z-Score]],Table2[6M Return vs Nifty Z-Score])</f>
        <v>530</v>
      </c>
      <c r="AU427">
        <f>_xlfn.RANK.AVG(Table2[[#This Row],[Sharpe Ratio Z-Score]],Table2[Sharpe Ratio Z-Score])</f>
        <v>276</v>
      </c>
      <c r="AV427">
        <f>(Table2[[#This Row],[Rank 1Y]]+Table2[[#This Row],[Rank 6M]]+Table2[[#This Row],[Rank Sharpe]])/3</f>
        <v>411.33333333333331</v>
      </c>
    </row>
    <row r="428" spans="1:48" x14ac:dyDescent="0.3">
      <c r="A428" t="s">
        <v>607</v>
      </c>
      <c r="B428" t="s">
        <v>608</v>
      </c>
      <c r="C428" t="s">
        <v>3166</v>
      </c>
      <c r="D428" t="s">
        <v>204</v>
      </c>
      <c r="E428">
        <v>31949.283003359898</v>
      </c>
      <c r="F428">
        <v>16700.099999999999</v>
      </c>
      <c r="G428">
        <v>-20.856841928550399</v>
      </c>
      <c r="H428">
        <f>(Table2[[#This Row],[1Y Return vs Nifty]]-AVERAGE(Table2[1Y Return vs Nifty]))/_xlfn.STDEV.P(Table2[1Y Return vs Nifty])</f>
        <v>-0.78861517311321527</v>
      </c>
      <c r="I428">
        <v>7.0406506599086098</v>
      </c>
      <c r="J428">
        <f>(Table2[[#This Row],[1M Return vs Nifty]]-AVERAGE(Table2[1M Return vs Nifty]))/_xlfn.STDEV.P(Table2[1M Return vs Nifty])</f>
        <v>0.45118278726449956</v>
      </c>
      <c r="K428">
        <v>7.4464354389537899</v>
      </c>
      <c r="L428">
        <f>(Table2[[#This Row],[6M Return vs Nifty]]-AVERAGE(Table2[6M Return vs Nifty]))/_xlfn.STDEV.P(Table2[6M Return vs Nifty])</f>
        <v>-0.18761247493384631</v>
      </c>
      <c r="M428">
        <v>10.0522291684726</v>
      </c>
      <c r="N428">
        <f>(Table2[[#This Row],[1W Return vs Nifty]]-AVERAGE(Table2[1W Return vs Nifty]))/_xlfn.STDEV.P(Table2[1W Return vs Nifty])</f>
        <v>1.4932883717363854</v>
      </c>
      <c r="O428">
        <v>15886.53</v>
      </c>
      <c r="P428">
        <v>15735.80307869</v>
      </c>
      <c r="Q428">
        <v>15108.8970211328</v>
      </c>
      <c r="R428">
        <v>83.826573626185194</v>
      </c>
      <c r="S428" s="1">
        <f>(Table2[[#This Row],[Close Price]]-Table2[[#This Row],[20D EMA]])/Table2[[#This Row],[20D EMA]]</f>
        <v>5.1211309203457137E-2</v>
      </c>
      <c r="T428" s="1">
        <f>(Table2[[#This Row],[Close Price]]-Table2[[#This Row],[50D EMA]])/Table2[[#This Row],[50D EMA]]</f>
        <v>6.1280439040056672E-2</v>
      </c>
      <c r="U428" s="1">
        <f>(Table2[[#This Row],[Close Price]]-Table2[[#This Row],[200D EMA]])/Table2[[#This Row],[200D EMA]]</f>
        <v>0.10531562804628193</v>
      </c>
      <c r="V428">
        <v>0.44450805587429998</v>
      </c>
      <c r="W428">
        <v>16432.150000000001</v>
      </c>
      <c r="X428">
        <v>16916.400000000001</v>
      </c>
      <c r="Y428">
        <v>15642.95</v>
      </c>
      <c r="Z428">
        <v>16944</v>
      </c>
      <c r="AA428">
        <v>15075</v>
      </c>
      <c r="AB428">
        <v>16944</v>
      </c>
      <c r="AC428" s="1">
        <f>(Table2[[#This Row],[Close Price]]/Table2[[#This Row],[Day Low]])-1</f>
        <v>1.6306448030233289E-2</v>
      </c>
      <c r="AD428" s="1">
        <f>(Table2[[#This Row],[Day High]]/Table2[[#This Row],[Close Price]])-1</f>
        <v>1.2952018251387809E-2</v>
      </c>
      <c r="AE428" s="1">
        <f>(Table2[[#This Row],[Close Price]]/Table2[[#This Row],[Current Week Low]])-1</f>
        <v>6.7579964137199022E-2</v>
      </c>
      <c r="AF428" s="1">
        <f>(Table2[[#This Row],[Current Week High]]/Table2[[#This Row],[Close Price]])-1</f>
        <v>1.4604702965850702E-2</v>
      </c>
      <c r="AG428" s="1">
        <f>(Table2[[#This Row],[Close Price]]/Table2[[#This Row],[Current Month Low]])-1</f>
        <v>0.1078009950248755</v>
      </c>
      <c r="AH428" s="1">
        <f>(Table2[[#This Row],[Current Month High]]/Table2[[#This Row],[Close Price]])-1</f>
        <v>1.4604702965850702E-2</v>
      </c>
      <c r="AI428">
        <v>9.2807827498038993</v>
      </c>
      <c r="AJ428">
        <v>28.709826589595298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0.05</v>
      </c>
      <c r="AM428" t="s">
        <v>3208</v>
      </c>
      <c r="AN428">
        <v>7.05</v>
      </c>
      <c r="AO428" t="s">
        <v>3208</v>
      </c>
      <c r="AP428">
        <v>9.1810802004908001E-2</v>
      </c>
      <c r="AQ428">
        <f>(Table2[[#This Row],[Sharpe Ratio]]-AVERAGE(Table2[Sharpe Ratio]))/_xlfn.STDEV.P(Table2[Sharpe Ratio])</f>
        <v>0.3173446016084347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1.2855881125622581</v>
      </c>
      <c r="AS428">
        <f>_xlfn.RANK.AVG(Table2[[#This Row],[1Y Return vs Nifty Z-Score]],Table2[1Y Return vs Nifty Z-Score])</f>
        <v>593</v>
      </c>
      <c r="AT428">
        <f>_xlfn.RANK.AVG(Table2[[#This Row],[6M Return vs Nifty Z-Score]],Table2[6M Return vs Nifty Z-Score])</f>
        <v>387</v>
      </c>
      <c r="AU428">
        <f>_xlfn.RANK.AVG(Table2[[#This Row],[Sharpe Ratio Z-Score]],Table2[Sharpe Ratio Z-Score])</f>
        <v>254</v>
      </c>
      <c r="AV428">
        <f>(Table2[[#This Row],[Rank 1Y]]+Table2[[#This Row],[Rank 6M]]+Table2[[#This Row],[Rank Sharpe]])/3</f>
        <v>411.33333333333331</v>
      </c>
    </row>
    <row r="429" spans="1:48" x14ac:dyDescent="0.3">
      <c r="A429" t="s">
        <v>1805</v>
      </c>
      <c r="B429" t="s">
        <v>1806</v>
      </c>
      <c r="C429" t="s">
        <v>3168</v>
      </c>
      <c r="D429" t="s">
        <v>124</v>
      </c>
      <c r="E429">
        <v>4341.2018012999997</v>
      </c>
      <c r="F429">
        <v>914.9</v>
      </c>
      <c r="G429">
        <v>27.009137694311299</v>
      </c>
      <c r="H429">
        <f>(Table2[[#This Row],[1Y Return vs Nifty]]-AVERAGE(Table2[1Y Return vs Nifty]))/_xlfn.STDEV.P(Table2[1Y Return vs Nifty])</f>
        <v>6.0053156342470167E-2</v>
      </c>
      <c r="I429">
        <v>-1.40386052851427</v>
      </c>
      <c r="J429">
        <f>(Table2[[#This Row],[1M Return vs Nifty]]-AVERAGE(Table2[1M Return vs Nifty]))/_xlfn.STDEV.P(Table2[1M Return vs Nifty])</f>
        <v>-0.37347126270761721</v>
      </c>
      <c r="K429">
        <v>16.0670593773273</v>
      </c>
      <c r="L429">
        <f>(Table2[[#This Row],[6M Return vs Nifty]]-AVERAGE(Table2[6M Return vs Nifty]))/_xlfn.STDEV.P(Table2[6M Return vs Nifty])</f>
        <v>8.7970781474408608E-2</v>
      </c>
      <c r="M429">
        <v>4.7071715531004896</v>
      </c>
      <c r="N429">
        <f>(Table2[[#This Row],[1W Return vs Nifty]]-AVERAGE(Table2[1W Return vs Nifty]))/_xlfn.STDEV.P(Table2[1W Return vs Nifty])</f>
        <v>0.48166589294131723</v>
      </c>
      <c r="O429">
        <v>891.04</v>
      </c>
      <c r="P429">
        <v>870.66419852422302</v>
      </c>
      <c r="Q429">
        <v>784.04517255112796</v>
      </c>
      <c r="R429">
        <v>58.178543207315499</v>
      </c>
      <c r="S429" s="1">
        <f>(Table2[[#This Row],[Close Price]]-Table2[[#This Row],[20D EMA]])/Table2[[#This Row],[20D EMA]]</f>
        <v>2.6777697970910414E-2</v>
      </c>
      <c r="T429" s="1">
        <f>(Table2[[#This Row],[Close Price]]-Table2[[#This Row],[50D EMA]])/Table2[[#This Row],[50D EMA]]</f>
        <v>5.0806960422579331E-2</v>
      </c>
      <c r="U429" s="1">
        <f>(Table2[[#This Row],[Close Price]]-Table2[[#This Row],[200D EMA]])/Table2[[#This Row],[200D EMA]]</f>
        <v>0.16689705138174155</v>
      </c>
      <c r="V429">
        <v>0.58219614045345702</v>
      </c>
      <c r="W429">
        <v>910.05</v>
      </c>
      <c r="X429">
        <v>930.6</v>
      </c>
      <c r="Y429">
        <v>875.65</v>
      </c>
      <c r="Z429">
        <v>930.6</v>
      </c>
      <c r="AA429">
        <v>830</v>
      </c>
      <c r="AB429">
        <v>951.4</v>
      </c>
      <c r="AC429" s="1">
        <f>(Table2[[#This Row],[Close Price]]/Table2[[#This Row],[Day Low]])-1</f>
        <v>5.3293775067304594E-3</v>
      </c>
      <c r="AD429" s="1">
        <f>(Table2[[#This Row],[Day High]]/Table2[[#This Row],[Close Price]])-1</f>
        <v>1.7160345392939202E-2</v>
      </c>
      <c r="AE429" s="1">
        <f>(Table2[[#This Row],[Close Price]]/Table2[[#This Row],[Current Week Low]])-1</f>
        <v>4.4823845143607599E-2</v>
      </c>
      <c r="AF429" s="1">
        <f>(Table2[[#This Row],[Current Week High]]/Table2[[#This Row],[Close Price]])-1</f>
        <v>1.7160345392939202E-2</v>
      </c>
      <c r="AG429" s="1">
        <f>(Table2[[#This Row],[Close Price]]/Table2[[#This Row],[Current Month Low]])-1</f>
        <v>0.10228915662650606</v>
      </c>
      <c r="AH429" s="1">
        <f>(Table2[[#This Row],[Current Month High]]/Table2[[#This Row],[Close Price]])-1</f>
        <v>3.9895070499508245E-2</v>
      </c>
      <c r="AI429">
        <v>6.4160017488250096</v>
      </c>
      <c r="AJ429">
        <v>69.724515351080598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-0.1</v>
      </c>
      <c r="AM429" t="s">
        <v>3206</v>
      </c>
      <c r="AN429">
        <v>4.55</v>
      </c>
      <c r="AO429" t="s">
        <v>3208</v>
      </c>
      <c r="AP429">
        <v>-4.5191266303162003E-2</v>
      </c>
      <c r="AQ429">
        <f>(Table2[[#This Row],[Sharpe Ratio]]-AVERAGE(Table2[Sharpe Ratio]))/_xlfn.STDEV.P(Table2[Sharpe Ratio])</f>
        <v>-1.2843933828981755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-1.0281748148475964</v>
      </c>
      <c r="AS429">
        <f>_xlfn.RANK.AVG(Table2[[#This Row],[1Y Return vs Nifty Z-Score]],Table2[1Y Return vs Nifty Z-Score])</f>
        <v>284</v>
      </c>
      <c r="AT429">
        <f>_xlfn.RANK.AVG(Table2[[#This Row],[6M Return vs Nifty Z-Score]],Table2[6M Return vs Nifty Z-Score])</f>
        <v>295</v>
      </c>
      <c r="AU429">
        <f>_xlfn.RANK.AVG(Table2[[#This Row],[Sharpe Ratio Z-Score]],Table2[Sharpe Ratio Z-Score])</f>
        <v>662</v>
      </c>
      <c r="AV429">
        <f>(Table2[[#This Row],[Rank 1Y]]+Table2[[#This Row],[Rank 6M]]+Table2[[#This Row],[Rank Sharpe]])/3</f>
        <v>413.66666666666669</v>
      </c>
    </row>
    <row r="430" spans="1:48" x14ac:dyDescent="0.3">
      <c r="A430" t="s">
        <v>888</v>
      </c>
      <c r="B430" t="s">
        <v>889</v>
      </c>
      <c r="C430" t="s">
        <v>3173</v>
      </c>
      <c r="D430" t="s">
        <v>536</v>
      </c>
      <c r="E430">
        <v>17802.457046604999</v>
      </c>
      <c r="F430">
        <v>1711.75</v>
      </c>
      <c r="G430">
        <v>18.263017863662299</v>
      </c>
      <c r="H430">
        <f>(Table2[[#This Row],[1Y Return vs Nifty]]-AVERAGE(Table2[1Y Return vs Nifty]))/_xlfn.STDEV.P(Table2[1Y Return vs Nifty])</f>
        <v>-9.5016372462304946E-2</v>
      </c>
      <c r="I430">
        <v>-5.6596721381493698</v>
      </c>
      <c r="J430">
        <f>(Table2[[#This Row],[1M Return vs Nifty]]-AVERAGE(Table2[1M Return vs Nifty]))/_xlfn.STDEV.P(Table2[1M Return vs Nifty])</f>
        <v>-0.78907522147972886</v>
      </c>
      <c r="K430">
        <v>10.8379425322949</v>
      </c>
      <c r="L430">
        <f>(Table2[[#This Row],[6M Return vs Nifty]]-AVERAGE(Table2[6M Return vs Nifty]))/_xlfn.STDEV.P(Table2[6M Return vs Nifty])</f>
        <v>-7.9193110442813727E-2</v>
      </c>
      <c r="M430">
        <v>-0.97706687314511997</v>
      </c>
      <c r="N430">
        <f>(Table2[[#This Row],[1W Return vs Nifty]]-AVERAGE(Table2[1W Return vs Nifty]))/_xlfn.STDEV.P(Table2[1W Return vs Nifty])</f>
        <v>-0.59415101692382344</v>
      </c>
      <c r="O430">
        <v>1620.98</v>
      </c>
      <c r="P430">
        <v>1659.1901441177399</v>
      </c>
      <c r="Q430">
        <v>1600.1002982774301</v>
      </c>
      <c r="R430">
        <v>42.168490712300603</v>
      </c>
      <c r="S430" s="1">
        <f>(Table2[[#This Row],[Close Price]]-Table2[[#This Row],[20D EMA]])/Table2[[#This Row],[20D EMA]]</f>
        <v>5.5996989475502461E-2</v>
      </c>
      <c r="T430" s="1">
        <f>(Table2[[#This Row],[Close Price]]-Table2[[#This Row],[50D EMA]])/Table2[[#This Row],[50D EMA]]</f>
        <v>3.167801838059274E-2</v>
      </c>
      <c r="U430" s="1">
        <f>(Table2[[#This Row],[Close Price]]-Table2[[#This Row],[200D EMA]])/Table2[[#This Row],[200D EMA]]</f>
        <v>6.9776689525503602E-2</v>
      </c>
      <c r="V430">
        <v>2.08755300278751</v>
      </c>
      <c r="W430">
        <v>1565</v>
      </c>
      <c r="X430">
        <v>1760</v>
      </c>
      <c r="Y430">
        <v>1519</v>
      </c>
      <c r="Z430">
        <v>1760</v>
      </c>
      <c r="AA430">
        <v>1519</v>
      </c>
      <c r="AB430">
        <v>1760</v>
      </c>
      <c r="AC430" s="1">
        <f>(Table2[[#This Row],[Close Price]]/Table2[[#This Row],[Day Low]])-1</f>
        <v>9.3769968051118147E-2</v>
      </c>
      <c r="AD430" s="1">
        <f>(Table2[[#This Row],[Day High]]/Table2[[#This Row],[Close Price]])-1</f>
        <v>2.8187527384255784E-2</v>
      </c>
      <c r="AE430" s="1">
        <f>(Table2[[#This Row],[Close Price]]/Table2[[#This Row],[Current Week Low]])-1</f>
        <v>0.1268926925608953</v>
      </c>
      <c r="AF430" s="1">
        <f>(Table2[[#This Row],[Current Week High]]/Table2[[#This Row],[Close Price]])-1</f>
        <v>2.8187527384255784E-2</v>
      </c>
      <c r="AG430" s="1">
        <f>(Table2[[#This Row],[Close Price]]/Table2[[#This Row],[Current Month Low]])-1</f>
        <v>0.1268926925608953</v>
      </c>
      <c r="AH430" s="1">
        <f>(Table2[[#This Row],[Current Month High]]/Table2[[#This Row],[Close Price]])-1</f>
        <v>2.8187527384255784E-2</v>
      </c>
      <c r="AI430">
        <v>11.111435665254801</v>
      </c>
      <c r="AJ430">
        <v>50.576178747360998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-0.12</v>
      </c>
      <c r="AM430" t="s">
        <v>3206</v>
      </c>
      <c r="AN430">
        <v>5.78</v>
      </c>
      <c r="AO430" t="s">
        <v>3208</v>
      </c>
      <c r="AQ430">
        <f>(Table2[[#This Row],[Sharpe Ratio]]-AVERAGE(Table2[Sharpe Ratio]))/_xlfn.STDEV.P(Table2[Sharpe Ratio])</f>
        <v>-0.75604684988846582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332</v>
      </c>
      <c r="AT430">
        <f>_xlfn.RANK.AVG(Table2[[#This Row],[6M Return vs Nifty Z-Score]],Table2[6M Return vs Nifty Z-Score])</f>
        <v>350</v>
      </c>
      <c r="AU430">
        <f>_xlfn.RANK.AVG(Table2[[#This Row],[Sharpe Ratio Z-Score]],Table2[Sharpe Ratio Z-Score])</f>
        <v>559.5</v>
      </c>
      <c r="AV430">
        <f>(Table2[[#This Row],[Rank 1Y]]+Table2[[#This Row],[Rank 6M]]+Table2[[#This Row],[Rank Sharpe]])/3</f>
        <v>413.83333333333331</v>
      </c>
    </row>
    <row r="431" spans="1:48" x14ac:dyDescent="0.3">
      <c r="A431" t="s">
        <v>1390</v>
      </c>
      <c r="B431" t="s">
        <v>1391</v>
      </c>
      <c r="C431" t="s">
        <v>3174</v>
      </c>
      <c r="D431" t="s">
        <v>141</v>
      </c>
      <c r="E431">
        <v>8244.7025691420004</v>
      </c>
      <c r="F431">
        <v>125.72</v>
      </c>
      <c r="G431">
        <v>27.865298849423201</v>
      </c>
      <c r="H431">
        <f>(Table2[[#This Row],[1Y Return vs Nifty]]-AVERAGE(Table2[1Y Return vs Nifty]))/_xlfn.STDEV.P(Table2[1Y Return vs Nifty])</f>
        <v>7.5232974304591888E-2</v>
      </c>
      <c r="I431">
        <v>3.4458285073805301</v>
      </c>
      <c r="J431">
        <f>(Table2[[#This Row],[1M Return vs Nifty]]-AVERAGE(Table2[1M Return vs Nifty]))/_xlfn.STDEV.P(Table2[1M Return vs Nifty])</f>
        <v>0.10012816955306057</v>
      </c>
      <c r="K431">
        <v>2.5567068615503401</v>
      </c>
      <c r="L431">
        <f>(Table2[[#This Row],[6M Return vs Nifty]]-AVERAGE(Table2[6M Return vs Nifty]))/_xlfn.STDEV.P(Table2[6M Return vs Nifty])</f>
        <v>-0.3439268361618098</v>
      </c>
      <c r="M431">
        <v>0.14974074961464501</v>
      </c>
      <c r="N431">
        <f>(Table2[[#This Row],[1W Return vs Nifty]]-AVERAGE(Table2[1W Return vs Nifty]))/_xlfn.STDEV.P(Table2[1W Return vs Nifty])</f>
        <v>-0.38088784887431415</v>
      </c>
      <c r="O431">
        <v>132.01</v>
      </c>
      <c r="P431">
        <v>133.664345292245</v>
      </c>
      <c r="Q431">
        <v>120.71682896927599</v>
      </c>
      <c r="R431">
        <v>43.311054414120498</v>
      </c>
      <c r="S431" s="1">
        <f>(Table2[[#This Row],[Close Price]]-Table2[[#This Row],[20D EMA]])/Table2[[#This Row],[20D EMA]]</f>
        <v>-4.7647905461707392E-2</v>
      </c>
      <c r="T431" s="1">
        <f>(Table2[[#This Row],[Close Price]]-Table2[[#This Row],[50D EMA]])/Table2[[#This Row],[50D EMA]]</f>
        <v>-5.9435036881940441E-2</v>
      </c>
      <c r="U431" s="1">
        <f>(Table2[[#This Row],[Close Price]]-Table2[[#This Row],[200D EMA]])/Table2[[#This Row],[200D EMA]]</f>
        <v>4.1445514046739719E-2</v>
      </c>
      <c r="V431">
        <v>0.57421593669355697</v>
      </c>
      <c r="W431">
        <v>125.1</v>
      </c>
      <c r="X431">
        <v>130.4</v>
      </c>
      <c r="Y431">
        <v>124.86</v>
      </c>
      <c r="Z431">
        <v>130.69999999999999</v>
      </c>
      <c r="AA431">
        <v>124.86</v>
      </c>
      <c r="AB431">
        <v>136.29</v>
      </c>
      <c r="AC431" s="1">
        <f>(Table2[[#This Row],[Close Price]]/Table2[[#This Row],[Day Low]])-1</f>
        <v>4.956035171862494E-3</v>
      </c>
      <c r="AD431" s="1">
        <f>(Table2[[#This Row],[Day High]]/Table2[[#This Row],[Close Price]])-1</f>
        <v>3.7225580655424917E-2</v>
      </c>
      <c r="AE431" s="1">
        <f>(Table2[[#This Row],[Close Price]]/Table2[[#This Row],[Current Week Low]])-1</f>
        <v>6.8877142399488278E-3</v>
      </c>
      <c r="AF431" s="1">
        <f>(Table2[[#This Row],[Current Week High]]/Table2[[#This Row],[Close Price]])-1</f>
        <v>3.9611835825644315E-2</v>
      </c>
      <c r="AG431" s="1">
        <f>(Table2[[#This Row],[Close Price]]/Table2[[#This Row],[Current Month Low]])-1</f>
        <v>6.8877142399488278E-3</v>
      </c>
      <c r="AH431" s="1">
        <f>(Table2[[#This Row],[Current Month High]]/Table2[[#This Row],[Close Price]])-1</f>
        <v>8.4075723830734805E-2</v>
      </c>
      <c r="AI431">
        <v>30.7349665924276</v>
      </c>
      <c r="AJ431">
        <v>82.202898550724598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-0.13</v>
      </c>
      <c r="AM431" t="s">
        <v>3206</v>
      </c>
      <c r="AN431">
        <v>-9.1199999999999992</v>
      </c>
      <c r="AO431" t="s">
        <v>3206</v>
      </c>
      <c r="AP431">
        <v>2.9522378310840001E-3</v>
      </c>
      <c r="AQ431">
        <f>(Table2[[#This Row],[Sharpe Ratio]]-AVERAGE(Table2[Sharpe Ratio]))/_xlfn.STDEV.P(Table2[Sharpe Ratio])</f>
        <v>-0.72153122883439946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278</v>
      </c>
      <c r="AT431">
        <f>_xlfn.RANK.AVG(Table2[[#This Row],[6M Return vs Nifty Z-Score]],Table2[6M Return vs Nifty Z-Score])</f>
        <v>438</v>
      </c>
      <c r="AU431">
        <f>_xlfn.RANK.AVG(Table2[[#This Row],[Sharpe Ratio Z-Score]],Table2[Sharpe Ratio Z-Score])</f>
        <v>526</v>
      </c>
      <c r="AV431">
        <f>(Table2[[#This Row],[Rank 1Y]]+Table2[[#This Row],[Rank 6M]]+Table2[[#This Row],[Rank Sharpe]])/3</f>
        <v>414</v>
      </c>
    </row>
    <row r="432" spans="1:48" x14ac:dyDescent="0.3">
      <c r="A432" t="s">
        <v>1308</v>
      </c>
      <c r="B432" t="s">
        <v>1309</v>
      </c>
      <c r="C432" t="s">
        <v>3170</v>
      </c>
      <c r="D432" t="s">
        <v>78</v>
      </c>
      <c r="E432">
        <v>8851.1469518829999</v>
      </c>
      <c r="F432">
        <v>210.19</v>
      </c>
      <c r="G432">
        <v>7.6631701301849802</v>
      </c>
      <c r="H432">
        <f>(Table2[[#This Row],[1Y Return vs Nifty]]-AVERAGE(Table2[1Y Return vs Nifty]))/_xlfn.STDEV.P(Table2[1Y Return vs Nifty])</f>
        <v>-0.28295267167382859</v>
      </c>
      <c r="I432">
        <v>12.3154628938385</v>
      </c>
      <c r="J432">
        <f>(Table2[[#This Row],[1M Return vs Nifty]]-AVERAGE(Table2[1M Return vs Nifty]))/_xlfn.STDEV.P(Table2[1M Return vs Nifty])</f>
        <v>0.96629789274464883</v>
      </c>
      <c r="K432">
        <v>-8.5947317695266392</v>
      </c>
      <c r="L432">
        <f>(Table2[[#This Row],[6M Return vs Nifty]]-AVERAGE(Table2[6M Return vs Nifty]))/_xlfn.STDEV.P(Table2[6M Return vs Nifty])</f>
        <v>-0.70041492722785281</v>
      </c>
      <c r="M432">
        <v>-0.43439342407136899</v>
      </c>
      <c r="N432">
        <f>(Table2[[#This Row],[1W Return vs Nifty]]-AVERAGE(Table2[1W Return vs Nifty]))/_xlfn.STDEV.P(Table2[1W Return vs Nifty])</f>
        <v>-0.49144292671551265</v>
      </c>
      <c r="O432">
        <v>217.75</v>
      </c>
      <c r="P432">
        <v>215.465245957977</v>
      </c>
      <c r="Q432">
        <v>202.137900690918</v>
      </c>
      <c r="R432">
        <v>48.586070748508</v>
      </c>
      <c r="S432" s="1">
        <f>(Table2[[#This Row],[Close Price]]-Table2[[#This Row],[20D EMA]])/Table2[[#This Row],[20D EMA]]</f>
        <v>-3.4718714121699204E-2</v>
      </c>
      <c r="T432" s="1">
        <f>(Table2[[#This Row],[Close Price]]-Table2[[#This Row],[50D EMA]])/Table2[[#This Row],[50D EMA]]</f>
        <v>-2.4483047994690789E-2</v>
      </c>
      <c r="U432" s="1">
        <f>(Table2[[#This Row],[Close Price]]-Table2[[#This Row],[200D EMA]])/Table2[[#This Row],[200D EMA]]</f>
        <v>3.9834683557905252E-2</v>
      </c>
      <c r="V432">
        <v>0.59871362465736899</v>
      </c>
      <c r="W432">
        <v>208.96</v>
      </c>
      <c r="X432">
        <v>218.01</v>
      </c>
      <c r="Y432">
        <v>208.96</v>
      </c>
      <c r="Z432">
        <v>220.5</v>
      </c>
      <c r="AA432">
        <v>208.96</v>
      </c>
      <c r="AB432">
        <v>230</v>
      </c>
      <c r="AC432" s="1">
        <f>(Table2[[#This Row],[Close Price]]/Table2[[#This Row],[Day Low]])-1</f>
        <v>5.88629402756502E-3</v>
      </c>
      <c r="AD432" s="1">
        <f>(Table2[[#This Row],[Day High]]/Table2[[#This Row],[Close Price]])-1</f>
        <v>3.7204434083448312E-2</v>
      </c>
      <c r="AE432" s="1">
        <f>(Table2[[#This Row],[Close Price]]/Table2[[#This Row],[Current Week Low]])-1</f>
        <v>5.88629402756502E-3</v>
      </c>
      <c r="AF432" s="1">
        <f>(Table2[[#This Row],[Current Week High]]/Table2[[#This Row],[Close Price]])-1</f>
        <v>4.9050858746848114E-2</v>
      </c>
      <c r="AG432" s="1">
        <f>(Table2[[#This Row],[Close Price]]/Table2[[#This Row],[Current Month Low]])-1</f>
        <v>5.88629402756502E-3</v>
      </c>
      <c r="AH432" s="1">
        <f>(Table2[[#This Row],[Current Month High]]/Table2[[#This Row],[Close Price]])-1</f>
        <v>9.4248061277891537E-2</v>
      </c>
      <c r="AI432">
        <v>21.794566820495699</v>
      </c>
      <c r="AJ432">
        <v>42.986394557823097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-0.04</v>
      </c>
      <c r="AM432" t="s">
        <v>3206</v>
      </c>
      <c r="AN432">
        <v>-5.38</v>
      </c>
      <c r="AO432" t="s">
        <v>3206</v>
      </c>
      <c r="AP432">
        <v>7.9519793051916005E-2</v>
      </c>
      <c r="AQ432">
        <f>(Table2[[#This Row],[Sharpe Ratio]]-AVERAGE(Table2[Sharpe Ratio]))/_xlfn.STDEV.P(Table2[Sharpe Ratio])</f>
        <v>0.1736462169705551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-0.33486641590199012</v>
      </c>
      <c r="AS432">
        <f>_xlfn.RANK.AVG(Table2[[#This Row],[1Y Return vs Nifty Z-Score]],Table2[1Y Return vs Nifty Z-Score])</f>
        <v>390</v>
      </c>
      <c r="AT432">
        <f>_xlfn.RANK.AVG(Table2[[#This Row],[6M Return vs Nifty Z-Score]],Table2[6M Return vs Nifty Z-Score])</f>
        <v>556</v>
      </c>
      <c r="AU432">
        <f>_xlfn.RANK.AVG(Table2[[#This Row],[Sharpe Ratio Z-Score]],Table2[Sharpe Ratio Z-Score])</f>
        <v>298</v>
      </c>
      <c r="AV432">
        <f>(Table2[[#This Row],[Rank 1Y]]+Table2[[#This Row],[Rank 6M]]+Table2[[#This Row],[Rank Sharpe]])/3</f>
        <v>414.66666666666669</v>
      </c>
    </row>
    <row r="433" spans="1:48" x14ac:dyDescent="0.3">
      <c r="A433" t="s">
        <v>354</v>
      </c>
      <c r="B433" t="s">
        <v>355</v>
      </c>
      <c r="C433" t="s">
        <v>3175</v>
      </c>
      <c r="D433" t="s">
        <v>163</v>
      </c>
      <c r="E433">
        <v>71157.607988010001</v>
      </c>
      <c r="F433">
        <v>4623.45</v>
      </c>
      <c r="G433">
        <v>1.1008084001841301</v>
      </c>
      <c r="H433">
        <f>(Table2[[#This Row],[1Y Return vs Nifty]]-AVERAGE(Table2[1Y Return vs Nifty]))/_xlfn.STDEV.P(Table2[1Y Return vs Nifty])</f>
        <v>-0.39930396356348125</v>
      </c>
      <c r="I433">
        <v>3.0261955548829098</v>
      </c>
      <c r="J433">
        <f>(Table2[[#This Row],[1M Return vs Nifty]]-AVERAGE(Table2[1M Return vs Nifty]))/_xlfn.STDEV.P(Table2[1M Return vs Nifty])</f>
        <v>5.9148649713789796E-2</v>
      </c>
      <c r="K433">
        <v>15.018463143695101</v>
      </c>
      <c r="L433">
        <f>(Table2[[#This Row],[6M Return vs Nifty]]-AVERAGE(Table2[6M Return vs Nifty]))/_xlfn.STDEV.P(Table2[6M Return vs Nifty])</f>
        <v>5.4449360427904277E-2</v>
      </c>
      <c r="M433">
        <v>4.5443545942712698</v>
      </c>
      <c r="N433">
        <f>(Table2[[#This Row],[1W Return vs Nifty]]-AVERAGE(Table2[1W Return vs Nifty]))/_xlfn.STDEV.P(Table2[1W Return vs Nifty])</f>
        <v>0.45085064129519942</v>
      </c>
      <c r="O433">
        <v>4495.58</v>
      </c>
      <c r="P433">
        <v>4288.41431018817</v>
      </c>
      <c r="Q433">
        <v>3870.9015993083499</v>
      </c>
      <c r="R433">
        <v>75.961629591289295</v>
      </c>
      <c r="S433" s="1">
        <f>(Table2[[#This Row],[Close Price]]-Table2[[#This Row],[20D EMA]])/Table2[[#This Row],[20D EMA]]</f>
        <v>2.8443493386837715E-2</v>
      </c>
      <c r="T433" s="1">
        <f>(Table2[[#This Row],[Close Price]]-Table2[[#This Row],[50D EMA]])/Table2[[#This Row],[50D EMA]]</f>
        <v>7.812577460528268E-2</v>
      </c>
      <c r="U433" s="1">
        <f>(Table2[[#This Row],[Close Price]]-Table2[[#This Row],[200D EMA]])/Table2[[#This Row],[200D EMA]]</f>
        <v>0.19441165872728844</v>
      </c>
      <c r="V433">
        <v>0.84656454019476202</v>
      </c>
      <c r="W433">
        <v>4610.55</v>
      </c>
      <c r="X433">
        <v>4748.8999999999996</v>
      </c>
      <c r="Y433">
        <v>4565.7</v>
      </c>
      <c r="Z433">
        <v>4748.8999999999996</v>
      </c>
      <c r="AA433">
        <v>4476.6000000000004</v>
      </c>
      <c r="AB433">
        <v>4748.8999999999996</v>
      </c>
      <c r="AC433" s="1">
        <f>(Table2[[#This Row],[Close Price]]/Table2[[#This Row],[Day Low]])-1</f>
        <v>2.7979308325469798E-3</v>
      </c>
      <c r="AD433" s="1">
        <f>(Table2[[#This Row],[Day High]]/Table2[[#This Row],[Close Price]])-1</f>
        <v>2.713341768592703E-2</v>
      </c>
      <c r="AE433" s="1">
        <f>(Table2[[#This Row],[Close Price]]/Table2[[#This Row],[Current Week Low]])-1</f>
        <v>1.2648662855641035E-2</v>
      </c>
      <c r="AF433" s="1">
        <f>(Table2[[#This Row],[Current Week High]]/Table2[[#This Row],[Close Price]])-1</f>
        <v>2.713341768592703E-2</v>
      </c>
      <c r="AG433" s="1">
        <f>(Table2[[#This Row],[Close Price]]/Table2[[#This Row],[Current Month Low]])-1</f>
        <v>3.2803913684492647E-2</v>
      </c>
      <c r="AH433" s="1">
        <f>(Table2[[#This Row],[Current Month High]]/Table2[[#This Row],[Close Price]])-1</f>
        <v>2.713341768592703E-2</v>
      </c>
      <c r="AI433">
        <v>2.7133417685926999</v>
      </c>
      <c r="AJ433">
        <v>43.585403726708002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0.21</v>
      </c>
      <c r="AM433" t="s">
        <v>3208</v>
      </c>
      <c r="AN433">
        <v>4.96</v>
      </c>
      <c r="AO433" t="s">
        <v>3208</v>
      </c>
      <c r="AP433">
        <v>1.3080735161346E-2</v>
      </c>
      <c r="AQ433">
        <f>(Table2[[#This Row],[Sharpe Ratio]]-AVERAGE(Table2[Sharpe Ratio]))/_xlfn.STDEV.P(Table2[Sharpe Ratio])</f>
        <v>-0.60311550635512934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-0.43797081848171721</v>
      </c>
      <c r="AS433">
        <f>_xlfn.RANK.AVG(Table2[[#This Row],[1Y Return vs Nifty Z-Score]],Table2[1Y Return vs Nifty Z-Score])</f>
        <v>441</v>
      </c>
      <c r="AT433">
        <f>_xlfn.RANK.AVG(Table2[[#This Row],[6M Return vs Nifty Z-Score]],Table2[6M Return vs Nifty Z-Score])</f>
        <v>306</v>
      </c>
      <c r="AU433">
        <f>_xlfn.RANK.AVG(Table2[[#This Row],[Sharpe Ratio Z-Score]],Table2[Sharpe Ratio Z-Score])</f>
        <v>499</v>
      </c>
      <c r="AV433">
        <f>(Table2[[#This Row],[Rank 1Y]]+Table2[[#This Row],[Rank 6M]]+Table2[[#This Row],[Rank Sharpe]])/3</f>
        <v>415.33333333333331</v>
      </c>
    </row>
    <row r="434" spans="1:48" x14ac:dyDescent="0.3">
      <c r="A434" t="s">
        <v>517</v>
      </c>
      <c r="B434" t="s">
        <v>518</v>
      </c>
      <c r="C434" t="s">
        <v>3161</v>
      </c>
      <c r="D434" t="s">
        <v>40</v>
      </c>
      <c r="E434">
        <v>40788</v>
      </c>
      <c r="F434">
        <v>237.75</v>
      </c>
      <c r="G434">
        <v>53.408220043961798</v>
      </c>
      <c r="H434">
        <f>(Table2[[#This Row],[1Y Return vs Nifty]]-AVERAGE(Table2[1Y Return vs Nifty]))/_xlfn.STDEV.P(Table2[1Y Return vs Nifty])</f>
        <v>0.52811137416990506</v>
      </c>
      <c r="I434">
        <v>-2.13964416235615</v>
      </c>
      <c r="J434">
        <f>(Table2[[#This Row],[1M Return vs Nifty]]-AVERAGE(Table2[1M Return vs Nifty]))/_xlfn.STDEV.P(Table2[1M Return vs Nifty])</f>
        <v>-0.4453246761275394</v>
      </c>
      <c r="K434">
        <v>-16.970525023342699</v>
      </c>
      <c r="L434">
        <f>(Table2[[#This Row],[6M Return vs Nifty]]-AVERAGE(Table2[6M Return vs Nifty]))/_xlfn.STDEV.P(Table2[6M Return vs Nifty])</f>
        <v>-0.96817146044282865</v>
      </c>
      <c r="M434">
        <v>-5.3150606240579004</v>
      </c>
      <c r="N434">
        <f>(Table2[[#This Row],[1W Return vs Nifty]]-AVERAGE(Table2[1W Return vs Nifty]))/_xlfn.STDEV.P(Table2[1W Return vs Nifty])</f>
        <v>-1.4151734094000159</v>
      </c>
      <c r="O434">
        <v>258.06</v>
      </c>
      <c r="P434">
        <v>258.19875757830101</v>
      </c>
      <c r="Q434">
        <v>232.68066530091599</v>
      </c>
      <c r="R434">
        <v>35.846357579329997</v>
      </c>
      <c r="S434" s="1">
        <f>(Table2[[#This Row],[Close Price]]-Table2[[#This Row],[20D EMA]])/Table2[[#This Row],[20D EMA]]</f>
        <v>-7.8702627295977684E-2</v>
      </c>
      <c r="T434" s="1">
        <f>(Table2[[#This Row],[Close Price]]-Table2[[#This Row],[50D EMA]])/Table2[[#This Row],[50D EMA]]</f>
        <v>-7.9197738091747988E-2</v>
      </c>
      <c r="U434" s="1">
        <f>(Table2[[#This Row],[Close Price]]-Table2[[#This Row],[200D EMA]])/Table2[[#This Row],[200D EMA]]</f>
        <v>2.1786660668724044E-2</v>
      </c>
      <c r="V434">
        <v>0.40878240376224201</v>
      </c>
      <c r="W434">
        <v>236.25</v>
      </c>
      <c r="X434">
        <v>249.5</v>
      </c>
      <c r="Y434">
        <v>236.25</v>
      </c>
      <c r="Z434">
        <v>262.7</v>
      </c>
      <c r="AA434">
        <v>236.25</v>
      </c>
      <c r="AB434">
        <v>271.35000000000002</v>
      </c>
      <c r="AC434" s="1">
        <f>(Table2[[#This Row],[Close Price]]/Table2[[#This Row],[Day Low]])-1</f>
        <v>6.3492063492063266E-3</v>
      </c>
      <c r="AD434" s="1">
        <f>(Table2[[#This Row],[Day High]]/Table2[[#This Row],[Close Price]])-1</f>
        <v>4.9421661409043027E-2</v>
      </c>
      <c r="AE434" s="1">
        <f>(Table2[[#This Row],[Close Price]]/Table2[[#This Row],[Current Week Low]])-1</f>
        <v>6.3492063492063266E-3</v>
      </c>
      <c r="AF434" s="1">
        <f>(Table2[[#This Row],[Current Week High]]/Table2[[#This Row],[Close Price]])-1</f>
        <v>0.10494216614090424</v>
      </c>
      <c r="AG434" s="1">
        <f>(Table2[[#This Row],[Close Price]]/Table2[[#This Row],[Current Month Low]])-1</f>
        <v>6.3492063492063266E-3</v>
      </c>
      <c r="AH434" s="1">
        <f>(Table2[[#This Row],[Current Month High]]/Table2[[#This Row],[Close Price]])-1</f>
        <v>0.14132492113564687</v>
      </c>
      <c r="AI434">
        <v>36.5720294426918</v>
      </c>
      <c r="AJ434">
        <v>92.432213678672596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-0.05</v>
      </c>
      <c r="AM434" t="s">
        <v>3206</v>
      </c>
      <c r="AN434">
        <v>-10.199999999999999</v>
      </c>
      <c r="AO434" t="s">
        <v>3206</v>
      </c>
      <c r="AP434">
        <v>3.0528362937475999E-2</v>
      </c>
      <c r="AQ434">
        <f>(Table2[[#This Row],[Sharpe Ratio]]-AVERAGE(Table2[Sharpe Ratio]))/_xlfn.STDEV.P(Table2[Sharpe Ratio])</f>
        <v>-0.39912932940400481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161</v>
      </c>
      <c r="AT434">
        <f>_xlfn.RANK.AVG(Table2[[#This Row],[6M Return vs Nifty Z-Score]],Table2[6M Return vs Nifty Z-Score])</f>
        <v>640</v>
      </c>
      <c r="AU434">
        <f>_xlfn.RANK.AVG(Table2[[#This Row],[Sharpe Ratio Z-Score]],Table2[Sharpe Ratio Z-Score])</f>
        <v>447</v>
      </c>
      <c r="AV434">
        <f>(Table2[[#This Row],[Rank 1Y]]+Table2[[#This Row],[Rank 6M]]+Table2[[#This Row],[Rank Sharpe]])/3</f>
        <v>416</v>
      </c>
    </row>
    <row r="435" spans="1:48" x14ac:dyDescent="0.3">
      <c r="A435" t="s">
        <v>304</v>
      </c>
      <c r="B435" t="s">
        <v>305</v>
      </c>
      <c r="C435" t="s">
        <v>3161</v>
      </c>
      <c r="D435" t="s">
        <v>34</v>
      </c>
      <c r="E435">
        <v>92504.085980000003</v>
      </c>
      <c r="F435">
        <v>117.56</v>
      </c>
      <c r="G435">
        <v>10.404506371159201</v>
      </c>
      <c r="H435">
        <f>(Table2[[#This Row],[1Y Return vs Nifty]]-AVERAGE(Table2[1Y Return vs Nifty]))/_xlfn.STDEV.P(Table2[1Y Return vs Nifty])</f>
        <v>-0.23434852178627993</v>
      </c>
      <c r="I435">
        <v>-3.5641472201578499</v>
      </c>
      <c r="J435">
        <f>(Table2[[#This Row],[1M Return vs Nifty]]-AVERAGE(Table2[1M Return vs Nifty]))/_xlfn.STDEV.P(Table2[1M Return vs Nifty])</f>
        <v>-0.58443541795760967</v>
      </c>
      <c r="K435">
        <v>-35.1167746068095</v>
      </c>
      <c r="L435">
        <f>(Table2[[#This Row],[6M Return vs Nifty]]-AVERAGE(Table2[6M Return vs Nifty]))/_xlfn.STDEV.P(Table2[6M Return vs Nifty])</f>
        <v>-1.5482689786222661</v>
      </c>
      <c r="M435">
        <v>1.6931698441135099</v>
      </c>
      <c r="N435">
        <f>(Table2[[#This Row],[1W Return vs Nifty]]-AVERAGE(Table2[1W Return vs Nifty]))/_xlfn.STDEV.P(Table2[1W Return vs Nifty])</f>
        <v>-8.8773585796783114E-2</v>
      </c>
      <c r="O435">
        <v>122.8</v>
      </c>
      <c r="P435">
        <v>128.11923115800599</v>
      </c>
      <c r="Q435">
        <v>129.11401745029599</v>
      </c>
      <c r="R435">
        <v>41.636324614320799</v>
      </c>
      <c r="S435" s="1">
        <f>(Table2[[#This Row],[Close Price]]-Table2[[#This Row],[20D EMA]])/Table2[[#This Row],[20D EMA]]</f>
        <v>-4.2671009771986929E-2</v>
      </c>
      <c r="T435" s="1">
        <f>(Table2[[#This Row],[Close Price]]-Table2[[#This Row],[50D EMA]])/Table2[[#This Row],[50D EMA]]</f>
        <v>-8.2417222321476247E-2</v>
      </c>
      <c r="U435" s="1">
        <f>(Table2[[#This Row],[Close Price]]-Table2[[#This Row],[200D EMA]])/Table2[[#This Row],[200D EMA]]</f>
        <v>-8.9486933165439195E-2</v>
      </c>
      <c r="V435">
        <v>0.73068046160367095</v>
      </c>
      <c r="W435">
        <v>117.25</v>
      </c>
      <c r="X435">
        <v>121.28</v>
      </c>
      <c r="Y435">
        <v>117.11</v>
      </c>
      <c r="Z435">
        <v>123</v>
      </c>
      <c r="AA435">
        <v>117.11</v>
      </c>
      <c r="AB435">
        <v>123.62</v>
      </c>
      <c r="AC435" s="1">
        <f>(Table2[[#This Row],[Close Price]]/Table2[[#This Row],[Day Low]])-1</f>
        <v>2.6439232409380953E-3</v>
      </c>
      <c r="AD435" s="1">
        <f>(Table2[[#This Row],[Day High]]/Table2[[#This Row],[Close Price]])-1</f>
        <v>3.1643416127934643E-2</v>
      </c>
      <c r="AE435" s="1">
        <f>(Table2[[#This Row],[Close Price]]/Table2[[#This Row],[Current Week Low]])-1</f>
        <v>3.8425412005806958E-3</v>
      </c>
      <c r="AF435" s="1">
        <f>(Table2[[#This Row],[Current Week High]]/Table2[[#This Row],[Close Price]])-1</f>
        <v>4.6274242939775334E-2</v>
      </c>
      <c r="AG435" s="1">
        <f>(Table2[[#This Row],[Close Price]]/Table2[[#This Row],[Current Month Low]])-1</f>
        <v>3.8425412005806958E-3</v>
      </c>
      <c r="AH435" s="1">
        <f>(Table2[[#This Row],[Current Month High]]/Table2[[#This Row],[Close Price]])-1</f>
        <v>5.1548145627764663E-2</v>
      </c>
      <c r="AI435">
        <v>46.733582851309897</v>
      </c>
      <c r="AJ435">
        <v>35.594002306805002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-0.16</v>
      </c>
      <c r="AM435" t="s">
        <v>3206</v>
      </c>
      <c r="AN435">
        <v>-5.62</v>
      </c>
      <c r="AO435" t="s">
        <v>3206</v>
      </c>
      <c r="AP435">
        <v>0.13624968652555999</v>
      </c>
      <c r="AQ435">
        <f>(Table2[[#This Row],[Sharpe Ratio]]-AVERAGE(Table2[Sharpe Ratio]))/_xlfn.STDEV.P(Table2[Sharpe Ratio])</f>
        <v>0.83689478216317847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379</v>
      </c>
      <c r="AT435">
        <f>_xlfn.RANK.AVG(Table2[[#This Row],[6M Return vs Nifty Z-Score]],Table2[6M Return vs Nifty Z-Score])</f>
        <v>726</v>
      </c>
      <c r="AU435">
        <f>_xlfn.RANK.AVG(Table2[[#This Row],[Sharpe Ratio Z-Score]],Table2[Sharpe Ratio Z-Score])</f>
        <v>147</v>
      </c>
      <c r="AV435">
        <f>(Table2[[#This Row],[Rank 1Y]]+Table2[[#This Row],[Rank 6M]]+Table2[[#This Row],[Rank Sharpe]])/3</f>
        <v>417.33333333333331</v>
      </c>
    </row>
    <row r="436" spans="1:48" x14ac:dyDescent="0.3">
      <c r="A436" t="s">
        <v>44</v>
      </c>
      <c r="B436" t="s">
        <v>45</v>
      </c>
      <c r="C436" t="s">
        <v>3164</v>
      </c>
      <c r="D436" t="s">
        <v>46</v>
      </c>
      <c r="E436">
        <v>494468.79096349998</v>
      </c>
      <c r="F436">
        <v>3536.95</v>
      </c>
      <c r="G436">
        <v>-2.4067827135898301</v>
      </c>
      <c r="H436">
        <f>(Table2[[#This Row],[1Y Return vs Nifty]]-AVERAGE(Table2[1Y Return vs Nifty]))/_xlfn.STDEV.P(Table2[1Y Return vs Nifty])</f>
        <v>-0.46149388455526608</v>
      </c>
      <c r="I436">
        <v>-2.0589916271796</v>
      </c>
      <c r="J436">
        <f>(Table2[[#This Row],[1M Return vs Nifty]]-AVERAGE(Table2[1M Return vs Nifty]))/_xlfn.STDEV.P(Table2[1M Return vs Nifty])</f>
        <v>-0.43744850209095992</v>
      </c>
      <c r="K436">
        <v>-14.4256214019192</v>
      </c>
      <c r="L436">
        <f>(Table2[[#This Row],[6M Return vs Nifty]]-AVERAGE(Table2[6M Return vs Nifty]))/_xlfn.STDEV.P(Table2[6M Return vs Nifty])</f>
        <v>-0.88681623230033158</v>
      </c>
      <c r="M436">
        <v>-1.01610703677809</v>
      </c>
      <c r="N436">
        <f>(Table2[[#This Row],[1W Return vs Nifty]]-AVERAGE(Table2[1W Return vs Nifty]))/_xlfn.STDEV.P(Table2[1W Return vs Nifty])</f>
        <v>-0.6015398815439853</v>
      </c>
      <c r="O436">
        <v>3618.94</v>
      </c>
      <c r="P436">
        <v>3617.31193675549</v>
      </c>
      <c r="Q436">
        <v>3445.3265530517901</v>
      </c>
      <c r="R436">
        <v>40.551632028921397</v>
      </c>
      <c r="S436" s="1">
        <f>(Table2[[#This Row],[Close Price]]-Table2[[#This Row],[20D EMA]])/Table2[[#This Row],[20D EMA]]</f>
        <v>-2.2655805291052142E-2</v>
      </c>
      <c r="T436" s="1">
        <f>(Table2[[#This Row],[Close Price]]-Table2[[#This Row],[50D EMA]])/Table2[[#This Row],[50D EMA]]</f>
        <v>-2.2215926677191682E-2</v>
      </c>
      <c r="U436" s="1">
        <f>(Table2[[#This Row],[Close Price]]-Table2[[#This Row],[200D EMA]])/Table2[[#This Row],[200D EMA]]</f>
        <v>2.6593545063834882E-2</v>
      </c>
      <c r="V436">
        <v>0.78083639766977997</v>
      </c>
      <c r="W436">
        <v>3516.4</v>
      </c>
      <c r="X436">
        <v>3603.95</v>
      </c>
      <c r="Y436">
        <v>3516.4</v>
      </c>
      <c r="Z436">
        <v>3625</v>
      </c>
      <c r="AA436">
        <v>3516.4</v>
      </c>
      <c r="AB436">
        <v>3721.95</v>
      </c>
      <c r="AC436" s="1">
        <f>(Table2[[#This Row],[Close Price]]/Table2[[#This Row],[Day Low]])-1</f>
        <v>5.8440450460697235E-3</v>
      </c>
      <c r="AD436" s="1">
        <f>(Table2[[#This Row],[Day High]]/Table2[[#This Row],[Close Price]])-1</f>
        <v>1.8942874510524677E-2</v>
      </c>
      <c r="AE436" s="1">
        <f>(Table2[[#This Row],[Close Price]]/Table2[[#This Row],[Current Week Low]])-1</f>
        <v>5.8440450460697235E-3</v>
      </c>
      <c r="AF436" s="1">
        <f>(Table2[[#This Row],[Current Week High]]/Table2[[#This Row],[Close Price]])-1</f>
        <v>2.489432986047313E-2</v>
      </c>
      <c r="AG436" s="1">
        <f>(Table2[[#This Row],[Close Price]]/Table2[[#This Row],[Current Month Low]])-1</f>
        <v>5.8440450460697235E-3</v>
      </c>
      <c r="AH436" s="1">
        <f>(Table2[[#This Row],[Current Month High]]/Table2[[#This Row],[Close Price]])-1</f>
        <v>5.2304952006672512E-2</v>
      </c>
      <c r="AI436">
        <v>10.8271250653811</v>
      </c>
      <c r="AJ436">
        <v>24.275750601711099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-0.03</v>
      </c>
      <c r="AM436" t="s">
        <v>3206</v>
      </c>
      <c r="AN436">
        <v>-2.88</v>
      </c>
      <c r="AO436" t="s">
        <v>3206</v>
      </c>
      <c r="AP436">
        <v>0.122306725281374</v>
      </c>
      <c r="AQ436">
        <f>(Table2[[#This Row],[Sharpe Ratio]]-AVERAGE(Table2[Sharpe Ratio]))/_xlfn.STDEV.P(Table2[Sharpe Ratio])</f>
        <v>0.67388285893369004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-1.7134156415568529</v>
      </c>
      <c r="AS436">
        <f>_xlfn.RANK.AVG(Table2[[#This Row],[1Y Return vs Nifty Z-Score]],Table2[1Y Return vs Nifty Z-Score])</f>
        <v>466</v>
      </c>
      <c r="AT436">
        <f>_xlfn.RANK.AVG(Table2[[#This Row],[6M Return vs Nifty Z-Score]],Table2[6M Return vs Nifty Z-Score])</f>
        <v>609</v>
      </c>
      <c r="AU436">
        <f>_xlfn.RANK.AVG(Table2[[#This Row],[Sharpe Ratio Z-Score]],Table2[Sharpe Ratio Z-Score])</f>
        <v>178</v>
      </c>
      <c r="AV436">
        <f>(Table2[[#This Row],[Rank 1Y]]+Table2[[#This Row],[Rank 6M]]+Table2[[#This Row],[Rank Sharpe]])/3</f>
        <v>417.66666666666669</v>
      </c>
    </row>
    <row r="437" spans="1:48" x14ac:dyDescent="0.3">
      <c r="A437" t="s">
        <v>388</v>
      </c>
      <c r="B437" t="s">
        <v>389</v>
      </c>
      <c r="C437" t="s">
        <v>3168</v>
      </c>
      <c r="D437" t="s">
        <v>390</v>
      </c>
      <c r="E437">
        <v>61589.215734331898</v>
      </c>
      <c r="F437">
        <v>211.93</v>
      </c>
      <c r="G437">
        <v>19.997767914036299</v>
      </c>
      <c r="H437">
        <f>(Table2[[#This Row],[1Y Return vs Nifty]]-AVERAGE(Table2[1Y Return vs Nifty]))/_xlfn.STDEV.P(Table2[1Y Return vs Nifty])</f>
        <v>-6.4259090591677462E-2</v>
      </c>
      <c r="I437">
        <v>10.9295028105201</v>
      </c>
      <c r="J437">
        <f>(Table2[[#This Row],[1M Return vs Nifty]]-AVERAGE(Table2[1M Return vs Nifty]))/_xlfn.STDEV.P(Table2[1M Return vs Nifty])</f>
        <v>0.83095108932337602</v>
      </c>
      <c r="K437">
        <v>20.753625348516898</v>
      </c>
      <c r="L437">
        <f>(Table2[[#This Row],[6M Return vs Nifty]]-AVERAGE(Table2[6M Return vs Nifty]))/_xlfn.STDEV.P(Table2[6M Return vs Nifty])</f>
        <v>0.2377904605307514</v>
      </c>
      <c r="M437">
        <v>5.7681784146443897</v>
      </c>
      <c r="N437">
        <f>(Table2[[#This Row],[1W Return vs Nifty]]-AVERAGE(Table2[1W Return vs Nifty]))/_xlfn.STDEV.P(Table2[1W Return vs Nifty])</f>
        <v>0.6824754011881039</v>
      </c>
      <c r="O437">
        <v>209.12</v>
      </c>
      <c r="P437">
        <v>197.74115188962199</v>
      </c>
      <c r="Q437">
        <v>176.972345360811</v>
      </c>
      <c r="R437">
        <v>58.641973904152302</v>
      </c>
      <c r="S437" s="1">
        <f>(Table2[[#This Row],[Close Price]]-Table2[[#This Row],[20D EMA]])/Table2[[#This Row],[20D EMA]]</f>
        <v>1.3437260902830921E-2</v>
      </c>
      <c r="T437" s="1">
        <f>(Table2[[#This Row],[Close Price]]-Table2[[#This Row],[50D EMA]])/Table2[[#This Row],[50D EMA]]</f>
        <v>7.1754654884877755E-2</v>
      </c>
      <c r="U437" s="1">
        <f>(Table2[[#This Row],[Close Price]]-Table2[[#This Row],[200D EMA]])/Table2[[#This Row],[200D EMA]]</f>
        <v>0.19753173620385364</v>
      </c>
      <c r="V437">
        <v>0.82010360026026297</v>
      </c>
      <c r="W437">
        <v>210.61</v>
      </c>
      <c r="X437">
        <v>216.51</v>
      </c>
      <c r="Y437">
        <v>210.61</v>
      </c>
      <c r="Z437">
        <v>219.95</v>
      </c>
      <c r="AA437">
        <v>204.24</v>
      </c>
      <c r="AB437">
        <v>220.8</v>
      </c>
      <c r="AC437" s="1">
        <f>(Table2[[#This Row],[Close Price]]/Table2[[#This Row],[Day Low]])-1</f>
        <v>6.2675086653054546E-3</v>
      </c>
      <c r="AD437" s="1">
        <f>(Table2[[#This Row],[Day High]]/Table2[[#This Row],[Close Price]])-1</f>
        <v>2.1610909262492317E-2</v>
      </c>
      <c r="AE437" s="1">
        <f>(Table2[[#This Row],[Close Price]]/Table2[[#This Row],[Current Week Low]])-1</f>
        <v>6.2675086653054546E-3</v>
      </c>
      <c r="AF437" s="1">
        <f>(Table2[[#This Row],[Current Week High]]/Table2[[#This Row],[Close Price]])-1</f>
        <v>3.7842683905062957E-2</v>
      </c>
      <c r="AG437" s="1">
        <f>(Table2[[#This Row],[Close Price]]/Table2[[#This Row],[Current Month Low]])-1</f>
        <v>3.7651782216999496E-2</v>
      </c>
      <c r="AH437" s="1">
        <f>(Table2[[#This Row],[Current Month High]]/Table2[[#This Row],[Close Price]])-1</f>
        <v>4.1853442174302868E-2</v>
      </c>
      <c r="AI437">
        <v>8.4320294436842396</v>
      </c>
      <c r="AJ437">
        <v>55.260073260073199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-0.01</v>
      </c>
      <c r="AM437" t="s">
        <v>3206</v>
      </c>
      <c r="AN437">
        <v>-3.46</v>
      </c>
      <c r="AO437" t="s">
        <v>3206</v>
      </c>
      <c r="AP437">
        <v>-6.5490449319255004E-2</v>
      </c>
      <c r="AQ437">
        <f>(Table2[[#This Row],[Sharpe Ratio]]-AVERAGE(Table2[Sharpe Ratio]))/_xlfn.STDEV.P(Table2[Sharpe Ratio])</f>
        <v>-1.5217180663344501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0.16523979411610368</v>
      </c>
      <c r="AS437">
        <f>_xlfn.RANK.AVG(Table2[[#This Row],[1Y Return vs Nifty Z-Score]],Table2[1Y Return vs Nifty Z-Score])</f>
        <v>321</v>
      </c>
      <c r="AT437">
        <f>_xlfn.RANK.AVG(Table2[[#This Row],[6M Return vs Nifty Z-Score]],Table2[6M Return vs Nifty Z-Score])</f>
        <v>246</v>
      </c>
      <c r="AU437">
        <f>_xlfn.RANK.AVG(Table2[[#This Row],[Sharpe Ratio Z-Score]],Table2[Sharpe Ratio Z-Score])</f>
        <v>686</v>
      </c>
      <c r="AV437">
        <f>(Table2[[#This Row],[Rank 1Y]]+Table2[[#This Row],[Rank 6M]]+Table2[[#This Row],[Rank Sharpe]])/3</f>
        <v>417.66666666666669</v>
      </c>
    </row>
    <row r="438" spans="1:48" x14ac:dyDescent="0.3">
      <c r="A438" t="s">
        <v>1057</v>
      </c>
      <c r="B438" t="s">
        <v>1058</v>
      </c>
      <c r="C438" t="s">
        <v>3166</v>
      </c>
      <c r="D438" t="s">
        <v>218</v>
      </c>
      <c r="E438">
        <v>12822.242330454999</v>
      </c>
      <c r="F438">
        <v>1617.55</v>
      </c>
      <c r="G438">
        <v>4.2067335633036604</v>
      </c>
      <c r="H438">
        <f>(Table2[[#This Row],[1Y Return vs Nifty]]-AVERAGE(Table2[1Y Return vs Nifty]))/_xlfn.STDEV.P(Table2[1Y Return vs Nifty])</f>
        <v>-0.34423561772856015</v>
      </c>
      <c r="I438">
        <v>-1.4478640871510999</v>
      </c>
      <c r="J438">
        <f>(Table2[[#This Row],[1M Return vs Nifty]]-AVERAGE(Table2[1M Return vs Nifty]))/_xlfn.STDEV.P(Table2[1M Return vs Nifty])</f>
        <v>-0.37776845789551583</v>
      </c>
      <c r="K438">
        <v>-23.536652760686898</v>
      </c>
      <c r="L438">
        <f>(Table2[[#This Row],[6M Return vs Nifty]]-AVERAGE(Table2[6M Return vs Nifty]))/_xlfn.STDEV.P(Table2[6M Return vs Nifty])</f>
        <v>-1.1780767847889095</v>
      </c>
      <c r="M438">
        <v>1.2596106232925399</v>
      </c>
      <c r="N438">
        <f>(Table2[[#This Row],[1W Return vs Nifty]]-AVERAGE(Table2[1W Return vs Nifty]))/_xlfn.STDEV.P(Table2[1W Return vs Nifty])</f>
        <v>-0.17083037268902951</v>
      </c>
      <c r="O438">
        <v>1585.04</v>
      </c>
      <c r="P438">
        <v>1639.57756832411</v>
      </c>
      <c r="Q438">
        <v>1600.78031768859</v>
      </c>
      <c r="R438">
        <v>47.058557778143502</v>
      </c>
      <c r="S438" s="1">
        <f>(Table2[[#This Row],[Close Price]]-Table2[[#This Row],[20D EMA]])/Table2[[#This Row],[20D EMA]]</f>
        <v>2.0510523393731384E-2</v>
      </c>
      <c r="T438" s="1">
        <f>(Table2[[#This Row],[Close Price]]-Table2[[#This Row],[50D EMA]])/Table2[[#This Row],[50D EMA]]</f>
        <v>-1.3434904666709626E-2</v>
      </c>
      <c r="U438" s="1">
        <f>(Table2[[#This Row],[Close Price]]-Table2[[#This Row],[200D EMA]])/Table2[[#This Row],[200D EMA]]</f>
        <v>1.0475942342684567E-2</v>
      </c>
      <c r="V438">
        <v>0.73120004441961595</v>
      </c>
      <c r="W438">
        <v>1550</v>
      </c>
      <c r="X438">
        <v>1672.95</v>
      </c>
      <c r="Y438">
        <v>1521</v>
      </c>
      <c r="Z438">
        <v>1672.95</v>
      </c>
      <c r="AA438">
        <v>1521</v>
      </c>
      <c r="AB438">
        <v>1672.95</v>
      </c>
      <c r="AC438" s="1">
        <f>(Table2[[#This Row],[Close Price]]/Table2[[#This Row],[Day Low]])-1</f>
        <v>4.3580645161290343E-2</v>
      </c>
      <c r="AD438" s="1">
        <f>(Table2[[#This Row],[Day High]]/Table2[[#This Row],[Close Price]])-1</f>
        <v>3.4249327686934006E-2</v>
      </c>
      <c r="AE438" s="1">
        <f>(Table2[[#This Row],[Close Price]]/Table2[[#This Row],[Current Week Low]])-1</f>
        <v>6.3477975016436483E-2</v>
      </c>
      <c r="AF438" s="1">
        <f>(Table2[[#This Row],[Current Week High]]/Table2[[#This Row],[Close Price]])-1</f>
        <v>3.4249327686934006E-2</v>
      </c>
      <c r="AG438" s="1">
        <f>(Table2[[#This Row],[Close Price]]/Table2[[#This Row],[Current Month Low]])-1</f>
        <v>6.3477975016436483E-2</v>
      </c>
      <c r="AH438" s="1">
        <f>(Table2[[#This Row],[Current Month High]]/Table2[[#This Row],[Close Price]])-1</f>
        <v>3.4249327686934006E-2</v>
      </c>
      <c r="AI438">
        <v>37.365150999969003</v>
      </c>
      <c r="AJ438">
        <v>58.8948919449901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-7.0000000000000007E-2</v>
      </c>
      <c r="AM438" t="s">
        <v>3206</v>
      </c>
      <c r="AN438">
        <v>2.41</v>
      </c>
      <c r="AO438" t="s">
        <v>3208</v>
      </c>
      <c r="AP438">
        <v>0.13320986293107501</v>
      </c>
      <c r="AQ438">
        <f>(Table2[[#This Row],[Sharpe Ratio]]-AVERAGE(Table2[Sharpe Ratio]))/_xlfn.STDEV.P(Table2[Sharpe Ratio])</f>
        <v>0.80135516602733059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414</v>
      </c>
      <c r="AT438">
        <f>_xlfn.RANK.AVG(Table2[[#This Row],[6M Return vs Nifty Z-Score]],Table2[6M Return vs Nifty Z-Score])</f>
        <v>688</v>
      </c>
      <c r="AU438">
        <f>_xlfn.RANK.AVG(Table2[[#This Row],[Sharpe Ratio Z-Score]],Table2[Sharpe Ratio Z-Score])</f>
        <v>152</v>
      </c>
      <c r="AV438">
        <f>(Table2[[#This Row],[Rank 1Y]]+Table2[[#This Row],[Rank 6M]]+Table2[[#This Row],[Rank Sharpe]])/3</f>
        <v>418</v>
      </c>
    </row>
    <row r="439" spans="1:48" x14ac:dyDescent="0.3">
      <c r="A439" t="s">
        <v>1447</v>
      </c>
      <c r="B439" t="s">
        <v>1448</v>
      </c>
      <c r="C439" t="s">
        <v>624</v>
      </c>
      <c r="D439" t="s">
        <v>624</v>
      </c>
      <c r="E439">
        <v>7572.2625452100001</v>
      </c>
      <c r="F439">
        <v>542.15</v>
      </c>
      <c r="G439">
        <v>-4.0084147847807103E-2</v>
      </c>
      <c r="H439">
        <f>(Table2[[#This Row],[1Y Return vs Nifty]]-AVERAGE(Table2[1Y Return vs Nifty]))/_xlfn.STDEV.P(Table2[1Y Return vs Nifty])</f>
        <v>-0.41953209595428376</v>
      </c>
      <c r="I439">
        <v>-5.3646991158329298</v>
      </c>
      <c r="J439">
        <f>(Table2[[#This Row],[1M Return vs Nifty]]-AVERAGE(Table2[1M Return vs Nifty]))/_xlfn.STDEV.P(Table2[1M Return vs Nifty])</f>
        <v>-0.76026944550784603</v>
      </c>
      <c r="K439">
        <v>-0.73211055652966905</v>
      </c>
      <c r="L439">
        <f>(Table2[[#This Row],[6M Return vs Nifty]]-AVERAGE(Table2[6M Return vs Nifty]))/_xlfn.STDEV.P(Table2[6M Return vs Nifty])</f>
        <v>-0.44906342723524917</v>
      </c>
      <c r="M439">
        <v>1.13067906648329</v>
      </c>
      <c r="N439">
        <f>(Table2[[#This Row],[1W Return vs Nifty]]-AVERAGE(Table2[1W Return vs Nifty]))/_xlfn.STDEV.P(Table2[1W Return vs Nifty])</f>
        <v>-0.19523236617160122</v>
      </c>
      <c r="O439">
        <v>553.85</v>
      </c>
      <c r="P439">
        <v>545.90791322750704</v>
      </c>
      <c r="Q439">
        <v>509.45099572467598</v>
      </c>
      <c r="R439">
        <v>39.5467684805594</v>
      </c>
      <c r="S439" s="1">
        <f>(Table2[[#This Row],[Close Price]]-Table2[[#This Row],[20D EMA]])/Table2[[#This Row],[20D EMA]]</f>
        <v>-2.1124853299629945E-2</v>
      </c>
      <c r="T439" s="1">
        <f>(Table2[[#This Row],[Close Price]]-Table2[[#This Row],[50D EMA]])/Table2[[#This Row],[50D EMA]]</f>
        <v>-6.8837859581290786E-3</v>
      </c>
      <c r="U439" s="1">
        <f>(Table2[[#This Row],[Close Price]]-Table2[[#This Row],[200D EMA]])/Table2[[#This Row],[200D EMA]]</f>
        <v>6.4184788232302559E-2</v>
      </c>
      <c r="V439">
        <v>1.28257877854585</v>
      </c>
      <c r="W439">
        <v>536.1</v>
      </c>
      <c r="X439">
        <v>547.5</v>
      </c>
      <c r="Y439">
        <v>518.79999999999995</v>
      </c>
      <c r="Z439">
        <v>547.5</v>
      </c>
      <c r="AA439">
        <v>518.79999999999995</v>
      </c>
      <c r="AB439">
        <v>558</v>
      </c>
      <c r="AC439" s="1">
        <f>(Table2[[#This Row],[Close Price]]/Table2[[#This Row],[Day Low]])-1</f>
        <v>1.1285207983585011E-2</v>
      </c>
      <c r="AD439" s="1">
        <f>(Table2[[#This Row],[Day High]]/Table2[[#This Row],[Close Price]])-1</f>
        <v>9.8681176796089343E-3</v>
      </c>
      <c r="AE439" s="1">
        <f>(Table2[[#This Row],[Close Price]]/Table2[[#This Row],[Current Week Low]])-1</f>
        <v>4.5007710100231302E-2</v>
      </c>
      <c r="AF439" s="1">
        <f>(Table2[[#This Row],[Current Week High]]/Table2[[#This Row],[Close Price]])-1</f>
        <v>9.8681176796089343E-3</v>
      </c>
      <c r="AG439" s="1">
        <f>(Table2[[#This Row],[Close Price]]/Table2[[#This Row],[Current Month Low]])-1</f>
        <v>4.5007710100231302E-2</v>
      </c>
      <c r="AH439" s="1">
        <f>(Table2[[#This Row],[Current Month High]]/Table2[[#This Row],[Close Price]])-1</f>
        <v>2.9235451443327509E-2</v>
      </c>
      <c r="AI439">
        <v>22.844231301300301</v>
      </c>
      <c r="AJ439">
        <v>39.729381443298898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-0.09</v>
      </c>
      <c r="AM439" t="s">
        <v>3206</v>
      </c>
      <c r="AN439">
        <v>-8.2899999999999991</v>
      </c>
      <c r="AO439" t="s">
        <v>3206</v>
      </c>
      <c r="AP439">
        <v>7.2762502173673999E-2</v>
      </c>
      <c r="AQ439">
        <f>(Table2[[#This Row],[Sharpe Ratio]]-AVERAGE(Table2[Sharpe Ratio]))/_xlfn.STDEV.P(Table2[Sharpe Ratio])</f>
        <v>9.4644420824659181E-2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-1.7294529140443209</v>
      </c>
      <c r="AS439">
        <f>_xlfn.RANK.AVG(Table2[[#This Row],[1Y Return vs Nifty Z-Score]],Table2[1Y Return vs Nifty Z-Score])</f>
        <v>453</v>
      </c>
      <c r="AT439">
        <f>_xlfn.RANK.AVG(Table2[[#This Row],[6M Return vs Nifty Z-Score]],Table2[6M Return vs Nifty Z-Score])</f>
        <v>474</v>
      </c>
      <c r="AU439">
        <f>_xlfn.RANK.AVG(Table2[[#This Row],[Sharpe Ratio Z-Score]],Table2[Sharpe Ratio Z-Score])</f>
        <v>329</v>
      </c>
      <c r="AV439">
        <f>(Table2[[#This Row],[Rank 1Y]]+Table2[[#This Row],[Rank 6M]]+Table2[[#This Row],[Rank Sharpe]])/3</f>
        <v>418.66666666666669</v>
      </c>
    </row>
    <row r="440" spans="1:48" x14ac:dyDescent="0.3">
      <c r="A440" t="s">
        <v>704</v>
      </c>
      <c r="B440" t="s">
        <v>705</v>
      </c>
      <c r="C440" t="s">
        <v>3173</v>
      </c>
      <c r="D440" t="s">
        <v>258</v>
      </c>
      <c r="E440">
        <v>26184.0755335049</v>
      </c>
      <c r="F440">
        <v>5434.2</v>
      </c>
      <c r="G440">
        <v>-23.943440999039399</v>
      </c>
      <c r="H440">
        <f>(Table2[[#This Row],[1Y Return vs Nifty]]-AVERAGE(Table2[1Y Return vs Nifty]))/_xlfn.STDEV.P(Table2[1Y Return vs Nifty])</f>
        <v>-0.84334086550456566</v>
      </c>
      <c r="I440">
        <v>-3.4485033856571201</v>
      </c>
      <c r="J440">
        <f>(Table2[[#This Row],[1M Return vs Nifty]]-AVERAGE(Table2[1M Return vs Nifty]))/_xlfn.STDEV.P(Table2[1M Return vs Nifty])</f>
        <v>-0.57314214658317242</v>
      </c>
      <c r="K440">
        <v>18.5009082421752</v>
      </c>
      <c r="L440">
        <f>(Table2[[#This Row],[6M Return vs Nifty]]-AVERAGE(Table2[6M Return vs Nifty]))/_xlfn.STDEV.P(Table2[6M Return vs Nifty])</f>
        <v>0.16577582210431779</v>
      </c>
      <c r="M440">
        <v>1.9950176908219199</v>
      </c>
      <c r="N440">
        <f>(Table2[[#This Row],[1W Return vs Nifty]]-AVERAGE(Table2[1W Return vs Nifty]))/_xlfn.STDEV.P(Table2[1W Return vs Nifty])</f>
        <v>-3.1644909385900803E-2</v>
      </c>
      <c r="O440">
        <v>5323.37</v>
      </c>
      <c r="P440">
        <v>5469.5478573517903</v>
      </c>
      <c r="Q440">
        <v>5257.8657569356401</v>
      </c>
      <c r="R440">
        <v>51.446718940175003</v>
      </c>
      <c r="S440" s="1">
        <f>(Table2[[#This Row],[Close Price]]-Table2[[#This Row],[20D EMA]])/Table2[[#This Row],[20D EMA]]</f>
        <v>2.0819518462928545E-2</v>
      </c>
      <c r="T440" s="1">
        <f>(Table2[[#This Row],[Close Price]]-Table2[[#This Row],[50D EMA]])/Table2[[#This Row],[50D EMA]]</f>
        <v>-6.4626653379178901E-3</v>
      </c>
      <c r="U440" s="1">
        <f>(Table2[[#This Row],[Close Price]]-Table2[[#This Row],[200D EMA]])/Table2[[#This Row],[200D EMA]]</f>
        <v>3.3537228072389937E-2</v>
      </c>
      <c r="V440">
        <v>0.88125483461772802</v>
      </c>
      <c r="W440">
        <v>5277.75</v>
      </c>
      <c r="X440">
        <v>5550</v>
      </c>
      <c r="Y440">
        <v>5177.2</v>
      </c>
      <c r="Z440">
        <v>5550</v>
      </c>
      <c r="AA440">
        <v>5177.2</v>
      </c>
      <c r="AB440">
        <v>5550</v>
      </c>
      <c r="AC440" s="1">
        <f>(Table2[[#This Row],[Close Price]]/Table2[[#This Row],[Day Low]])-1</f>
        <v>2.9643313912178559E-2</v>
      </c>
      <c r="AD440" s="1">
        <f>(Table2[[#This Row],[Day High]]/Table2[[#This Row],[Close Price]])-1</f>
        <v>2.1309484376725196E-2</v>
      </c>
      <c r="AE440" s="1">
        <f>(Table2[[#This Row],[Close Price]]/Table2[[#This Row],[Current Week Low]])-1</f>
        <v>4.964073244224676E-2</v>
      </c>
      <c r="AF440" s="1">
        <f>(Table2[[#This Row],[Current Week High]]/Table2[[#This Row],[Close Price]])-1</f>
        <v>2.1309484376725196E-2</v>
      </c>
      <c r="AG440" s="1">
        <f>(Table2[[#This Row],[Close Price]]/Table2[[#This Row],[Current Month Low]])-1</f>
        <v>4.964073244224676E-2</v>
      </c>
      <c r="AH440" s="1">
        <f>(Table2[[#This Row],[Current Month High]]/Table2[[#This Row],[Close Price]])-1</f>
        <v>2.1309484376725196E-2</v>
      </c>
      <c r="AI440">
        <v>35.254499282323003</v>
      </c>
      <c r="AJ440">
        <v>35.027953783078601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-0.18</v>
      </c>
      <c r="AM440" t="s">
        <v>3206</v>
      </c>
      <c r="AN440">
        <v>3</v>
      </c>
      <c r="AO440" t="s">
        <v>3208</v>
      </c>
      <c r="AP440">
        <v>5.5758453943954997E-2</v>
      </c>
      <c r="AQ440">
        <f>(Table2[[#This Row],[Sharpe Ratio]]-AVERAGE(Table2[Sharpe Ratio]))/_xlfn.STDEV.P(Table2[Sharpe Ratio])</f>
        <v>-0.10415571610961648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612</v>
      </c>
      <c r="AT440">
        <f>_xlfn.RANK.AVG(Table2[[#This Row],[6M Return vs Nifty Z-Score]],Table2[6M Return vs Nifty Z-Score])</f>
        <v>273</v>
      </c>
      <c r="AU440">
        <f>_xlfn.RANK.AVG(Table2[[#This Row],[Sharpe Ratio Z-Score]],Table2[Sharpe Ratio Z-Score])</f>
        <v>373</v>
      </c>
      <c r="AV440">
        <f>(Table2[[#This Row],[Rank 1Y]]+Table2[[#This Row],[Rank 6M]]+Table2[[#This Row],[Rank Sharpe]])/3</f>
        <v>419.33333333333331</v>
      </c>
    </row>
    <row r="441" spans="1:48" x14ac:dyDescent="0.3">
      <c r="A441" t="s">
        <v>1282</v>
      </c>
      <c r="B441" t="s">
        <v>1283</v>
      </c>
      <c r="C441" t="s">
        <v>3175</v>
      </c>
      <c r="D441" t="s">
        <v>376</v>
      </c>
      <c r="E441">
        <v>9124.3384819399998</v>
      </c>
      <c r="F441">
        <v>222.62</v>
      </c>
      <c r="G441">
        <v>2.7784269341601</v>
      </c>
      <c r="H441">
        <f>(Table2[[#This Row],[1Y Return vs Nifty]]-AVERAGE(Table2[1Y Return vs Nifty]))/_xlfn.STDEV.P(Table2[1Y Return vs Nifty])</f>
        <v>-0.36955962886248872</v>
      </c>
      <c r="I441">
        <v>-2.2610033856571201</v>
      </c>
      <c r="J441">
        <f>(Table2[[#This Row],[1M Return vs Nifty]]-AVERAGE(Table2[1M Return vs Nifty]))/_xlfn.STDEV.P(Table2[1M Return vs Nifty])</f>
        <v>-0.45717608738907228</v>
      </c>
      <c r="K441">
        <v>-4.3951255742382704</v>
      </c>
      <c r="L441">
        <f>(Table2[[#This Row],[6M Return vs Nifty]]-AVERAGE(Table2[6M Return vs Nifty]))/_xlfn.STDEV.P(Table2[6M Return vs Nifty])</f>
        <v>-0.56616233029248397</v>
      </c>
      <c r="M441">
        <v>-1.9076183686418999</v>
      </c>
      <c r="N441">
        <f>(Table2[[#This Row],[1W Return vs Nifty]]-AVERAGE(Table2[1W Return vs Nifty]))/_xlfn.STDEV.P(Table2[1W Return vs Nifty])</f>
        <v>-0.77027013074096695</v>
      </c>
      <c r="O441">
        <v>232.24</v>
      </c>
      <c r="P441">
        <v>233.73399225036499</v>
      </c>
      <c r="Q441">
        <v>225.38716188939199</v>
      </c>
      <c r="R441">
        <v>41.399929390987502</v>
      </c>
      <c r="S441" s="1">
        <f>(Table2[[#This Row],[Close Price]]-Table2[[#This Row],[20D EMA]])/Table2[[#This Row],[20D EMA]]</f>
        <v>-4.14226662073717E-2</v>
      </c>
      <c r="T441" s="1">
        <f>(Table2[[#This Row],[Close Price]]-Table2[[#This Row],[50D EMA]])/Table2[[#This Row],[50D EMA]]</f>
        <v>-4.7549747229150112E-2</v>
      </c>
      <c r="U441" s="1">
        <f>(Table2[[#This Row],[Close Price]]-Table2[[#This Row],[200D EMA]])/Table2[[#This Row],[200D EMA]]</f>
        <v>-1.2277371373751808E-2</v>
      </c>
      <c r="V441">
        <v>0.42395058179509898</v>
      </c>
      <c r="W441">
        <v>222</v>
      </c>
      <c r="X441">
        <v>230.1</v>
      </c>
      <c r="Y441">
        <v>222</v>
      </c>
      <c r="Z441">
        <v>230.8</v>
      </c>
      <c r="AA441">
        <v>222</v>
      </c>
      <c r="AB441">
        <v>244.25</v>
      </c>
      <c r="AC441" s="1">
        <f>(Table2[[#This Row],[Close Price]]/Table2[[#This Row],[Day Low]])-1</f>
        <v>2.7927927927928753E-3</v>
      </c>
      <c r="AD441" s="1">
        <f>(Table2[[#This Row],[Day High]]/Table2[[#This Row],[Close Price]])-1</f>
        <v>3.3599856257299443E-2</v>
      </c>
      <c r="AE441" s="1">
        <f>(Table2[[#This Row],[Close Price]]/Table2[[#This Row],[Current Week Low]])-1</f>
        <v>2.7927927927928753E-3</v>
      </c>
      <c r="AF441" s="1">
        <f>(Table2[[#This Row],[Current Week High]]/Table2[[#This Row],[Close Price]])-1</f>
        <v>3.6744227832180343E-2</v>
      </c>
      <c r="AG441" s="1">
        <f>(Table2[[#This Row],[Close Price]]/Table2[[#This Row],[Current Month Low]])-1</f>
        <v>2.7927927927928753E-3</v>
      </c>
      <c r="AH441" s="1">
        <f>(Table2[[#This Row],[Current Month High]]/Table2[[#This Row],[Close Price]])-1</f>
        <v>9.7161081663821758E-2</v>
      </c>
      <c r="AI441">
        <v>44.753391429341399</v>
      </c>
      <c r="AJ441">
        <v>36.325780771585997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-0.09</v>
      </c>
      <c r="AM441" t="s">
        <v>3206</v>
      </c>
      <c r="AN441">
        <v>-5.67</v>
      </c>
      <c r="AO441" t="s">
        <v>3206</v>
      </c>
      <c r="AP441">
        <v>7.4492376141447006E-2</v>
      </c>
      <c r="AQ441">
        <f>(Table2[[#This Row],[Sharpe Ratio]]-AVERAGE(Table2[Sharpe Ratio]))/_xlfn.STDEV.P(Table2[Sharpe Ratio])</f>
        <v>0.11486896835747901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426</v>
      </c>
      <c r="AT441">
        <f>_xlfn.RANK.AVG(Table2[[#This Row],[6M Return vs Nifty Z-Score]],Table2[6M Return vs Nifty Z-Score])</f>
        <v>515</v>
      </c>
      <c r="AU441">
        <f>_xlfn.RANK.AVG(Table2[[#This Row],[Sharpe Ratio Z-Score]],Table2[Sharpe Ratio Z-Score])</f>
        <v>319</v>
      </c>
      <c r="AV441">
        <f>(Table2[[#This Row],[Rank 1Y]]+Table2[[#This Row],[Rank 6M]]+Table2[[#This Row],[Rank Sharpe]])/3</f>
        <v>420</v>
      </c>
    </row>
    <row r="442" spans="1:48" x14ac:dyDescent="0.3">
      <c r="A442" t="s">
        <v>406</v>
      </c>
      <c r="B442" t="s">
        <v>407</v>
      </c>
      <c r="C442" t="s">
        <v>3161</v>
      </c>
      <c r="D442" t="s">
        <v>34</v>
      </c>
      <c r="E442">
        <v>58787.446351391998</v>
      </c>
      <c r="F442">
        <v>48.46</v>
      </c>
      <c r="G442">
        <v>9.5459900285826595</v>
      </c>
      <c r="H442">
        <f>(Table2[[#This Row],[1Y Return vs Nifty]]-AVERAGE(Table2[1Y Return vs Nifty]))/_xlfn.STDEV.P(Table2[1Y Return vs Nifty])</f>
        <v>-0.24957009744409531</v>
      </c>
      <c r="I442">
        <v>-6.00023596200794</v>
      </c>
      <c r="J442">
        <f>(Table2[[#This Row],[1M Return vs Nifty]]-AVERAGE(Table2[1M Return vs Nifty]))/_xlfn.STDEV.P(Table2[1M Return vs Nifty])</f>
        <v>-0.82233319584347797</v>
      </c>
      <c r="K442">
        <v>-23.469472315604701</v>
      </c>
      <c r="L442">
        <f>(Table2[[#This Row],[6M Return vs Nifty]]-AVERAGE(Table2[6M Return vs Nifty]))/_xlfn.STDEV.P(Table2[6M Return vs Nifty])</f>
        <v>-1.1759291669418652</v>
      </c>
      <c r="M442">
        <v>-1.4250049624415599</v>
      </c>
      <c r="N442">
        <f>(Table2[[#This Row],[1W Return vs Nifty]]-AVERAGE(Table2[1W Return vs Nifty]))/_xlfn.STDEV.P(Table2[1W Return vs Nifty])</f>
        <v>-0.67892919385826311</v>
      </c>
      <c r="O442">
        <v>50.57</v>
      </c>
      <c r="P442">
        <v>52.262763016554402</v>
      </c>
      <c r="Q442">
        <v>49.814162609172399</v>
      </c>
      <c r="R442">
        <v>32.046748493435302</v>
      </c>
      <c r="S442" s="1">
        <f>(Table2[[#This Row],[Close Price]]-Table2[[#This Row],[20D EMA]])/Table2[[#This Row],[20D EMA]]</f>
        <v>-4.1724342495550709E-2</v>
      </c>
      <c r="T442" s="1">
        <f>(Table2[[#This Row],[Close Price]]-Table2[[#This Row],[50D EMA]])/Table2[[#This Row],[50D EMA]]</f>
        <v>-7.2762379886992648E-2</v>
      </c>
      <c r="U442" s="1">
        <f>(Table2[[#This Row],[Close Price]]-Table2[[#This Row],[200D EMA]])/Table2[[#This Row],[200D EMA]]</f>
        <v>-2.718428933146521E-2</v>
      </c>
      <c r="V442">
        <v>0.36746358366937398</v>
      </c>
      <c r="W442">
        <v>48.28</v>
      </c>
      <c r="X442">
        <v>49.45</v>
      </c>
      <c r="Y442">
        <v>47.72</v>
      </c>
      <c r="Z442">
        <v>49.5</v>
      </c>
      <c r="AA442">
        <v>47.72</v>
      </c>
      <c r="AB442">
        <v>51.39</v>
      </c>
      <c r="AC442" s="1">
        <f>(Table2[[#This Row],[Close Price]]/Table2[[#This Row],[Day Low]])-1</f>
        <v>3.7282518641259532E-3</v>
      </c>
      <c r="AD442" s="1">
        <f>(Table2[[#This Row],[Day High]]/Table2[[#This Row],[Close Price]])-1</f>
        <v>2.0429219975237389E-2</v>
      </c>
      <c r="AE442" s="1">
        <f>(Table2[[#This Row],[Close Price]]/Table2[[#This Row],[Current Week Low]])-1</f>
        <v>1.5507124895222102E-2</v>
      </c>
      <c r="AF442" s="1">
        <f>(Table2[[#This Row],[Current Week High]]/Table2[[#This Row],[Close Price]])-1</f>
        <v>2.1460998761865469E-2</v>
      </c>
      <c r="AG442" s="1">
        <f>(Table2[[#This Row],[Close Price]]/Table2[[#This Row],[Current Month Low]])-1</f>
        <v>1.5507124895222102E-2</v>
      </c>
      <c r="AH442" s="1">
        <f>(Table2[[#This Row],[Current Month High]]/Table2[[#This Row],[Close Price]])-1</f>
        <v>6.0462236896409394E-2</v>
      </c>
      <c r="AI442">
        <v>45.790342550557099</v>
      </c>
      <c r="AJ442">
        <v>48.195718654434202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-0.13</v>
      </c>
      <c r="AM442" t="s">
        <v>3206</v>
      </c>
      <c r="AN442">
        <v>-6.21</v>
      </c>
      <c r="AO442" t="s">
        <v>3206</v>
      </c>
      <c r="AP442">
        <v>0.11580278984336401</v>
      </c>
      <c r="AQ442">
        <f>(Table2[[#This Row],[Sharpe Ratio]]-AVERAGE(Table2[Sharpe Ratio]))/_xlfn.STDEV.P(Table2[Sharpe Ratio])</f>
        <v>0.59784312779318138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382</v>
      </c>
      <c r="AT442">
        <f>_xlfn.RANK.AVG(Table2[[#This Row],[6M Return vs Nifty Z-Score]],Table2[6M Return vs Nifty Z-Score])</f>
        <v>687</v>
      </c>
      <c r="AU442">
        <f>_xlfn.RANK.AVG(Table2[[#This Row],[Sharpe Ratio Z-Score]],Table2[Sharpe Ratio Z-Score])</f>
        <v>192</v>
      </c>
      <c r="AV442">
        <f>(Table2[[#This Row],[Rank 1Y]]+Table2[[#This Row],[Rank 6M]]+Table2[[#This Row],[Rank Sharpe]])/3</f>
        <v>420.33333333333331</v>
      </c>
    </row>
    <row r="443" spans="1:48" x14ac:dyDescent="0.3">
      <c r="A443" t="s">
        <v>906</v>
      </c>
      <c r="B443" t="s">
        <v>907</v>
      </c>
      <c r="C443" t="s">
        <v>3161</v>
      </c>
      <c r="D443" t="s">
        <v>51</v>
      </c>
      <c r="E443">
        <v>17327.365337358999</v>
      </c>
      <c r="F443">
        <v>201.4</v>
      </c>
      <c r="G443">
        <v>11.007903386812499</v>
      </c>
      <c r="H443">
        <f>(Table2[[#This Row],[1Y Return vs Nifty]]-AVERAGE(Table2[1Y Return vs Nifty]))/_xlfn.STDEV.P(Table2[1Y Return vs Nifty])</f>
        <v>-0.22365023583647248</v>
      </c>
      <c r="I443">
        <v>-1.6614653248187501</v>
      </c>
      <c r="J443">
        <f>(Table2[[#This Row],[1M Return vs Nifty]]-AVERAGE(Table2[1M Return vs Nifty]))/_xlfn.STDEV.P(Table2[1M Return vs Nifty])</f>
        <v>-0.39862782107134725</v>
      </c>
      <c r="K443">
        <v>7.4170054606809801</v>
      </c>
      <c r="L443">
        <f>(Table2[[#This Row],[6M Return vs Nifty]]-AVERAGE(Table2[6M Return vs Nifty]))/_xlfn.STDEV.P(Table2[6M Return vs Nifty])</f>
        <v>-0.18855328957863585</v>
      </c>
      <c r="M443">
        <v>-1.4068870710828301</v>
      </c>
      <c r="N443">
        <f>(Table2[[#This Row],[1W Return vs Nifty]]-AVERAGE(Table2[1W Return vs Nifty]))/_xlfn.STDEV.P(Table2[1W Return vs Nifty])</f>
        <v>-0.67550014454097485</v>
      </c>
      <c r="O443">
        <v>208.84</v>
      </c>
      <c r="P443">
        <v>206.44880730971599</v>
      </c>
      <c r="Q443">
        <v>185.974633031075</v>
      </c>
      <c r="R443">
        <v>32.672927608200297</v>
      </c>
      <c r="S443" s="1">
        <f>(Table2[[#This Row],[Close Price]]-Table2[[#This Row],[20D EMA]])/Table2[[#This Row],[20D EMA]]</f>
        <v>-3.5625359126604091E-2</v>
      </c>
      <c r="T443" s="1">
        <f>(Table2[[#This Row],[Close Price]]-Table2[[#This Row],[50D EMA]])/Table2[[#This Row],[50D EMA]]</f>
        <v>-2.4455492746643607E-2</v>
      </c>
      <c r="U443" s="1">
        <f>(Table2[[#This Row],[Close Price]]-Table2[[#This Row],[200D EMA]])/Table2[[#This Row],[200D EMA]]</f>
        <v>8.2943392426791551E-2</v>
      </c>
      <c r="V443">
        <v>0.56475928808172904</v>
      </c>
      <c r="W443">
        <v>200.53</v>
      </c>
      <c r="X443">
        <v>205.9</v>
      </c>
      <c r="Y443">
        <v>200.53</v>
      </c>
      <c r="Z443">
        <v>206.7</v>
      </c>
      <c r="AA443">
        <v>200.53</v>
      </c>
      <c r="AB443">
        <v>218.35</v>
      </c>
      <c r="AC443" s="1">
        <f>(Table2[[#This Row],[Close Price]]/Table2[[#This Row],[Day Low]])-1</f>
        <v>4.3385029671370035E-3</v>
      </c>
      <c r="AD443" s="1">
        <f>(Table2[[#This Row],[Day High]]/Table2[[#This Row],[Close Price]])-1</f>
        <v>2.2343594836147007E-2</v>
      </c>
      <c r="AE443" s="1">
        <f>(Table2[[#This Row],[Close Price]]/Table2[[#This Row],[Current Week Low]])-1</f>
        <v>4.3385029671370035E-3</v>
      </c>
      <c r="AF443" s="1">
        <f>(Table2[[#This Row],[Current Week High]]/Table2[[#This Row],[Close Price]])-1</f>
        <v>2.631578947368407E-2</v>
      </c>
      <c r="AG443" s="1">
        <f>(Table2[[#This Row],[Close Price]]/Table2[[#This Row],[Current Month Low]])-1</f>
        <v>4.3385029671370035E-3</v>
      </c>
      <c r="AH443" s="1">
        <f>(Table2[[#This Row],[Current Month High]]/Table2[[#This Row],[Close Price]])-1</f>
        <v>8.416087388282012E-2</v>
      </c>
      <c r="AI443">
        <v>14.399205561072399</v>
      </c>
      <c r="AJ443">
        <v>60.670123653769402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0.02</v>
      </c>
      <c r="AM443" t="s">
        <v>3208</v>
      </c>
      <c r="AN443">
        <v>-6.66</v>
      </c>
      <c r="AO443" t="s">
        <v>3206</v>
      </c>
      <c r="AP443">
        <v>1.1675319511597001E-2</v>
      </c>
      <c r="AQ443">
        <f>(Table2[[#This Row],[Sharpe Ratio]]-AVERAGE(Table2[Sharpe Ratio]))/_xlfn.STDEV.P(Table2[Sharpe Ratio])</f>
        <v>-0.61954670084747121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-2.1058781918749019</v>
      </c>
      <c r="AS443">
        <f>_xlfn.RANK.AVG(Table2[[#This Row],[1Y Return vs Nifty Z-Score]],Table2[1Y Return vs Nifty Z-Score])</f>
        <v>375</v>
      </c>
      <c r="AT443">
        <f>_xlfn.RANK.AVG(Table2[[#This Row],[6M Return vs Nifty Z-Score]],Table2[6M Return vs Nifty Z-Score])</f>
        <v>388</v>
      </c>
      <c r="AU443">
        <f>_xlfn.RANK.AVG(Table2[[#This Row],[Sharpe Ratio Z-Score]],Table2[Sharpe Ratio Z-Score])</f>
        <v>501</v>
      </c>
      <c r="AV443">
        <f>(Table2[[#This Row],[Rank 1Y]]+Table2[[#This Row],[Rank 6M]]+Table2[[#This Row],[Rank Sharpe]])/3</f>
        <v>421.33333333333331</v>
      </c>
    </row>
    <row r="444" spans="1:48" x14ac:dyDescent="0.3">
      <c r="A444" t="s">
        <v>333</v>
      </c>
      <c r="B444" t="s">
        <v>334</v>
      </c>
      <c r="C444" t="s">
        <v>3166</v>
      </c>
      <c r="D444" t="s">
        <v>335</v>
      </c>
      <c r="E444">
        <v>75853.237468919993</v>
      </c>
      <c r="F444">
        <v>3919.65</v>
      </c>
      <c r="G444">
        <v>-18.427386411497899</v>
      </c>
      <c r="H444">
        <f>(Table2[[#This Row],[1Y Return vs Nifty]]-AVERAGE(Table2[1Y Return vs Nifty]))/_xlfn.STDEV.P(Table2[1Y Return vs Nifty])</f>
        <v>-0.7455406978514767</v>
      </c>
      <c r="I444">
        <v>-2.7418885188204398</v>
      </c>
      <c r="J444">
        <f>(Table2[[#This Row],[1M Return vs Nifty]]-AVERAGE(Table2[1M Return vs Nifty]))/_xlfn.STDEV.P(Table2[1M Return vs Nifty])</f>
        <v>-0.50413722744631884</v>
      </c>
      <c r="K444">
        <v>-1.3676817400900201</v>
      </c>
      <c r="L444">
        <f>(Table2[[#This Row],[6M Return vs Nifty]]-AVERAGE(Table2[6M Return vs Nifty]))/_xlfn.STDEV.P(Table2[6M Return vs Nifty])</f>
        <v>-0.46938130418904389</v>
      </c>
      <c r="M444">
        <v>-3.0332211155651598</v>
      </c>
      <c r="N444">
        <f>(Table2[[#This Row],[1W Return vs Nifty]]-AVERAGE(Table2[1W Return vs Nifty]))/_xlfn.STDEV.P(Table2[1W Return vs Nifty])</f>
        <v>-0.98330526018582953</v>
      </c>
      <c r="O444">
        <v>4022.78</v>
      </c>
      <c r="P444">
        <v>4040.8235166632899</v>
      </c>
      <c r="Q444">
        <v>3783.7020445983599</v>
      </c>
      <c r="R444">
        <v>36.474183923126297</v>
      </c>
      <c r="S444" s="1">
        <f>(Table2[[#This Row],[Close Price]]-Table2[[#This Row],[20D EMA]])/Table2[[#This Row],[20D EMA]]</f>
        <v>-2.5636500131749711E-2</v>
      </c>
      <c r="T444" s="1">
        <f>(Table2[[#This Row],[Close Price]]-Table2[[#This Row],[50D EMA]])/Table2[[#This Row],[50D EMA]]</f>
        <v>-2.998733207812768E-2</v>
      </c>
      <c r="U444" s="1">
        <f>(Table2[[#This Row],[Close Price]]-Table2[[#This Row],[200D EMA]])/Table2[[#This Row],[200D EMA]]</f>
        <v>3.5929878674173223E-2</v>
      </c>
      <c r="V444">
        <v>0.71831521292759204</v>
      </c>
      <c r="W444">
        <v>3882.25</v>
      </c>
      <c r="X444">
        <v>3954.4</v>
      </c>
      <c r="Y444">
        <v>3871.6</v>
      </c>
      <c r="Z444">
        <v>3986</v>
      </c>
      <c r="AA444">
        <v>3871.6</v>
      </c>
      <c r="AB444">
        <v>4168.8500000000004</v>
      </c>
      <c r="AC444" s="1">
        <f>(Table2[[#This Row],[Close Price]]/Table2[[#This Row],[Day Low]])-1</f>
        <v>9.6335887693992373E-3</v>
      </c>
      <c r="AD444" s="1">
        <f>(Table2[[#This Row],[Day High]]/Table2[[#This Row],[Close Price]])-1</f>
        <v>8.8655874886789388E-3</v>
      </c>
      <c r="AE444" s="1">
        <f>(Table2[[#This Row],[Close Price]]/Table2[[#This Row],[Current Week Low]])-1</f>
        <v>1.241088955470615E-2</v>
      </c>
      <c r="AF444" s="1">
        <f>(Table2[[#This Row],[Current Week High]]/Table2[[#This Row],[Close Price]])-1</f>
        <v>1.6927531794930673E-2</v>
      </c>
      <c r="AG444" s="1">
        <f>(Table2[[#This Row],[Close Price]]/Table2[[#This Row],[Current Month Low]])-1</f>
        <v>1.241088955470615E-2</v>
      </c>
      <c r="AH444" s="1">
        <f>(Table2[[#This Row],[Current Month High]]/Table2[[#This Row],[Close Price]])-1</f>
        <v>6.357710509866954E-2</v>
      </c>
      <c r="AI444">
        <v>19.4417868942379</v>
      </c>
      <c r="AJ444">
        <v>36.134410002604803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-0.08</v>
      </c>
      <c r="AM444" t="s">
        <v>3206</v>
      </c>
      <c r="AN444">
        <v>-4.87</v>
      </c>
      <c r="AO444" t="s">
        <v>3206</v>
      </c>
      <c r="AP444">
        <v>0.11094745638583201</v>
      </c>
      <c r="AQ444">
        <f>(Table2[[#This Row],[Sharpe Ratio]]-AVERAGE(Table2[Sharpe Ratio]))/_xlfn.STDEV.P(Table2[Sharpe Ratio])</f>
        <v>0.54107776561713661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582</v>
      </c>
      <c r="AT444">
        <f>_xlfn.RANK.AVG(Table2[[#This Row],[6M Return vs Nifty Z-Score]],Table2[6M Return vs Nifty Z-Score])</f>
        <v>482</v>
      </c>
      <c r="AU444">
        <f>_xlfn.RANK.AVG(Table2[[#This Row],[Sharpe Ratio Z-Score]],Table2[Sharpe Ratio Z-Score])</f>
        <v>201</v>
      </c>
      <c r="AV444">
        <f>(Table2[[#This Row],[Rank 1Y]]+Table2[[#This Row],[Rank 6M]]+Table2[[#This Row],[Rank Sharpe]])/3</f>
        <v>421.66666666666669</v>
      </c>
    </row>
    <row r="445" spans="1:48" x14ac:dyDescent="0.3">
      <c r="A445" t="s">
        <v>1445</v>
      </c>
      <c r="B445" t="s">
        <v>1446</v>
      </c>
      <c r="C445" t="s">
        <v>3179</v>
      </c>
      <c r="D445" t="s">
        <v>681</v>
      </c>
      <c r="E445">
        <v>7610.4003042000004</v>
      </c>
      <c r="F445">
        <v>442.95</v>
      </c>
      <c r="G445">
        <v>-14.1123104349105</v>
      </c>
      <c r="H445">
        <f>(Table2[[#This Row],[1Y Return vs Nifty]]-AVERAGE(Table2[1Y Return vs Nifty]))/_xlfn.STDEV.P(Table2[1Y Return vs Nifty])</f>
        <v>-0.6690339941471255</v>
      </c>
      <c r="I445">
        <v>-9.59392417773633</v>
      </c>
      <c r="J445">
        <f>(Table2[[#This Row],[1M Return vs Nifty]]-AVERAGE(Table2[1M Return vs Nifty]))/_xlfn.STDEV.P(Table2[1M Return vs Nifty])</f>
        <v>-1.1732770782437294</v>
      </c>
      <c r="K445">
        <v>9.8274940591195694</v>
      </c>
      <c r="L445">
        <f>(Table2[[#This Row],[6M Return vs Nifty]]-AVERAGE(Table2[6M Return vs Nifty]))/_xlfn.STDEV.P(Table2[6M Return vs Nifty])</f>
        <v>-0.11149502764289813</v>
      </c>
      <c r="M445">
        <v>-2.6886959830844699</v>
      </c>
      <c r="N445">
        <f>(Table2[[#This Row],[1W Return vs Nifty]]-AVERAGE(Table2[1W Return vs Nifty]))/_xlfn.STDEV.P(Table2[1W Return vs Nifty])</f>
        <v>-0.91809934593619402</v>
      </c>
      <c r="O445">
        <v>466.97</v>
      </c>
      <c r="P445">
        <v>478.83230530826398</v>
      </c>
      <c r="Q445">
        <v>434.87153680344198</v>
      </c>
      <c r="R445">
        <v>35.949785006280102</v>
      </c>
      <c r="S445" s="1">
        <f>(Table2[[#This Row],[Close Price]]-Table2[[#This Row],[20D EMA]])/Table2[[#This Row],[20D EMA]]</f>
        <v>-5.1437993875409635E-2</v>
      </c>
      <c r="T445" s="1">
        <f>(Table2[[#This Row],[Close Price]]-Table2[[#This Row],[50D EMA]])/Table2[[#This Row],[50D EMA]]</f>
        <v>-7.4937102009363349E-2</v>
      </c>
      <c r="U445" s="1">
        <f>(Table2[[#This Row],[Close Price]]-Table2[[#This Row],[200D EMA]])/Table2[[#This Row],[200D EMA]]</f>
        <v>1.8576665780288576E-2</v>
      </c>
      <c r="V445">
        <v>0.28887772412697998</v>
      </c>
      <c r="W445">
        <v>441</v>
      </c>
      <c r="X445">
        <v>451.45</v>
      </c>
      <c r="Y445">
        <v>429.1</v>
      </c>
      <c r="Z445">
        <v>457.45</v>
      </c>
      <c r="AA445">
        <v>429.1</v>
      </c>
      <c r="AB445">
        <v>478.45</v>
      </c>
      <c r="AC445" s="1">
        <f>(Table2[[#This Row],[Close Price]]/Table2[[#This Row],[Day Low]])-1</f>
        <v>4.4217687074830092E-3</v>
      </c>
      <c r="AD445" s="1">
        <f>(Table2[[#This Row],[Day High]]/Table2[[#This Row],[Close Price]])-1</f>
        <v>1.9189524777062816E-2</v>
      </c>
      <c r="AE445" s="1">
        <f>(Table2[[#This Row],[Close Price]]/Table2[[#This Row],[Current Week Low]])-1</f>
        <v>3.2276858541132603E-2</v>
      </c>
      <c r="AF445" s="1">
        <f>(Table2[[#This Row],[Current Week High]]/Table2[[#This Row],[Close Price]])-1</f>
        <v>3.2735071678519079E-2</v>
      </c>
      <c r="AG445" s="1">
        <f>(Table2[[#This Row],[Close Price]]/Table2[[#This Row],[Current Month Low]])-1</f>
        <v>3.2276858541132603E-2</v>
      </c>
      <c r="AH445" s="1">
        <f>(Table2[[#This Row],[Current Month High]]/Table2[[#This Row],[Close Price]])-1</f>
        <v>8.0144485833615553E-2</v>
      </c>
      <c r="AI445">
        <v>44.203634721751897</v>
      </c>
      <c r="AJ445">
        <v>38.812284550297697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-0.25</v>
      </c>
      <c r="AM445" t="s">
        <v>3206</v>
      </c>
      <c r="AN445">
        <v>-7.04</v>
      </c>
      <c r="AO445" t="s">
        <v>3206</v>
      </c>
      <c r="AP445">
        <v>6.4780269799581E-2</v>
      </c>
      <c r="AQ445">
        <f>(Table2[[#This Row],[Sharpe Ratio]]-AVERAGE(Table2[Sharpe Ratio]))/_xlfn.STDEV.P(Table2[Sharpe Ratio])</f>
        <v>1.3214151748969214E-3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557</v>
      </c>
      <c r="AT445">
        <f>_xlfn.RANK.AVG(Table2[[#This Row],[6M Return vs Nifty Z-Score]],Table2[6M Return vs Nifty Z-Score])</f>
        <v>363</v>
      </c>
      <c r="AU445">
        <f>_xlfn.RANK.AVG(Table2[[#This Row],[Sharpe Ratio Z-Score]],Table2[Sharpe Ratio Z-Score])</f>
        <v>352</v>
      </c>
      <c r="AV445">
        <f>(Table2[[#This Row],[Rank 1Y]]+Table2[[#This Row],[Rank 6M]]+Table2[[#This Row],[Rank Sharpe]])/3</f>
        <v>424</v>
      </c>
    </row>
    <row r="446" spans="1:48" x14ac:dyDescent="0.3">
      <c r="A446" t="s">
        <v>677</v>
      </c>
      <c r="B446" t="s">
        <v>678</v>
      </c>
      <c r="C446" t="s">
        <v>3173</v>
      </c>
      <c r="D446" t="s">
        <v>258</v>
      </c>
      <c r="E446">
        <v>27594.191999999999</v>
      </c>
      <c r="F446">
        <v>2468.15</v>
      </c>
      <c r="G446">
        <v>-12.9946051159673</v>
      </c>
      <c r="H446">
        <f>(Table2[[#This Row],[1Y Return vs Nifty]]-AVERAGE(Table2[1Y Return vs Nifty]))/_xlfn.STDEV.P(Table2[1Y Return vs Nifty])</f>
        <v>-0.64921697351315932</v>
      </c>
      <c r="I446">
        <v>0.47406401200971299</v>
      </c>
      <c r="J446">
        <f>(Table2[[#This Row],[1M Return vs Nifty]]-AVERAGE(Table2[1M Return vs Nifty]))/_xlfn.STDEV.P(Table2[1M Return vs Nifty])</f>
        <v>-0.19008136087312663</v>
      </c>
      <c r="K446">
        <v>11.2608046986588</v>
      </c>
      <c r="L446">
        <f>(Table2[[#This Row],[6M Return vs Nifty]]-AVERAGE(Table2[6M Return vs Nifty]))/_xlfn.STDEV.P(Table2[6M Return vs Nifty])</f>
        <v>-6.5675094386031654E-2</v>
      </c>
      <c r="M446">
        <v>2.58607190970414</v>
      </c>
      <c r="N446">
        <f>(Table2[[#This Row],[1W Return vs Nifty]]-AVERAGE(Table2[1W Return vs Nifty]))/_xlfn.STDEV.P(Table2[1W Return vs Nifty])</f>
        <v>8.0219878055925162E-2</v>
      </c>
      <c r="O446">
        <v>2463.84</v>
      </c>
      <c r="P446">
        <v>2497.0969420554802</v>
      </c>
      <c r="Q446">
        <v>2363.5175700049799</v>
      </c>
      <c r="R446">
        <v>61.7150813431034</v>
      </c>
      <c r="S446" s="1">
        <f>(Table2[[#This Row],[Close Price]]-Table2[[#This Row],[20D EMA]])/Table2[[#This Row],[20D EMA]]</f>
        <v>1.7493019027209336E-3</v>
      </c>
      <c r="T446" s="1">
        <f>(Table2[[#This Row],[Close Price]]-Table2[[#This Row],[50D EMA]])/Table2[[#This Row],[50D EMA]]</f>
        <v>-1.1592237997637572E-2</v>
      </c>
      <c r="U446" s="1">
        <f>(Table2[[#This Row],[Close Price]]-Table2[[#This Row],[200D EMA]])/Table2[[#This Row],[200D EMA]]</f>
        <v>4.4269791484900921E-2</v>
      </c>
      <c r="V446">
        <v>1.12229377416461</v>
      </c>
      <c r="W446">
        <v>2458.6</v>
      </c>
      <c r="X446">
        <v>2509.1999999999998</v>
      </c>
      <c r="Y446">
        <v>2410.0500000000002</v>
      </c>
      <c r="Z446">
        <v>2509.1999999999998</v>
      </c>
      <c r="AA446">
        <v>2410.0500000000002</v>
      </c>
      <c r="AB446">
        <v>2539.4</v>
      </c>
      <c r="AC446" s="1">
        <f>(Table2[[#This Row],[Close Price]]/Table2[[#This Row],[Day Low]])-1</f>
        <v>3.8843244122672704E-3</v>
      </c>
      <c r="AD446" s="1">
        <f>(Table2[[#This Row],[Day High]]/Table2[[#This Row],[Close Price]])-1</f>
        <v>1.6631890282195139E-2</v>
      </c>
      <c r="AE446" s="1">
        <f>(Table2[[#This Row],[Close Price]]/Table2[[#This Row],[Current Week Low]])-1</f>
        <v>2.4107383664239368E-2</v>
      </c>
      <c r="AF446" s="1">
        <f>(Table2[[#This Row],[Current Week High]]/Table2[[#This Row],[Close Price]])-1</f>
        <v>1.6631890282195139E-2</v>
      </c>
      <c r="AG446" s="1">
        <f>(Table2[[#This Row],[Close Price]]/Table2[[#This Row],[Current Month Low]])-1</f>
        <v>2.4107383664239368E-2</v>
      </c>
      <c r="AH446" s="1">
        <f>(Table2[[#This Row],[Current Month High]]/Table2[[#This Row],[Close Price]])-1</f>
        <v>2.8867775459352041E-2</v>
      </c>
      <c r="AI446">
        <v>19.927881206571701</v>
      </c>
      <c r="AJ446">
        <v>31.620627133105799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-0.12</v>
      </c>
      <c r="AM446" t="s">
        <v>3206</v>
      </c>
      <c r="AN446">
        <v>0.1</v>
      </c>
      <c r="AO446" t="s">
        <v>3208</v>
      </c>
      <c r="AP446">
        <v>5.2628390897448002E-2</v>
      </c>
      <c r="AQ446">
        <f>(Table2[[#This Row],[Sharpe Ratio]]-AVERAGE(Table2[Sharpe Ratio]))/_xlfn.STDEV.P(Table2[Sharpe Ratio])</f>
        <v>-0.14075035250749204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548</v>
      </c>
      <c r="AT446">
        <f>_xlfn.RANK.AVG(Table2[[#This Row],[6M Return vs Nifty Z-Score]],Table2[6M Return vs Nifty Z-Score])</f>
        <v>343</v>
      </c>
      <c r="AU446">
        <f>_xlfn.RANK.AVG(Table2[[#This Row],[Sharpe Ratio Z-Score]],Table2[Sharpe Ratio Z-Score])</f>
        <v>383</v>
      </c>
      <c r="AV446">
        <f>(Table2[[#This Row],[Rank 1Y]]+Table2[[#This Row],[Rank 6M]]+Table2[[#This Row],[Rank Sharpe]])/3</f>
        <v>424.66666666666669</v>
      </c>
    </row>
    <row r="447" spans="1:48" x14ac:dyDescent="0.3">
      <c r="A447" t="s">
        <v>1651</v>
      </c>
      <c r="B447" t="s">
        <v>1652</v>
      </c>
      <c r="C447" t="s">
        <v>3161</v>
      </c>
      <c r="D447" t="s">
        <v>51</v>
      </c>
      <c r="E447">
        <v>5486.1506738199996</v>
      </c>
      <c r="F447">
        <v>60.63</v>
      </c>
      <c r="G447">
        <v>62.082467348212496</v>
      </c>
      <c r="H447">
        <f>(Table2[[#This Row],[1Y Return vs Nifty]]-AVERAGE(Table2[1Y Return vs Nifty]))/_xlfn.STDEV.P(Table2[1Y Return vs Nifty])</f>
        <v>0.68190659630859307</v>
      </c>
      <c r="I447">
        <v>-8.99382781313804</v>
      </c>
      <c r="J447">
        <f>(Table2[[#This Row],[1M Return vs Nifty]]-AVERAGE(Table2[1M Return vs Nifty]))/_xlfn.STDEV.P(Table2[1M Return vs Nifty])</f>
        <v>-1.1146742904212708</v>
      </c>
      <c r="K447">
        <v>-42.366234457572297</v>
      </c>
      <c r="L447">
        <f>(Table2[[#This Row],[6M Return vs Nifty]]-AVERAGE(Table2[6M Return vs Nifty]))/_xlfn.STDEV.P(Table2[6M Return vs Nifty])</f>
        <v>-1.7800189966205053</v>
      </c>
      <c r="M447">
        <v>0.123505766765425</v>
      </c>
      <c r="N447">
        <f>(Table2[[#This Row],[1W Return vs Nifty]]-AVERAGE(Table2[1W Return vs Nifty]))/_xlfn.STDEV.P(Table2[1W Return vs Nifty])</f>
        <v>-0.38585316455299767</v>
      </c>
      <c r="O447">
        <v>62.6</v>
      </c>
      <c r="P447">
        <v>65.356730637898295</v>
      </c>
      <c r="Q447">
        <v>62.189799314253797</v>
      </c>
      <c r="R447">
        <v>40.028120542713502</v>
      </c>
      <c r="S447" s="1">
        <f>(Table2[[#This Row],[Close Price]]-Table2[[#This Row],[20D EMA]])/Table2[[#This Row],[20D EMA]]</f>
        <v>-3.1469648562300299E-2</v>
      </c>
      <c r="T447" s="1">
        <f>(Table2[[#This Row],[Close Price]]-Table2[[#This Row],[50D EMA]])/Table2[[#This Row],[50D EMA]]</f>
        <v>-7.2322017820723283E-2</v>
      </c>
      <c r="U447" s="1">
        <f>(Table2[[#This Row],[Close Price]]-Table2[[#This Row],[200D EMA]])/Table2[[#This Row],[200D EMA]]</f>
        <v>-2.5081272675795418E-2</v>
      </c>
      <c r="V447">
        <v>0.82782196268133801</v>
      </c>
      <c r="W447">
        <v>60.47</v>
      </c>
      <c r="X447">
        <v>64.150000000000006</v>
      </c>
      <c r="Y447">
        <v>59.21</v>
      </c>
      <c r="Z447">
        <v>64.150000000000006</v>
      </c>
      <c r="AA447">
        <v>59.21</v>
      </c>
      <c r="AB447">
        <v>64.150000000000006</v>
      </c>
      <c r="AC447" s="1">
        <f>(Table2[[#This Row],[Close Price]]/Table2[[#This Row],[Day Low]])-1</f>
        <v>2.6459401356044854E-3</v>
      </c>
      <c r="AD447" s="1">
        <f>(Table2[[#This Row],[Day High]]/Table2[[#This Row],[Close Price]])-1</f>
        <v>5.8057067458354039E-2</v>
      </c>
      <c r="AE447" s="1">
        <f>(Table2[[#This Row],[Close Price]]/Table2[[#This Row],[Current Week Low]])-1</f>
        <v>2.3982435399425794E-2</v>
      </c>
      <c r="AF447" s="1">
        <f>(Table2[[#This Row],[Current Week High]]/Table2[[#This Row],[Close Price]])-1</f>
        <v>5.8057067458354039E-2</v>
      </c>
      <c r="AG447" s="1">
        <f>(Table2[[#This Row],[Close Price]]/Table2[[#This Row],[Current Month Low]])-1</f>
        <v>2.3982435399425794E-2</v>
      </c>
      <c r="AH447" s="1">
        <f>(Table2[[#This Row],[Current Month High]]/Table2[[#This Row],[Close Price]])-1</f>
        <v>5.8057067458354039E-2</v>
      </c>
      <c r="AI447">
        <v>64.324591786244397</v>
      </c>
      <c r="AJ447">
        <v>103.45637583892599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-0.22</v>
      </c>
      <c r="AM447" t="s">
        <v>3206</v>
      </c>
      <c r="AN447">
        <v>-3.19</v>
      </c>
      <c r="AO447" t="s">
        <v>3206</v>
      </c>
      <c r="AP447">
        <v>4.4080157316094999E-2</v>
      </c>
      <c r="AQ447">
        <f>(Table2[[#This Row],[Sharpe Ratio]]-AVERAGE(Table2[Sharpe Ratio]))/_xlfn.STDEV.P(Table2[Sharpe Ratio])</f>
        <v>-0.24069067163391186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136</v>
      </c>
      <c r="AT447">
        <f>_xlfn.RANK.AVG(Table2[[#This Row],[6M Return vs Nifty Z-Score]],Table2[6M Return vs Nifty Z-Score])</f>
        <v>733</v>
      </c>
      <c r="AU447">
        <f>_xlfn.RANK.AVG(Table2[[#This Row],[Sharpe Ratio Z-Score]],Table2[Sharpe Ratio Z-Score])</f>
        <v>405</v>
      </c>
      <c r="AV447">
        <f>(Table2[[#This Row],[Rank 1Y]]+Table2[[#This Row],[Rank 6M]]+Table2[[#This Row],[Rank Sharpe]])/3</f>
        <v>424.66666666666669</v>
      </c>
    </row>
    <row r="448" spans="1:48" x14ac:dyDescent="0.3">
      <c r="A448" t="s">
        <v>537</v>
      </c>
      <c r="B448" t="s">
        <v>538</v>
      </c>
      <c r="C448" t="s">
        <v>3169</v>
      </c>
      <c r="D448" t="s">
        <v>127</v>
      </c>
      <c r="E448">
        <v>39711.854614705</v>
      </c>
      <c r="F448">
        <v>740</v>
      </c>
      <c r="G448">
        <v>2.0431164502669201</v>
      </c>
      <c r="H448">
        <f>(Table2[[#This Row],[1Y Return vs Nifty]]-AVERAGE(Table2[1Y Return vs Nifty]))/_xlfn.STDEV.P(Table2[1Y Return vs Nifty])</f>
        <v>-0.38259675303530782</v>
      </c>
      <c r="I448">
        <v>-3.2174677656043502</v>
      </c>
      <c r="J448">
        <f>(Table2[[#This Row],[1M Return vs Nifty]]-AVERAGE(Table2[1M Return vs Nifty]))/_xlfn.STDEV.P(Table2[1M Return vs Nifty])</f>
        <v>-0.55058021783286915</v>
      </c>
      <c r="K448">
        <v>17.667790805519999</v>
      </c>
      <c r="L448">
        <f>(Table2[[#This Row],[6M Return vs Nifty]]-AVERAGE(Table2[6M Return vs Nifty]))/_xlfn.STDEV.P(Table2[6M Return vs Nifty])</f>
        <v>0.1391428060018596</v>
      </c>
      <c r="M448">
        <v>-0.49334403919118702</v>
      </c>
      <c r="N448">
        <f>(Table2[[#This Row],[1W Return vs Nifty]]-AVERAGE(Table2[1W Return vs Nifty]))/_xlfn.STDEV.P(Table2[1W Return vs Nifty])</f>
        <v>-0.50260010624197737</v>
      </c>
      <c r="O448">
        <v>761</v>
      </c>
      <c r="P448">
        <v>748.16535487215799</v>
      </c>
      <c r="Q448">
        <v>664.010632566352</v>
      </c>
      <c r="R448">
        <v>42.291280095580099</v>
      </c>
      <c r="S448" s="1">
        <f>(Table2[[#This Row],[Close Price]]-Table2[[#This Row],[20D EMA]])/Table2[[#This Row],[20D EMA]]</f>
        <v>-2.7595269382391589E-2</v>
      </c>
      <c r="T448" s="1">
        <f>(Table2[[#This Row],[Close Price]]-Table2[[#This Row],[50D EMA]])/Table2[[#This Row],[50D EMA]]</f>
        <v>-1.0913837187172664E-2</v>
      </c>
      <c r="U448" s="1">
        <f>(Table2[[#This Row],[Close Price]]-Table2[[#This Row],[200D EMA]])/Table2[[#This Row],[200D EMA]]</f>
        <v>0.11443998590798872</v>
      </c>
      <c r="V448">
        <v>0.55035028297335098</v>
      </c>
      <c r="W448">
        <v>732.75</v>
      </c>
      <c r="X448">
        <v>765.85</v>
      </c>
      <c r="Y448">
        <v>732.75</v>
      </c>
      <c r="Z448">
        <v>769.75</v>
      </c>
      <c r="AA448">
        <v>732.75</v>
      </c>
      <c r="AB448">
        <v>786.65</v>
      </c>
      <c r="AC448" s="1">
        <f>(Table2[[#This Row],[Close Price]]/Table2[[#This Row],[Day Low]])-1</f>
        <v>9.8942340498122672E-3</v>
      </c>
      <c r="AD448" s="1">
        <f>(Table2[[#This Row],[Day High]]/Table2[[#This Row],[Close Price]])-1</f>
        <v>3.4932432432432492E-2</v>
      </c>
      <c r="AE448" s="1">
        <f>(Table2[[#This Row],[Close Price]]/Table2[[#This Row],[Current Week Low]])-1</f>
        <v>9.8942340498122672E-3</v>
      </c>
      <c r="AF448" s="1">
        <f>(Table2[[#This Row],[Current Week High]]/Table2[[#This Row],[Close Price]])-1</f>
        <v>4.0202702702702764E-2</v>
      </c>
      <c r="AG448" s="1">
        <f>(Table2[[#This Row],[Close Price]]/Table2[[#This Row],[Current Month Low]])-1</f>
        <v>9.8942340498122672E-3</v>
      </c>
      <c r="AH448" s="1">
        <f>(Table2[[#This Row],[Current Month High]]/Table2[[#This Row],[Close Price]])-1</f>
        <v>6.3040540540540535E-2</v>
      </c>
      <c r="AI448">
        <v>9.5878378378378493</v>
      </c>
      <c r="AJ448">
        <v>50.4065040650406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0.12</v>
      </c>
      <c r="AM448" t="s">
        <v>3208</v>
      </c>
      <c r="AN448">
        <v>-4.96</v>
      </c>
      <c r="AO448" t="s">
        <v>3206</v>
      </c>
      <c r="AQ448">
        <f>(Table2[[#This Row],[Sharpe Ratio]]-AVERAGE(Table2[Sharpe Ratio]))/_xlfn.STDEV.P(Table2[Sharpe Ratio])</f>
        <v>-0.75604684988846582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-2.0526811209967608</v>
      </c>
      <c r="AS448">
        <f>_xlfn.RANK.AVG(Table2[[#This Row],[1Y Return vs Nifty Z-Score]],Table2[1Y Return vs Nifty Z-Score])</f>
        <v>433</v>
      </c>
      <c r="AT448">
        <f>_xlfn.RANK.AVG(Table2[[#This Row],[6M Return vs Nifty Z-Score]],Table2[6M Return vs Nifty Z-Score])</f>
        <v>284</v>
      </c>
      <c r="AU448">
        <f>_xlfn.RANK.AVG(Table2[[#This Row],[Sharpe Ratio Z-Score]],Table2[Sharpe Ratio Z-Score])</f>
        <v>559.5</v>
      </c>
      <c r="AV448">
        <f>(Table2[[#This Row],[Rank 1Y]]+Table2[[#This Row],[Rank 6M]]+Table2[[#This Row],[Rank Sharpe]])/3</f>
        <v>425.5</v>
      </c>
    </row>
    <row r="449" spans="1:48" x14ac:dyDescent="0.3">
      <c r="A449" t="s">
        <v>1487</v>
      </c>
      <c r="B449" t="s">
        <v>1488</v>
      </c>
      <c r="C449" t="s">
        <v>3175</v>
      </c>
      <c r="D449" t="s">
        <v>376</v>
      </c>
      <c r="E449">
        <v>7182.2737644899898</v>
      </c>
      <c r="F449">
        <v>85.13</v>
      </c>
      <c r="G449">
        <v>-7.9186248611687802</v>
      </c>
      <c r="H449">
        <f>(Table2[[#This Row],[1Y Return vs Nifty]]-AVERAGE(Table2[1Y Return vs Nifty]))/_xlfn.STDEV.P(Table2[1Y Return vs Nifty])</f>
        <v>-0.5592193652508517</v>
      </c>
      <c r="I449">
        <v>-0.17646372149961601</v>
      </c>
      <c r="J449">
        <f>(Table2[[#This Row],[1M Return vs Nifty]]-AVERAGE(Table2[1M Return vs Nifty]))/_xlfn.STDEV.P(Table2[1M Return vs Nifty])</f>
        <v>-0.25360905573758702</v>
      </c>
      <c r="K449">
        <v>1.9281034419709799</v>
      </c>
      <c r="L449">
        <f>(Table2[[#This Row],[6M Return vs Nifty]]-AVERAGE(Table2[6M Return vs Nifty]))/_xlfn.STDEV.P(Table2[6M Return vs Nifty])</f>
        <v>-0.36402196832340705</v>
      </c>
      <c r="M449">
        <v>7.5092637465163898</v>
      </c>
      <c r="N449">
        <f>(Table2[[#This Row],[1W Return vs Nifty]]-AVERAGE(Table2[1W Return vs Nifty]))/_xlfn.STDEV.P(Table2[1W Return vs Nifty])</f>
        <v>1.011998707757638</v>
      </c>
      <c r="O449">
        <v>85.79</v>
      </c>
      <c r="P449">
        <v>84.599620815453505</v>
      </c>
      <c r="Q449">
        <v>76.864601398127306</v>
      </c>
      <c r="R449">
        <v>62.305002795470102</v>
      </c>
      <c r="S449" s="1">
        <f>(Table2[[#This Row],[Close Price]]-Table2[[#This Row],[20D EMA]])/Table2[[#This Row],[20D EMA]]</f>
        <v>-7.6932043361698423E-3</v>
      </c>
      <c r="T449" s="1">
        <f>(Table2[[#This Row],[Close Price]]-Table2[[#This Row],[50D EMA]])/Table2[[#This Row],[50D EMA]]</f>
        <v>6.2692856000319992E-3</v>
      </c>
      <c r="U449" s="1">
        <f>(Table2[[#This Row],[Close Price]]-Table2[[#This Row],[200D EMA]])/Table2[[#This Row],[200D EMA]]</f>
        <v>0.10753192563975313</v>
      </c>
      <c r="V449">
        <v>0.40487527651407801</v>
      </c>
      <c r="W449">
        <v>84.76</v>
      </c>
      <c r="X449">
        <v>88.85</v>
      </c>
      <c r="Y449">
        <v>84.14</v>
      </c>
      <c r="Z449">
        <v>88.85</v>
      </c>
      <c r="AA449">
        <v>82.55</v>
      </c>
      <c r="AB449">
        <v>88.85</v>
      </c>
      <c r="AC449" s="1">
        <f>(Table2[[#This Row],[Close Price]]/Table2[[#This Row],[Day Low]])-1</f>
        <v>4.3652666352052005E-3</v>
      </c>
      <c r="AD449" s="1">
        <f>(Table2[[#This Row],[Day High]]/Table2[[#This Row],[Close Price]])-1</f>
        <v>4.3697873840009338E-2</v>
      </c>
      <c r="AE449" s="1">
        <f>(Table2[[#This Row],[Close Price]]/Table2[[#This Row],[Current Week Low]])-1</f>
        <v>1.176610411219392E-2</v>
      </c>
      <c r="AF449" s="1">
        <f>(Table2[[#This Row],[Current Week High]]/Table2[[#This Row],[Close Price]])-1</f>
        <v>4.3697873840009338E-2</v>
      </c>
      <c r="AG449" s="1">
        <f>(Table2[[#This Row],[Close Price]]/Table2[[#This Row],[Current Month Low]])-1</f>
        <v>3.125378558449432E-2</v>
      </c>
      <c r="AH449" s="1">
        <f>(Table2[[#This Row],[Current Month High]]/Table2[[#This Row],[Close Price]])-1</f>
        <v>4.3697873840009338E-2</v>
      </c>
      <c r="AI449">
        <v>15.5291906495947</v>
      </c>
      <c r="AJ449">
        <v>45.1491901108269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0.02</v>
      </c>
      <c r="AM449" t="s">
        <v>3208</v>
      </c>
      <c r="AN449">
        <v>-1.69</v>
      </c>
      <c r="AO449" t="s">
        <v>3206</v>
      </c>
      <c r="AP449">
        <v>7.2933794842999999E-2</v>
      </c>
      <c r="AQ449">
        <f>(Table2[[#This Row],[Sharpe Ratio]]-AVERAGE(Table2[Sharpe Ratio]))/_xlfn.STDEV.P(Table2[Sharpe Ratio])</f>
        <v>9.6647061940339521E-2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-6.8204619613868367E-2</v>
      </c>
      <c r="AS449">
        <f>_xlfn.RANK.AVG(Table2[[#This Row],[1Y Return vs Nifty Z-Score]],Table2[1Y Return vs Nifty Z-Score])</f>
        <v>506</v>
      </c>
      <c r="AT449">
        <f>_xlfn.RANK.AVG(Table2[[#This Row],[6M Return vs Nifty Z-Score]],Table2[6M Return vs Nifty Z-Score])</f>
        <v>444</v>
      </c>
      <c r="AU449">
        <f>_xlfn.RANK.AVG(Table2[[#This Row],[Sharpe Ratio Z-Score]],Table2[Sharpe Ratio Z-Score])</f>
        <v>327</v>
      </c>
      <c r="AV449">
        <f>(Table2[[#This Row],[Rank 1Y]]+Table2[[#This Row],[Rank 6M]]+Table2[[#This Row],[Rank Sharpe]])/3</f>
        <v>425.66666666666669</v>
      </c>
    </row>
    <row r="450" spans="1:48" x14ac:dyDescent="0.3">
      <c r="A450" t="s">
        <v>562</v>
      </c>
      <c r="B450" t="s">
        <v>563</v>
      </c>
      <c r="C450" t="s">
        <v>3165</v>
      </c>
      <c r="D450" t="s">
        <v>188</v>
      </c>
      <c r="E450">
        <v>37102.835439399998</v>
      </c>
      <c r="F450">
        <v>911.3</v>
      </c>
      <c r="G450">
        <v>-15.926340557390199</v>
      </c>
      <c r="H450">
        <f>(Table2[[#This Row],[1Y Return vs Nifty]]-AVERAGE(Table2[1Y Return vs Nifty]))/_xlfn.STDEV.P(Table2[1Y Return vs Nifty])</f>
        <v>-0.70119691916729665</v>
      </c>
      <c r="I450">
        <v>8.6211910205236197</v>
      </c>
      <c r="J450">
        <f>(Table2[[#This Row],[1M Return vs Nifty]]-AVERAGE(Table2[1M Return vs Nifty]))/_xlfn.STDEV.P(Table2[1M Return vs Nifty])</f>
        <v>0.6055314500162845</v>
      </c>
      <c r="K450">
        <v>21.428807424067301</v>
      </c>
      <c r="L450">
        <f>(Table2[[#This Row],[6M Return vs Nifty]]-AVERAGE(Table2[6M Return vs Nifty]))/_xlfn.STDEV.P(Table2[6M Return vs Nifty])</f>
        <v>0.25937461457561173</v>
      </c>
      <c r="M450">
        <v>8.1604403976323105</v>
      </c>
      <c r="N450">
        <f>(Table2[[#This Row],[1W Return vs Nifty]]-AVERAGE(Table2[1W Return vs Nifty]))/_xlfn.STDEV.P(Table2[1W Return vs Nifty])</f>
        <v>1.1352424565323644</v>
      </c>
      <c r="O450">
        <v>867.53</v>
      </c>
      <c r="P450">
        <v>820.121033389942</v>
      </c>
      <c r="Q450">
        <v>750.244743022173</v>
      </c>
      <c r="R450">
        <v>79.071074081295507</v>
      </c>
      <c r="S450" s="1">
        <f>(Table2[[#This Row],[Close Price]]-Table2[[#This Row],[20D EMA]])/Table2[[#This Row],[20D EMA]]</f>
        <v>5.0453586619482883E-2</v>
      </c>
      <c r="T450" s="1">
        <f>(Table2[[#This Row],[Close Price]]-Table2[[#This Row],[50D EMA]])/Table2[[#This Row],[50D EMA]]</f>
        <v>0.11117745173925468</v>
      </c>
      <c r="U450" s="1">
        <f>(Table2[[#This Row],[Close Price]]-Table2[[#This Row],[200D EMA]])/Table2[[#This Row],[200D EMA]]</f>
        <v>0.21467029056285847</v>
      </c>
      <c r="V450">
        <v>1.43511684379325</v>
      </c>
      <c r="W450">
        <v>909</v>
      </c>
      <c r="X450">
        <v>932.45</v>
      </c>
      <c r="Y450">
        <v>885.6</v>
      </c>
      <c r="Z450">
        <v>938</v>
      </c>
      <c r="AA450">
        <v>854.05</v>
      </c>
      <c r="AB450">
        <v>938</v>
      </c>
      <c r="AC450" s="1">
        <f>(Table2[[#This Row],[Close Price]]/Table2[[#This Row],[Day Low]])-1</f>
        <v>2.5302530253024091E-3</v>
      </c>
      <c r="AD450" s="1">
        <f>(Table2[[#This Row],[Day High]]/Table2[[#This Row],[Close Price]])-1</f>
        <v>2.3208603094480473E-2</v>
      </c>
      <c r="AE450" s="1">
        <f>(Table2[[#This Row],[Close Price]]/Table2[[#This Row],[Current Week Low]])-1</f>
        <v>2.9019873532068585E-2</v>
      </c>
      <c r="AF450" s="1">
        <f>(Table2[[#This Row],[Current Week High]]/Table2[[#This Row],[Close Price]])-1</f>
        <v>2.9298803906507187E-2</v>
      </c>
      <c r="AG450" s="1">
        <f>(Table2[[#This Row],[Close Price]]/Table2[[#This Row],[Current Month Low]])-1</f>
        <v>6.703354604531353E-2</v>
      </c>
      <c r="AH450" s="1">
        <f>(Table2[[#This Row],[Current Month High]]/Table2[[#This Row],[Close Price]])-1</f>
        <v>2.9298803906507187E-2</v>
      </c>
      <c r="AI450">
        <v>2.9298803906507098</v>
      </c>
      <c r="AJ450">
        <v>49.971200526618901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0.08</v>
      </c>
      <c r="AM450" t="s">
        <v>3208</v>
      </c>
      <c r="AN450">
        <v>6.77</v>
      </c>
      <c r="AO450" t="s">
        <v>3208</v>
      </c>
      <c r="AP450">
        <v>2.1402307871785001E-2</v>
      </c>
      <c r="AQ450">
        <f>(Table2[[#This Row],[Sharpe Ratio]]-AVERAGE(Table2[Sharpe Ratio]))/_xlfn.STDEV.P(Table2[Sharpe Ratio])</f>
        <v>-0.50582515690455365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0.79312644505241026</v>
      </c>
      <c r="AS450">
        <f>_xlfn.RANK.AVG(Table2[[#This Row],[1Y Return vs Nifty Z-Score]],Table2[1Y Return vs Nifty Z-Score])</f>
        <v>567</v>
      </c>
      <c r="AT450">
        <f>_xlfn.RANK.AVG(Table2[[#This Row],[6M Return vs Nifty Z-Score]],Table2[6M Return vs Nifty Z-Score])</f>
        <v>240</v>
      </c>
      <c r="AU450">
        <f>_xlfn.RANK.AVG(Table2[[#This Row],[Sharpe Ratio Z-Score]],Table2[Sharpe Ratio Z-Score])</f>
        <v>476</v>
      </c>
      <c r="AV450">
        <f>(Table2[[#This Row],[Rank 1Y]]+Table2[[#This Row],[Rank 6M]]+Table2[[#This Row],[Rank Sharpe]])/3</f>
        <v>427.66666666666669</v>
      </c>
    </row>
    <row r="451" spans="1:48" x14ac:dyDescent="0.3">
      <c r="A451" t="s">
        <v>1844</v>
      </c>
      <c r="B451" t="s">
        <v>1845</v>
      </c>
      <c r="C451" t="s">
        <v>3173</v>
      </c>
      <c r="D451" t="s">
        <v>258</v>
      </c>
      <c r="E451">
        <v>4077.4945368540002</v>
      </c>
      <c r="F451">
        <v>174.76</v>
      </c>
      <c r="G451">
        <v>-5.4062609946097</v>
      </c>
      <c r="H451">
        <f>(Table2[[#This Row],[1Y Return vs Nifty]]-AVERAGE(Table2[1Y Return vs Nifty]))/_xlfn.STDEV.P(Table2[1Y Return vs Nifty])</f>
        <v>-0.51467491713933411</v>
      </c>
      <c r="I451">
        <v>6.2724124559270198</v>
      </c>
      <c r="J451">
        <f>(Table2[[#This Row],[1M Return vs Nifty]]-AVERAGE(Table2[1M Return vs Nifty]))/_xlfn.STDEV.P(Table2[1M Return vs Nifty])</f>
        <v>0.37616000239031155</v>
      </c>
      <c r="K451">
        <v>14.510902864770401</v>
      </c>
      <c r="L451">
        <f>(Table2[[#This Row],[6M Return vs Nifty]]-AVERAGE(Table2[6M Return vs Nifty]))/_xlfn.STDEV.P(Table2[6M Return vs Nifty])</f>
        <v>3.8223723456673422E-2</v>
      </c>
      <c r="M451">
        <v>9.8272166441650892</v>
      </c>
      <c r="N451">
        <f>(Table2[[#This Row],[1W Return vs Nifty]]-AVERAGE(Table2[1W Return vs Nifty]))/_xlfn.STDEV.P(Table2[1W Return vs Nifty])</f>
        <v>1.4507017910145512</v>
      </c>
      <c r="O451">
        <v>169.41</v>
      </c>
      <c r="P451">
        <v>163.059665606517</v>
      </c>
      <c r="Q451">
        <v>149.38523009236701</v>
      </c>
      <c r="R451">
        <v>63.157739764224402</v>
      </c>
      <c r="S451" s="1">
        <f>(Table2[[#This Row],[Close Price]]-Table2[[#This Row],[20D EMA]])/Table2[[#This Row],[20D EMA]]</f>
        <v>3.1580190071424319E-2</v>
      </c>
      <c r="T451" s="1">
        <f>(Table2[[#This Row],[Close Price]]-Table2[[#This Row],[50D EMA]])/Table2[[#This Row],[50D EMA]]</f>
        <v>7.1754926946295441E-2</v>
      </c>
      <c r="U451" s="1">
        <f>(Table2[[#This Row],[Close Price]]-Table2[[#This Row],[200D EMA]])/Table2[[#This Row],[200D EMA]]</f>
        <v>0.1698613035033209</v>
      </c>
      <c r="V451">
        <v>0.77091669647404404</v>
      </c>
      <c r="W451">
        <v>173.86</v>
      </c>
      <c r="X451">
        <v>181</v>
      </c>
      <c r="Y451">
        <v>161.30000000000001</v>
      </c>
      <c r="Z451">
        <v>181.98</v>
      </c>
      <c r="AA451">
        <v>161.05000000000001</v>
      </c>
      <c r="AB451">
        <v>181.98</v>
      </c>
      <c r="AC451" s="1">
        <f>(Table2[[#This Row],[Close Price]]/Table2[[#This Row],[Day Low]])-1</f>
        <v>5.1765788565512061E-3</v>
      </c>
      <c r="AD451" s="1">
        <f>(Table2[[#This Row],[Day High]]/Table2[[#This Row],[Close Price]])-1</f>
        <v>3.5706111238269722E-2</v>
      </c>
      <c r="AE451" s="1">
        <f>(Table2[[#This Row],[Close Price]]/Table2[[#This Row],[Current Week Low]])-1</f>
        <v>8.3446993180408935E-2</v>
      </c>
      <c r="AF451" s="1">
        <f>(Table2[[#This Row],[Current Week High]]/Table2[[#This Row],[Close Price]])-1</f>
        <v>4.1313801785305637E-2</v>
      </c>
      <c r="AG451" s="1">
        <f>(Table2[[#This Row],[Close Price]]/Table2[[#This Row],[Current Month Low]])-1</f>
        <v>8.5128841974541958E-2</v>
      </c>
      <c r="AH451" s="1">
        <f>(Table2[[#This Row],[Current Month High]]/Table2[[#This Row],[Close Price]])-1</f>
        <v>4.1313801785305637E-2</v>
      </c>
      <c r="AI451">
        <v>5.4303044174868402</v>
      </c>
      <c r="AJ451">
        <v>55.966086568496102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0.3</v>
      </c>
      <c r="AM451" t="s">
        <v>3208</v>
      </c>
      <c r="AN451">
        <v>-3.37</v>
      </c>
      <c r="AO451" t="s">
        <v>3206</v>
      </c>
      <c r="AP451">
        <v>1.6367334915838E-2</v>
      </c>
      <c r="AQ451">
        <f>(Table2[[#This Row],[Sharpe Ratio]]-AVERAGE(Table2[Sharpe Ratio]))/_xlfn.STDEV.P(Table2[Sharpe Ratio])</f>
        <v>-0.56469074582667933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0.7857198538955229</v>
      </c>
      <c r="AS451">
        <f>_xlfn.RANK.AVG(Table2[[#This Row],[1Y Return vs Nifty Z-Score]],Table2[1Y Return vs Nifty Z-Score])</f>
        <v>489</v>
      </c>
      <c r="AT451">
        <f>_xlfn.RANK.AVG(Table2[[#This Row],[6M Return vs Nifty Z-Score]],Table2[6M Return vs Nifty Z-Score])</f>
        <v>309</v>
      </c>
      <c r="AU451">
        <f>_xlfn.RANK.AVG(Table2[[#This Row],[Sharpe Ratio Z-Score]],Table2[Sharpe Ratio Z-Score])</f>
        <v>490</v>
      </c>
      <c r="AV451">
        <f>(Table2[[#This Row],[Rank 1Y]]+Table2[[#This Row],[Rank 6M]]+Table2[[#This Row],[Rank Sharpe]])/3</f>
        <v>429.33333333333331</v>
      </c>
    </row>
    <row r="452" spans="1:48" x14ac:dyDescent="0.3">
      <c r="A452" t="s">
        <v>193</v>
      </c>
      <c r="B452" t="s">
        <v>194</v>
      </c>
      <c r="C452" t="s">
        <v>3165</v>
      </c>
      <c r="D452" t="s">
        <v>54</v>
      </c>
      <c r="E452">
        <v>131793.77894399999</v>
      </c>
      <c r="F452">
        <v>1628.35</v>
      </c>
      <c r="G452">
        <v>5.9297626442632296</v>
      </c>
      <c r="H452">
        <f>(Table2[[#This Row],[1Y Return vs Nifty]]-AVERAGE(Table2[1Y Return vs Nifty]))/_xlfn.STDEV.P(Table2[1Y Return vs Nifty])</f>
        <v>-0.3136861497501986</v>
      </c>
      <c r="I452">
        <v>0.91585768594078498</v>
      </c>
      <c r="J452">
        <f>(Table2[[#This Row],[1M Return vs Nifty]]-AVERAGE(Table2[1M Return vs Nifty]))/_xlfn.STDEV.P(Table2[1M Return vs Nifty])</f>
        <v>-0.14693772184772061</v>
      </c>
      <c r="K452">
        <v>-3.3178092854629102</v>
      </c>
      <c r="L452">
        <f>(Table2[[#This Row],[6M Return vs Nifty]]-AVERAGE(Table2[6M Return vs Nifty]))/_xlfn.STDEV.P(Table2[6M Return vs Nifty])</f>
        <v>-0.53172278935382833</v>
      </c>
      <c r="M452">
        <v>0.72457547761961705</v>
      </c>
      <c r="N452">
        <f>(Table2[[#This Row],[1W Return vs Nifty]]-AVERAGE(Table2[1W Return vs Nifty]))/_xlfn.STDEV.P(Table2[1W Return vs Nifty])</f>
        <v>-0.27209281348134301</v>
      </c>
      <c r="O452">
        <v>1610.1</v>
      </c>
      <c r="P452">
        <v>1569.6595474881501</v>
      </c>
      <c r="Q452">
        <v>1438.11930013132</v>
      </c>
      <c r="R452">
        <v>58.122854988099697</v>
      </c>
      <c r="S452" s="1">
        <f>(Table2[[#This Row],[Close Price]]-Table2[[#This Row],[20D EMA]])/Table2[[#This Row],[20D EMA]]</f>
        <v>1.1334699708092666E-2</v>
      </c>
      <c r="T452" s="1">
        <f>(Table2[[#This Row],[Close Price]]-Table2[[#This Row],[50D EMA]])/Table2[[#This Row],[50D EMA]]</f>
        <v>3.73905619252081E-2</v>
      </c>
      <c r="U452" s="1">
        <f>(Table2[[#This Row],[Close Price]]-Table2[[#This Row],[200D EMA]])/Table2[[#This Row],[200D EMA]]</f>
        <v>0.13227741248678693</v>
      </c>
      <c r="V452">
        <v>0.91005685764842004</v>
      </c>
      <c r="W452">
        <v>1624.25</v>
      </c>
      <c r="X452">
        <v>1652.3</v>
      </c>
      <c r="Y452">
        <v>1610</v>
      </c>
      <c r="Z452">
        <v>1652.3</v>
      </c>
      <c r="AA452">
        <v>1608.05</v>
      </c>
      <c r="AB452">
        <v>1681.6</v>
      </c>
      <c r="AC452" s="1">
        <f>(Table2[[#This Row],[Close Price]]/Table2[[#This Row],[Day Low]])-1</f>
        <v>2.524241957826634E-3</v>
      </c>
      <c r="AD452" s="1">
        <f>(Table2[[#This Row],[Day High]]/Table2[[#This Row],[Close Price]])-1</f>
        <v>1.4708140141861392E-2</v>
      </c>
      <c r="AE452" s="1">
        <f>(Table2[[#This Row],[Close Price]]/Table2[[#This Row],[Current Week Low]])-1</f>
        <v>1.1397515527950208E-2</v>
      </c>
      <c r="AF452" s="1">
        <f>(Table2[[#This Row],[Current Week High]]/Table2[[#This Row],[Close Price]])-1</f>
        <v>1.4708140141861392E-2</v>
      </c>
      <c r="AG452" s="1">
        <f>(Table2[[#This Row],[Close Price]]/Table2[[#This Row],[Current Month Low]])-1</f>
        <v>1.2623985572587815E-2</v>
      </c>
      <c r="AH452" s="1">
        <f>(Table2[[#This Row],[Current Month High]]/Table2[[#This Row],[Close Price]])-1</f>
        <v>3.2701814720422551E-2</v>
      </c>
      <c r="AI452">
        <v>3.2701814720422502</v>
      </c>
      <c r="AJ452">
        <v>43.847173144876301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-0.09</v>
      </c>
      <c r="AM452" t="s">
        <v>3206</v>
      </c>
      <c r="AN452">
        <v>2.16</v>
      </c>
      <c r="AO452" t="s">
        <v>3208</v>
      </c>
      <c r="AP452">
        <v>5.0671368751285001E-2</v>
      </c>
      <c r="AQ452">
        <f>(Table2[[#This Row],[Sharpe Ratio]]-AVERAGE(Table2[Sharpe Ratio]))/_xlfn.STDEV.P(Table2[Sharpe Ratio])</f>
        <v>-0.16363056699433629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-1.4280700414274268</v>
      </c>
      <c r="AS452">
        <f>_xlfn.RANK.AVG(Table2[[#This Row],[1Y Return vs Nifty Z-Score]],Table2[1Y Return vs Nifty Z-Score])</f>
        <v>400</v>
      </c>
      <c r="AT452">
        <f>_xlfn.RANK.AVG(Table2[[#This Row],[6M Return vs Nifty Z-Score]],Table2[6M Return vs Nifty Z-Score])</f>
        <v>502</v>
      </c>
      <c r="AU452">
        <f>_xlfn.RANK.AVG(Table2[[#This Row],[Sharpe Ratio Z-Score]],Table2[Sharpe Ratio Z-Score])</f>
        <v>388</v>
      </c>
      <c r="AV452">
        <f>(Table2[[#This Row],[Rank 1Y]]+Table2[[#This Row],[Rank 6M]]+Table2[[#This Row],[Rank Sharpe]])/3</f>
        <v>430</v>
      </c>
    </row>
    <row r="453" spans="1:48" x14ac:dyDescent="0.3">
      <c r="A453" t="s">
        <v>931</v>
      </c>
      <c r="B453" t="s">
        <v>932</v>
      </c>
      <c r="C453" t="s">
        <v>3175</v>
      </c>
      <c r="D453" t="s">
        <v>501</v>
      </c>
      <c r="E453">
        <v>16505.95137948</v>
      </c>
      <c r="F453">
        <v>5294.75</v>
      </c>
      <c r="G453">
        <v>-19.0451473583066</v>
      </c>
      <c r="H453">
        <f>(Table2[[#This Row],[1Y Return vs Nifty]]-AVERAGE(Table2[1Y Return vs Nifty]))/_xlfn.STDEV.P(Table2[1Y Return vs Nifty])</f>
        <v>-0.756493657654282</v>
      </c>
      <c r="I453">
        <v>0.67494307705797996</v>
      </c>
      <c r="J453">
        <f>(Table2[[#This Row],[1M Return vs Nifty]]-AVERAGE(Table2[1M Return vs Nifty]))/_xlfn.STDEV.P(Table2[1M Return vs Nifty])</f>
        <v>-0.17046438946408007</v>
      </c>
      <c r="K453">
        <v>14.652215175590401</v>
      </c>
      <c r="L453">
        <f>(Table2[[#This Row],[6M Return vs Nifty]]-AVERAGE(Table2[6M Return vs Nifty]))/_xlfn.STDEV.P(Table2[6M Return vs Nifty])</f>
        <v>4.2741181481144287E-2</v>
      </c>
      <c r="M453">
        <v>1.1781456780763</v>
      </c>
      <c r="N453">
        <f>(Table2[[#This Row],[1W Return vs Nifty]]-AVERAGE(Table2[1W Return vs Nifty]))/_xlfn.STDEV.P(Table2[1W Return vs Nifty])</f>
        <v>-0.18624868540796916</v>
      </c>
      <c r="O453">
        <v>5369.98</v>
      </c>
      <c r="P453">
        <v>5256.5461540223996</v>
      </c>
      <c r="Q453">
        <v>4849.79727772347</v>
      </c>
      <c r="R453">
        <v>50.0324903068054</v>
      </c>
      <c r="S453" s="1">
        <f>(Table2[[#This Row],[Close Price]]-Table2[[#This Row],[20D EMA]])/Table2[[#This Row],[20D EMA]]</f>
        <v>-1.4009363163363656E-2</v>
      </c>
      <c r="T453" s="1">
        <f>(Table2[[#This Row],[Close Price]]-Table2[[#This Row],[50D EMA]])/Table2[[#This Row],[50D EMA]]</f>
        <v>7.2678608459218327E-3</v>
      </c>
      <c r="U453" s="1">
        <f>(Table2[[#This Row],[Close Price]]-Table2[[#This Row],[200D EMA]])/Table2[[#This Row],[200D EMA]]</f>
        <v>9.1746664199826938E-2</v>
      </c>
      <c r="V453">
        <v>0.45778696746463599</v>
      </c>
      <c r="W453">
        <v>5273.15</v>
      </c>
      <c r="X453">
        <v>5399</v>
      </c>
      <c r="Y453">
        <v>5273.15</v>
      </c>
      <c r="Z453">
        <v>5515.25</v>
      </c>
      <c r="AA453">
        <v>5248.7</v>
      </c>
      <c r="AB453">
        <v>5526</v>
      </c>
      <c r="AC453" s="1">
        <f>(Table2[[#This Row],[Close Price]]/Table2[[#This Row],[Day Low]])-1</f>
        <v>4.0962233200270148E-3</v>
      </c>
      <c r="AD453" s="1">
        <f>(Table2[[#This Row],[Day High]]/Table2[[#This Row],[Close Price]])-1</f>
        <v>1.9689314887388454E-2</v>
      </c>
      <c r="AE453" s="1">
        <f>(Table2[[#This Row],[Close Price]]/Table2[[#This Row],[Current Week Low]])-1</f>
        <v>4.0962233200270148E-3</v>
      </c>
      <c r="AF453" s="1">
        <f>(Table2[[#This Row],[Current Week High]]/Table2[[#This Row],[Close Price]])-1</f>
        <v>4.1645025733037411E-2</v>
      </c>
      <c r="AG453" s="1">
        <f>(Table2[[#This Row],[Close Price]]/Table2[[#This Row],[Current Month Low]])-1</f>
        <v>8.7736010821728438E-3</v>
      </c>
      <c r="AH453" s="1">
        <f>(Table2[[#This Row],[Current Month High]]/Table2[[#This Row],[Close Price]])-1</f>
        <v>4.3675338778979222E-2</v>
      </c>
      <c r="AI453">
        <v>12.5426129656735</v>
      </c>
      <c r="AJ453">
        <v>31.677443422034301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0.11</v>
      </c>
      <c r="AM453" t="s">
        <v>3208</v>
      </c>
      <c r="AN453">
        <v>-3.75</v>
      </c>
      <c r="AO453" t="s">
        <v>3206</v>
      </c>
      <c r="AP453">
        <v>4.6568477201554999E-2</v>
      </c>
      <c r="AQ453">
        <f>(Table2[[#This Row],[Sharpe Ratio]]-AVERAGE(Table2[Sharpe Ratio]))/_xlfn.STDEV.P(Table2[Sharpe Ratio])</f>
        <v>-0.2115988737700861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-1.2820644248152733</v>
      </c>
      <c r="AS453">
        <f>_xlfn.RANK.AVG(Table2[[#This Row],[1Y Return vs Nifty Z-Score]],Table2[1Y Return vs Nifty Z-Score])</f>
        <v>584</v>
      </c>
      <c r="AT453">
        <f>_xlfn.RANK.AVG(Table2[[#This Row],[6M Return vs Nifty Z-Score]],Table2[6M Return vs Nifty Z-Score])</f>
        <v>308</v>
      </c>
      <c r="AU453">
        <f>_xlfn.RANK.AVG(Table2[[#This Row],[Sharpe Ratio Z-Score]],Table2[Sharpe Ratio Z-Score])</f>
        <v>399</v>
      </c>
      <c r="AV453">
        <f>(Table2[[#This Row],[Rank 1Y]]+Table2[[#This Row],[Rank 6M]]+Table2[[#This Row],[Rank Sharpe]])/3</f>
        <v>430.33333333333331</v>
      </c>
    </row>
    <row r="454" spans="1:48" x14ac:dyDescent="0.3">
      <c r="A454" t="s">
        <v>2030</v>
      </c>
      <c r="B454" t="s">
        <v>2031</v>
      </c>
      <c r="C454" t="s">
        <v>3173</v>
      </c>
      <c r="D454" t="s">
        <v>127</v>
      </c>
      <c r="E454">
        <v>3348.6865545000001</v>
      </c>
      <c r="F454">
        <v>778.65</v>
      </c>
      <c r="G454">
        <v>31.364575071609199</v>
      </c>
      <c r="H454">
        <f>(Table2[[#This Row],[1Y Return vs Nifty]]-AVERAGE(Table2[1Y Return vs Nifty]))/_xlfn.STDEV.P(Table2[1Y Return vs Nifty])</f>
        <v>0.13727547148495245</v>
      </c>
      <c r="I454">
        <v>-7.0865739347523196</v>
      </c>
      <c r="J454">
        <f>(Table2[[#This Row],[1M Return vs Nifty]]-AVERAGE(Table2[1M Return vs Nifty]))/_xlfn.STDEV.P(Table2[1M Return vs Nifty])</f>
        <v>-0.92842021365575034</v>
      </c>
      <c r="K454">
        <v>-23.170956071700999</v>
      </c>
      <c r="L454">
        <f>(Table2[[#This Row],[6M Return vs Nifty]]-AVERAGE(Table2[6M Return vs Nifty]))/_xlfn.STDEV.P(Table2[6M Return vs Nifty])</f>
        <v>-1.1663862290786851</v>
      </c>
      <c r="M454">
        <v>2.8808951712774902</v>
      </c>
      <c r="N454">
        <f>(Table2[[#This Row],[1W Return vs Nifty]]-AVERAGE(Table2[1W Return vs Nifty]))/_xlfn.STDEV.P(Table2[1W Return vs Nifty])</f>
        <v>0.13601905930731675</v>
      </c>
      <c r="O454">
        <v>781.68</v>
      </c>
      <c r="P454">
        <v>822.12970159018096</v>
      </c>
      <c r="Q454">
        <v>766.59944702770701</v>
      </c>
      <c r="R454">
        <v>45.1964938995959</v>
      </c>
      <c r="S454" s="1">
        <f>(Table2[[#This Row],[Close Price]]-Table2[[#This Row],[20D EMA]])/Table2[[#This Row],[20D EMA]]</f>
        <v>-3.8762665029167601E-3</v>
      </c>
      <c r="T454" s="1">
        <f>(Table2[[#This Row],[Close Price]]-Table2[[#This Row],[50D EMA]])/Table2[[#This Row],[50D EMA]]</f>
        <v>-5.2886669227594628E-2</v>
      </c>
      <c r="U454" s="1">
        <f>(Table2[[#This Row],[Close Price]]-Table2[[#This Row],[200D EMA]])/Table2[[#This Row],[200D EMA]]</f>
        <v>1.5719490822770476E-2</v>
      </c>
      <c r="V454">
        <v>0.55924418822140598</v>
      </c>
      <c r="W454">
        <v>757.6</v>
      </c>
      <c r="X454">
        <v>790</v>
      </c>
      <c r="Y454">
        <v>744.3</v>
      </c>
      <c r="Z454">
        <v>790</v>
      </c>
      <c r="AA454">
        <v>733.1</v>
      </c>
      <c r="AB454">
        <v>790</v>
      </c>
      <c r="AC454" s="1">
        <f>(Table2[[#This Row],[Close Price]]/Table2[[#This Row],[Day Low]])-1</f>
        <v>2.7785110876451968E-2</v>
      </c>
      <c r="AD454" s="1">
        <f>(Table2[[#This Row],[Day High]]/Table2[[#This Row],[Close Price]])-1</f>
        <v>1.4576510627367867E-2</v>
      </c>
      <c r="AE454" s="1">
        <f>(Table2[[#This Row],[Close Price]]/Table2[[#This Row],[Current Week Low]])-1</f>
        <v>4.6150745667069781E-2</v>
      </c>
      <c r="AF454" s="1">
        <f>(Table2[[#This Row],[Current Week High]]/Table2[[#This Row],[Close Price]])-1</f>
        <v>1.4576510627367867E-2</v>
      </c>
      <c r="AG454" s="1">
        <f>(Table2[[#This Row],[Close Price]]/Table2[[#This Row],[Current Month Low]])-1</f>
        <v>6.213340608375395E-2</v>
      </c>
      <c r="AH454" s="1">
        <f>(Table2[[#This Row],[Current Month High]]/Table2[[#This Row],[Close Price]])-1</f>
        <v>1.4576510627367867E-2</v>
      </c>
      <c r="AI454">
        <v>39.086881140435302</v>
      </c>
      <c r="AJ454">
        <v>83.860684769775602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-0.08</v>
      </c>
      <c r="AM454" t="s">
        <v>3206</v>
      </c>
      <c r="AN454">
        <v>-4.37</v>
      </c>
      <c r="AO454" t="s">
        <v>3206</v>
      </c>
      <c r="AP454">
        <v>6.418550088595E-2</v>
      </c>
      <c r="AQ454">
        <f>(Table2[[#This Row],[Sharpe Ratio]]-AVERAGE(Table2[Sharpe Ratio]))/_xlfn.STDEV.P(Table2[Sharpe Ratio])</f>
        <v>-5.6322313848345242E-3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251</v>
      </c>
      <c r="AT454">
        <f>_xlfn.RANK.AVG(Table2[[#This Row],[6M Return vs Nifty Z-Score]],Table2[6M Return vs Nifty Z-Score])</f>
        <v>686</v>
      </c>
      <c r="AU454">
        <f>_xlfn.RANK.AVG(Table2[[#This Row],[Sharpe Ratio Z-Score]],Table2[Sharpe Ratio Z-Score])</f>
        <v>354</v>
      </c>
      <c r="AV454">
        <f>(Table2[[#This Row],[Rank 1Y]]+Table2[[#This Row],[Rank 6M]]+Table2[[#This Row],[Rank Sharpe]])/3</f>
        <v>430.33333333333331</v>
      </c>
    </row>
    <row r="455" spans="1:48" x14ac:dyDescent="0.3">
      <c r="A455" t="s">
        <v>658</v>
      </c>
      <c r="B455" t="s">
        <v>659</v>
      </c>
      <c r="C455" t="s">
        <v>3166</v>
      </c>
      <c r="D455" t="s">
        <v>204</v>
      </c>
      <c r="E455">
        <v>28927.322056050001</v>
      </c>
      <c r="F455">
        <v>1376.2</v>
      </c>
      <c r="G455">
        <v>-17.032127945901699</v>
      </c>
      <c r="H455">
        <f>(Table2[[#This Row],[1Y Return vs Nifty]]-AVERAGE(Table2[1Y Return vs Nifty]))/_xlfn.STDEV.P(Table2[1Y Return vs Nifty])</f>
        <v>-0.72080263377159992</v>
      </c>
      <c r="I455">
        <v>-1.0106816116711701</v>
      </c>
      <c r="J455">
        <f>(Table2[[#This Row],[1M Return vs Nifty]]-AVERAGE(Table2[1M Return vs Nifty]))/_xlfn.STDEV.P(Table2[1M Return vs Nifty])</f>
        <v>-0.33507512835435482</v>
      </c>
      <c r="K455">
        <v>17.994923264335501</v>
      </c>
      <c r="L455">
        <f>(Table2[[#This Row],[6M Return vs Nifty]]-AVERAGE(Table2[6M Return vs Nifty]))/_xlfn.STDEV.P(Table2[6M Return vs Nifty])</f>
        <v>0.14960054420290966</v>
      </c>
      <c r="M455">
        <v>3.4653203992658899</v>
      </c>
      <c r="N455">
        <f>(Table2[[#This Row],[1W Return vs Nifty]]-AVERAGE(Table2[1W Return vs Nifty]))/_xlfn.STDEV.P(Table2[1W Return vs Nifty])</f>
        <v>0.24662922300465204</v>
      </c>
      <c r="O455">
        <v>1365.59</v>
      </c>
      <c r="P455">
        <v>1350.5342365958099</v>
      </c>
      <c r="Q455">
        <v>1254.0912170679301</v>
      </c>
      <c r="R455">
        <v>57.543568537504001</v>
      </c>
      <c r="S455" s="1">
        <f>(Table2[[#This Row],[Close Price]]-Table2[[#This Row],[20D EMA]])/Table2[[#This Row],[20D EMA]]</f>
        <v>7.7695355121230585E-3</v>
      </c>
      <c r="T455" s="1">
        <f>(Table2[[#This Row],[Close Price]]-Table2[[#This Row],[50D EMA]])/Table2[[#This Row],[50D EMA]]</f>
        <v>1.9004156065590652E-2</v>
      </c>
      <c r="U455" s="1">
        <f>(Table2[[#This Row],[Close Price]]-Table2[[#This Row],[200D EMA]])/Table2[[#This Row],[200D EMA]]</f>
        <v>9.7368342326454332E-2</v>
      </c>
      <c r="V455">
        <v>0.46427472287376398</v>
      </c>
      <c r="W455">
        <v>1365.1</v>
      </c>
      <c r="X455">
        <v>1388.9</v>
      </c>
      <c r="Y455">
        <v>1362.8</v>
      </c>
      <c r="Z455">
        <v>1400</v>
      </c>
      <c r="AA455">
        <v>1323</v>
      </c>
      <c r="AB455">
        <v>1415</v>
      </c>
      <c r="AC455" s="1">
        <f>(Table2[[#This Row],[Close Price]]/Table2[[#This Row],[Day Low]])-1</f>
        <v>8.1312724342539333E-3</v>
      </c>
      <c r="AD455" s="1">
        <f>(Table2[[#This Row],[Day High]]/Table2[[#This Row],[Close Price]])-1</f>
        <v>9.2283098386862772E-3</v>
      </c>
      <c r="AE455" s="1">
        <f>(Table2[[#This Row],[Close Price]]/Table2[[#This Row],[Current Week Low]])-1</f>
        <v>9.8326973877311818E-3</v>
      </c>
      <c r="AF455" s="1">
        <f>(Table2[[#This Row],[Current Week High]]/Table2[[#This Row],[Close Price]])-1</f>
        <v>1.7293997965411867E-2</v>
      </c>
      <c r="AG455" s="1">
        <f>(Table2[[#This Row],[Close Price]]/Table2[[#This Row],[Current Month Low]])-1</f>
        <v>4.0211640211640143E-2</v>
      </c>
      <c r="AH455" s="1">
        <f>(Table2[[#This Row],[Current Month High]]/Table2[[#This Row],[Close Price]])-1</f>
        <v>2.8193576515041396E-2</v>
      </c>
      <c r="AI455">
        <v>9.4281354454294402</v>
      </c>
      <c r="AJ455">
        <v>37.2015353172823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0.04</v>
      </c>
      <c r="AM455" t="s">
        <v>3208</v>
      </c>
      <c r="AN455">
        <v>0.27</v>
      </c>
      <c r="AO455" t="s">
        <v>3208</v>
      </c>
      <c r="AP455">
        <v>3.2795402735210998E-2</v>
      </c>
      <c r="AQ455">
        <f>(Table2[[#This Row],[Sharpe Ratio]]-AVERAGE(Table2[Sharpe Ratio]))/_xlfn.STDEV.P(Table2[Sharpe Ratio])</f>
        <v>-0.37262459264152753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-1.0322725875599208</v>
      </c>
      <c r="AS455">
        <f>_xlfn.RANK.AVG(Table2[[#This Row],[1Y Return vs Nifty Z-Score]],Table2[1Y Return vs Nifty Z-Score])</f>
        <v>573</v>
      </c>
      <c r="AT455">
        <f>_xlfn.RANK.AVG(Table2[[#This Row],[6M Return vs Nifty Z-Score]],Table2[6M Return vs Nifty Z-Score])</f>
        <v>281</v>
      </c>
      <c r="AU455">
        <f>_xlfn.RANK.AVG(Table2[[#This Row],[Sharpe Ratio Z-Score]],Table2[Sharpe Ratio Z-Score])</f>
        <v>438</v>
      </c>
      <c r="AV455">
        <f>(Table2[[#This Row],[Rank 1Y]]+Table2[[#This Row],[Rank 6M]]+Table2[[#This Row],[Rank Sharpe]])/3</f>
        <v>430.66666666666669</v>
      </c>
    </row>
    <row r="456" spans="1:48" x14ac:dyDescent="0.3">
      <c r="A456" t="s">
        <v>1965</v>
      </c>
      <c r="B456" t="s">
        <v>1966</v>
      </c>
      <c r="C456" t="s">
        <v>3160</v>
      </c>
      <c r="D456" t="s">
        <v>286</v>
      </c>
      <c r="E456">
        <v>3590.9720815000001</v>
      </c>
      <c r="F456">
        <v>1330.25</v>
      </c>
      <c r="G456">
        <v>3.3244162755783599</v>
      </c>
      <c r="H456">
        <f>(Table2[[#This Row],[1Y Return vs Nifty]]-AVERAGE(Table2[1Y Return vs Nifty]))/_xlfn.STDEV.P(Table2[1Y Return vs Nifty])</f>
        <v>-0.35987918638679073</v>
      </c>
      <c r="I456">
        <v>9.4028187847628697</v>
      </c>
      <c r="J456">
        <f>(Table2[[#This Row],[1M Return vs Nifty]]-AVERAGE(Table2[1M Return vs Nifty]))/_xlfn.STDEV.P(Table2[1M Return vs Nifty])</f>
        <v>0.68186180081672321</v>
      </c>
      <c r="K456">
        <v>-12.568478002709099</v>
      </c>
      <c r="L456">
        <f>(Table2[[#This Row],[6M Return vs Nifty]]-AVERAGE(Table2[6M Return vs Nifty]))/_xlfn.STDEV.P(Table2[6M Return vs Nifty])</f>
        <v>-0.8274472551555081</v>
      </c>
      <c r="M456">
        <v>-0.37516960260444898</v>
      </c>
      <c r="N456">
        <f>(Table2[[#This Row],[1W Return vs Nifty]]-AVERAGE(Table2[1W Return vs Nifty]))/_xlfn.STDEV.P(Table2[1W Return vs Nifty])</f>
        <v>-0.48023403929327457</v>
      </c>
      <c r="O456">
        <v>1358.06</v>
      </c>
      <c r="P456">
        <v>1361.9402992846699</v>
      </c>
      <c r="Q456">
        <v>1319.63675182716</v>
      </c>
      <c r="R456">
        <v>43.112699928085597</v>
      </c>
      <c r="S456" s="1">
        <f>(Table2[[#This Row],[Close Price]]-Table2[[#This Row],[20D EMA]])/Table2[[#This Row],[20D EMA]]</f>
        <v>-2.0477740306024731E-2</v>
      </c>
      <c r="T456" s="1">
        <f>(Table2[[#This Row],[Close Price]]-Table2[[#This Row],[50D EMA]])/Table2[[#This Row],[50D EMA]]</f>
        <v>-2.326849370806822E-2</v>
      </c>
      <c r="U456" s="1">
        <f>(Table2[[#This Row],[Close Price]]-Table2[[#This Row],[200D EMA]])/Table2[[#This Row],[200D EMA]]</f>
        <v>8.0425527389601723E-3</v>
      </c>
      <c r="V456">
        <v>0.37611062958968799</v>
      </c>
      <c r="W456">
        <v>1320.05</v>
      </c>
      <c r="X456">
        <v>1358</v>
      </c>
      <c r="Y456">
        <v>1320.05</v>
      </c>
      <c r="Z456">
        <v>1386.4</v>
      </c>
      <c r="AA456">
        <v>1320.05</v>
      </c>
      <c r="AB456">
        <v>1418.8</v>
      </c>
      <c r="AC456" s="1">
        <f>(Table2[[#This Row],[Close Price]]/Table2[[#This Row],[Day Low]])-1</f>
        <v>7.726980038635034E-3</v>
      </c>
      <c r="AD456" s="1">
        <f>(Table2[[#This Row],[Day High]]/Table2[[#This Row],[Close Price]])-1</f>
        <v>2.0860740462319116E-2</v>
      </c>
      <c r="AE456" s="1">
        <f>(Table2[[#This Row],[Close Price]]/Table2[[#This Row],[Current Week Low]])-1</f>
        <v>7.726980038635034E-3</v>
      </c>
      <c r="AF456" s="1">
        <f>(Table2[[#This Row],[Current Week High]]/Table2[[#This Row],[Close Price]])-1</f>
        <v>4.2210110881413243E-2</v>
      </c>
      <c r="AG456" s="1">
        <f>(Table2[[#This Row],[Close Price]]/Table2[[#This Row],[Current Month Low]])-1</f>
        <v>7.726980038635034E-3</v>
      </c>
      <c r="AH456" s="1">
        <f>(Table2[[#This Row],[Current Month High]]/Table2[[#This Row],[Close Price]])-1</f>
        <v>6.6566434880661385E-2</v>
      </c>
      <c r="AI456">
        <v>37.038150723548199</v>
      </c>
      <c r="AJ456">
        <v>38.279625779625697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-0.23</v>
      </c>
      <c r="AM456" t="s">
        <v>3206</v>
      </c>
      <c r="AN456">
        <v>-3.87</v>
      </c>
      <c r="AO456" t="s">
        <v>3206</v>
      </c>
      <c r="AP456">
        <v>8.4550964542816007E-2</v>
      </c>
      <c r="AQ456">
        <f>(Table2[[#This Row],[Sharpe Ratio]]-AVERAGE(Table2[Sharpe Ratio]))/_xlfn.STDEV.P(Table2[Sharpe Ratio])</f>
        <v>0.23246736166612461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422</v>
      </c>
      <c r="AT456">
        <f>_xlfn.RANK.AVG(Table2[[#This Row],[6M Return vs Nifty Z-Score]],Table2[6M Return vs Nifty Z-Score])</f>
        <v>590</v>
      </c>
      <c r="AU456">
        <f>_xlfn.RANK.AVG(Table2[[#This Row],[Sharpe Ratio Z-Score]],Table2[Sharpe Ratio Z-Score])</f>
        <v>282</v>
      </c>
      <c r="AV456">
        <f>(Table2[[#This Row],[Rank 1Y]]+Table2[[#This Row],[Rank 6M]]+Table2[[#This Row],[Rank Sharpe]])/3</f>
        <v>431.33333333333331</v>
      </c>
    </row>
    <row r="457" spans="1:48" x14ac:dyDescent="0.3">
      <c r="A457" t="s">
        <v>1771</v>
      </c>
      <c r="B457" t="s">
        <v>1772</v>
      </c>
      <c r="C457" t="s">
        <v>3173</v>
      </c>
      <c r="D457" t="s">
        <v>127</v>
      </c>
      <c r="E457">
        <v>4530.2657857499998</v>
      </c>
      <c r="F457">
        <v>229.77</v>
      </c>
      <c r="G457">
        <v>-17.446148952501002</v>
      </c>
      <c r="H457">
        <f>(Table2[[#This Row],[1Y Return vs Nifty]]-AVERAGE(Table2[1Y Return vs Nifty]))/_xlfn.STDEV.P(Table2[1Y Return vs Nifty])</f>
        <v>-0.72814326523466877</v>
      </c>
      <c r="I457">
        <v>4.4519595773058303</v>
      </c>
      <c r="J457">
        <f>(Table2[[#This Row],[1M Return vs Nifty]]-AVERAGE(Table2[1M Return vs Nifty]))/_xlfn.STDEV.P(Table2[1M Return vs Nifty])</f>
        <v>0.19838253183683377</v>
      </c>
      <c r="K457">
        <v>7.3500082038757597</v>
      </c>
      <c r="L457">
        <f>(Table2[[#This Row],[6M Return vs Nifty]]-AVERAGE(Table2[6M Return vs Nifty]))/_xlfn.STDEV.P(Table2[6M Return vs Nifty])</f>
        <v>-0.19069505128089684</v>
      </c>
      <c r="M457">
        <v>3.91991745742181E-2</v>
      </c>
      <c r="N457">
        <f>(Table2[[#This Row],[1W Return vs Nifty]]-AVERAGE(Table2[1W Return vs Nifty]))/_xlfn.STDEV.P(Table2[1W Return vs Nifty])</f>
        <v>-0.40180929634958568</v>
      </c>
      <c r="O457">
        <v>229.19</v>
      </c>
      <c r="P457">
        <v>223.919574826147</v>
      </c>
      <c r="Q457">
        <v>218.94852122611201</v>
      </c>
      <c r="R457">
        <v>48.357444829775801</v>
      </c>
      <c r="S457" s="1">
        <f>(Table2[[#This Row],[Close Price]]-Table2[[#This Row],[20D EMA]])/Table2[[#This Row],[20D EMA]]</f>
        <v>2.5306514245822791E-3</v>
      </c>
      <c r="T457" s="1">
        <f>(Table2[[#This Row],[Close Price]]-Table2[[#This Row],[50D EMA]])/Table2[[#This Row],[50D EMA]]</f>
        <v>2.6127350314930395E-2</v>
      </c>
      <c r="U457" s="1">
        <f>(Table2[[#This Row],[Close Price]]-Table2[[#This Row],[200D EMA]])/Table2[[#This Row],[200D EMA]]</f>
        <v>4.9424763014098969E-2</v>
      </c>
      <c r="V457">
        <v>1.0468371536601799</v>
      </c>
      <c r="W457">
        <v>225.91</v>
      </c>
      <c r="X457">
        <v>233.13</v>
      </c>
      <c r="Y457">
        <v>225.91</v>
      </c>
      <c r="Z457">
        <v>235.99</v>
      </c>
      <c r="AA457">
        <v>225.91</v>
      </c>
      <c r="AB457">
        <v>247.4</v>
      </c>
      <c r="AC457" s="1">
        <f>(Table2[[#This Row],[Close Price]]/Table2[[#This Row],[Day Low]])-1</f>
        <v>1.7086450356336602E-2</v>
      </c>
      <c r="AD457" s="1">
        <f>(Table2[[#This Row],[Day High]]/Table2[[#This Row],[Close Price]])-1</f>
        <v>1.4623318971144883E-2</v>
      </c>
      <c r="AE457" s="1">
        <f>(Table2[[#This Row],[Close Price]]/Table2[[#This Row],[Current Week Low]])-1</f>
        <v>1.7086450356336602E-2</v>
      </c>
      <c r="AF457" s="1">
        <f>(Table2[[#This Row],[Current Week High]]/Table2[[#This Row],[Close Price]])-1</f>
        <v>2.7070548809679185E-2</v>
      </c>
      <c r="AG457" s="1">
        <f>(Table2[[#This Row],[Close Price]]/Table2[[#This Row],[Current Month Low]])-1</f>
        <v>1.7086450356336602E-2</v>
      </c>
      <c r="AH457" s="1">
        <f>(Table2[[#This Row],[Current Month High]]/Table2[[#This Row],[Close Price]])-1</f>
        <v>7.6728902815859312E-2</v>
      </c>
      <c r="AI457">
        <v>20.990555773164399</v>
      </c>
      <c r="AJ457">
        <v>37.669263031755499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0.18</v>
      </c>
      <c r="AM457" t="s">
        <v>3208</v>
      </c>
      <c r="AN457">
        <v>-4.12</v>
      </c>
      <c r="AO457" t="s">
        <v>3206</v>
      </c>
      <c r="AP457">
        <v>7.1002844999369999E-2</v>
      </c>
      <c r="AQ457">
        <f>(Table2[[#This Row],[Sharpe Ratio]]-AVERAGE(Table2[Sharpe Ratio]))/_xlfn.STDEV.P(Table2[Sharpe Ratio])</f>
        <v>7.4071667649470346E-2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-1.0481934133788471</v>
      </c>
      <c r="AS457">
        <f>_xlfn.RANK.AVG(Table2[[#This Row],[1Y Return vs Nifty Z-Score]],Table2[1Y Return vs Nifty Z-Score])</f>
        <v>578</v>
      </c>
      <c r="AT457">
        <f>_xlfn.RANK.AVG(Table2[[#This Row],[6M Return vs Nifty Z-Score]],Table2[6M Return vs Nifty Z-Score])</f>
        <v>389</v>
      </c>
      <c r="AU457">
        <f>_xlfn.RANK.AVG(Table2[[#This Row],[Sharpe Ratio Z-Score]],Table2[Sharpe Ratio Z-Score])</f>
        <v>332</v>
      </c>
      <c r="AV457">
        <f>(Table2[[#This Row],[Rank 1Y]]+Table2[[#This Row],[Rank 6M]]+Table2[[#This Row],[Rank Sharpe]])/3</f>
        <v>433</v>
      </c>
    </row>
    <row r="458" spans="1:48" x14ac:dyDescent="0.3">
      <c r="A458" t="s">
        <v>2038</v>
      </c>
      <c r="B458" t="s">
        <v>2039</v>
      </c>
      <c r="C458" t="s">
        <v>3173</v>
      </c>
      <c r="D458" t="s">
        <v>127</v>
      </c>
      <c r="E458">
        <v>3280.8472109999998</v>
      </c>
      <c r="F458">
        <v>556.95000000000005</v>
      </c>
      <c r="G458">
        <v>-23.157664610616202</v>
      </c>
      <c r="H458">
        <f>(Table2[[#This Row],[1Y Return vs Nifty]]-AVERAGE(Table2[1Y Return vs Nifty]))/_xlfn.STDEV.P(Table2[1Y Return vs Nifty])</f>
        <v>-0.82940897608867814</v>
      </c>
      <c r="I458">
        <v>1.8805215732018901</v>
      </c>
      <c r="J458">
        <f>(Table2[[#This Row],[1M Return vs Nifty]]-AVERAGE(Table2[1M Return vs Nifty]))/_xlfn.STDEV.P(Table2[1M Return vs Nifty])</f>
        <v>-5.2732863361377821E-2</v>
      </c>
      <c r="K458">
        <v>-7.1732768810833401</v>
      </c>
      <c r="L458">
        <f>(Table2[[#This Row],[6M Return vs Nifty]]-AVERAGE(Table2[6M Return vs Nifty]))/_xlfn.STDEV.P(Table2[6M Return vs Nifty])</f>
        <v>-0.65497399745351148</v>
      </c>
      <c r="M458">
        <v>1.5707547802603701</v>
      </c>
      <c r="N458">
        <f>(Table2[[#This Row],[1W Return vs Nifty]]-AVERAGE(Table2[1W Return vs Nifty]))/_xlfn.STDEV.P(Table2[1W Return vs Nifty])</f>
        <v>-0.11194224724971463</v>
      </c>
      <c r="O458">
        <v>575.57000000000005</v>
      </c>
      <c r="P458">
        <v>583.84763187829901</v>
      </c>
      <c r="Q458">
        <v>566.01580323408996</v>
      </c>
      <c r="R458">
        <v>47.125837411318301</v>
      </c>
      <c r="S458" s="1">
        <f>(Table2[[#This Row],[Close Price]]-Table2[[#This Row],[20D EMA]])/Table2[[#This Row],[20D EMA]]</f>
        <v>-3.2350539465225779E-2</v>
      </c>
      <c r="T458" s="1">
        <f>(Table2[[#This Row],[Close Price]]-Table2[[#This Row],[50D EMA]])/Table2[[#This Row],[50D EMA]]</f>
        <v>-4.6069608592513196E-2</v>
      </c>
      <c r="U458" s="1">
        <f>(Table2[[#This Row],[Close Price]]-Table2[[#This Row],[200D EMA]])/Table2[[#This Row],[200D EMA]]</f>
        <v>-1.6016872995930333E-2</v>
      </c>
      <c r="V458">
        <v>0.496697038220965</v>
      </c>
      <c r="W458">
        <v>555.04999999999995</v>
      </c>
      <c r="X458">
        <v>575.25</v>
      </c>
      <c r="Y458">
        <v>548.25</v>
      </c>
      <c r="Z458">
        <v>581.9</v>
      </c>
      <c r="AA458">
        <v>548.25</v>
      </c>
      <c r="AB458">
        <v>596</v>
      </c>
      <c r="AC458" s="1">
        <f>(Table2[[#This Row],[Close Price]]/Table2[[#This Row],[Day Low]])-1</f>
        <v>3.4231150346817341E-3</v>
      </c>
      <c r="AD458" s="1">
        <f>(Table2[[#This Row],[Day High]]/Table2[[#This Row],[Close Price]])-1</f>
        <v>3.285752760570948E-2</v>
      </c>
      <c r="AE458" s="1">
        <f>(Table2[[#This Row],[Close Price]]/Table2[[#This Row],[Current Week Low]])-1</f>
        <v>1.5868673050615678E-2</v>
      </c>
      <c r="AF458" s="1">
        <f>(Table2[[#This Row],[Current Week High]]/Table2[[#This Row],[Close Price]])-1</f>
        <v>4.4797558129095805E-2</v>
      </c>
      <c r="AG458" s="1">
        <f>(Table2[[#This Row],[Close Price]]/Table2[[#This Row],[Current Month Low]])-1</f>
        <v>1.5868673050615678E-2</v>
      </c>
      <c r="AH458" s="1">
        <f>(Table2[[#This Row],[Current Month High]]/Table2[[#This Row],[Close Price]])-1</f>
        <v>7.0114013825298471E-2</v>
      </c>
      <c r="AI458">
        <v>24.23915970913</v>
      </c>
      <c r="AJ458">
        <v>21.076086956521699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0.16</v>
      </c>
      <c r="AM458" t="s">
        <v>3208</v>
      </c>
      <c r="AN458">
        <v>-6.67</v>
      </c>
      <c r="AO458" t="s">
        <v>3206</v>
      </c>
      <c r="AP458">
        <v>0.13148391796118</v>
      </c>
      <c r="AQ458">
        <f>(Table2[[#This Row],[Sharpe Ratio]]-AVERAGE(Table2[Sharpe Ratio]))/_xlfn.STDEV.P(Table2[Sharpe Ratio])</f>
        <v>0.78117655375096318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607</v>
      </c>
      <c r="AT458">
        <f>_xlfn.RANK.AVG(Table2[[#This Row],[6M Return vs Nifty Z-Score]],Table2[6M Return vs Nifty Z-Score])</f>
        <v>540</v>
      </c>
      <c r="AU458">
        <f>_xlfn.RANK.AVG(Table2[[#This Row],[Sharpe Ratio Z-Score]],Table2[Sharpe Ratio Z-Score])</f>
        <v>154</v>
      </c>
      <c r="AV458">
        <f>(Table2[[#This Row],[Rank 1Y]]+Table2[[#This Row],[Rank 6M]]+Table2[[#This Row],[Rank Sharpe]])/3</f>
        <v>433.66666666666669</v>
      </c>
    </row>
    <row r="459" spans="1:48" x14ac:dyDescent="0.3">
      <c r="A459" t="s">
        <v>385</v>
      </c>
      <c r="B459" t="s">
        <v>386</v>
      </c>
      <c r="C459" t="s">
        <v>3169</v>
      </c>
      <c r="D459" t="s">
        <v>387</v>
      </c>
      <c r="E459">
        <v>61815.269194050001</v>
      </c>
      <c r="F459">
        <v>206.79</v>
      </c>
      <c r="G459">
        <v>18.492274199903001</v>
      </c>
      <c r="H459">
        <f>(Table2[[#This Row],[1Y Return vs Nifty]]-AVERAGE(Table2[1Y Return vs Nifty]))/_xlfn.STDEV.P(Table2[1Y Return vs Nifty])</f>
        <v>-9.0951636016346968E-2</v>
      </c>
      <c r="I459">
        <v>-6.2222108709733304</v>
      </c>
      <c r="J459">
        <f>(Table2[[#This Row],[1M Return vs Nifty]]-AVERAGE(Table2[1M Return vs Nifty]))/_xlfn.STDEV.P(Table2[1M Return vs Nifty])</f>
        <v>-0.84401029515521298</v>
      </c>
      <c r="K459">
        <v>-21.2180650818073</v>
      </c>
      <c r="L459">
        <f>(Table2[[#This Row],[6M Return vs Nifty]]-AVERAGE(Table2[6M Return vs Nifty]))/_xlfn.STDEV.P(Table2[6M Return vs Nifty])</f>
        <v>-1.103956402391826</v>
      </c>
      <c r="M459">
        <v>0.19615152879905401</v>
      </c>
      <c r="N459">
        <f>(Table2[[#This Row],[1W Return vs Nifty]]-AVERAGE(Table2[1W Return vs Nifty]))/_xlfn.STDEV.P(Table2[1W Return vs Nifty])</f>
        <v>-0.37210399828562896</v>
      </c>
      <c r="O459">
        <v>217.98</v>
      </c>
      <c r="P459">
        <v>228.035787123266</v>
      </c>
      <c r="Q459">
        <v>220.418572314557</v>
      </c>
      <c r="R459">
        <v>36.529163355925803</v>
      </c>
      <c r="S459" s="1">
        <f>(Table2[[#This Row],[Close Price]]-Table2[[#This Row],[20D EMA]])/Table2[[#This Row],[20D EMA]]</f>
        <v>-5.1334984860996413E-2</v>
      </c>
      <c r="T459" s="1">
        <f>(Table2[[#This Row],[Close Price]]-Table2[[#This Row],[50D EMA]])/Table2[[#This Row],[50D EMA]]</f>
        <v>-9.3168653005247307E-2</v>
      </c>
      <c r="U459" s="1">
        <f>(Table2[[#This Row],[Close Price]]-Table2[[#This Row],[200D EMA]])/Table2[[#This Row],[200D EMA]]</f>
        <v>-6.1830417334832452E-2</v>
      </c>
      <c r="V459">
        <v>0.77218572812521502</v>
      </c>
      <c r="W459">
        <v>205.71</v>
      </c>
      <c r="X459">
        <v>212</v>
      </c>
      <c r="Y459">
        <v>204.9</v>
      </c>
      <c r="Z459">
        <v>212.2</v>
      </c>
      <c r="AA459">
        <v>204.9</v>
      </c>
      <c r="AB459">
        <v>221.79</v>
      </c>
      <c r="AC459" s="1">
        <f>(Table2[[#This Row],[Close Price]]/Table2[[#This Row],[Day Low]])-1</f>
        <v>5.2501093772785445E-3</v>
      </c>
      <c r="AD459" s="1">
        <f>(Table2[[#This Row],[Day High]]/Table2[[#This Row],[Close Price]])-1</f>
        <v>2.5194641907248849E-2</v>
      </c>
      <c r="AE459" s="1">
        <f>(Table2[[#This Row],[Close Price]]/Table2[[#This Row],[Current Week Low]])-1</f>
        <v>9.2240117130306665E-3</v>
      </c>
      <c r="AF459" s="1">
        <f>(Table2[[#This Row],[Current Week High]]/Table2[[#This Row],[Close Price]])-1</f>
        <v>2.6161806663765219E-2</v>
      </c>
      <c r="AG459" s="1">
        <f>(Table2[[#This Row],[Close Price]]/Table2[[#This Row],[Current Month Low]])-1</f>
        <v>9.2240117130306665E-3</v>
      </c>
      <c r="AH459" s="1">
        <f>(Table2[[#This Row],[Current Month High]]/Table2[[#This Row],[Close Price]])-1</f>
        <v>7.2537356738720415E-2</v>
      </c>
      <c r="AI459">
        <v>38.473814014217297</v>
      </c>
      <c r="AJ459">
        <v>52.443789163287803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-0.14000000000000001</v>
      </c>
      <c r="AM459" t="s">
        <v>3206</v>
      </c>
      <c r="AN459">
        <v>-9.7899999999999991</v>
      </c>
      <c r="AO459" t="s">
        <v>3206</v>
      </c>
      <c r="AP459">
        <v>7.9011728832779002E-2</v>
      </c>
      <c r="AQ459">
        <f>(Table2[[#This Row],[Sharpe Ratio]]-AVERAGE(Table2[Sharpe Ratio]))/_xlfn.STDEV.P(Table2[Sharpe Ratio])</f>
        <v>0.1677062646150147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330</v>
      </c>
      <c r="AT459">
        <f>_xlfn.RANK.AVG(Table2[[#This Row],[6M Return vs Nifty Z-Score]],Table2[6M Return vs Nifty Z-Score])</f>
        <v>672</v>
      </c>
      <c r="AU459">
        <f>_xlfn.RANK.AVG(Table2[[#This Row],[Sharpe Ratio Z-Score]],Table2[Sharpe Ratio Z-Score])</f>
        <v>301</v>
      </c>
      <c r="AV459">
        <f>(Table2[[#This Row],[Rank 1Y]]+Table2[[#This Row],[Rank 6M]]+Table2[[#This Row],[Rank Sharpe]])/3</f>
        <v>434.33333333333331</v>
      </c>
    </row>
    <row r="460" spans="1:48" x14ac:dyDescent="0.3">
      <c r="A460" t="s">
        <v>293</v>
      </c>
      <c r="B460" t="s">
        <v>294</v>
      </c>
      <c r="C460" t="s">
        <v>3161</v>
      </c>
      <c r="D460" t="s">
        <v>295</v>
      </c>
      <c r="E460">
        <v>95244.778466150005</v>
      </c>
      <c r="F460">
        <v>86.85</v>
      </c>
      <c r="G460">
        <v>-0.80886251405887999</v>
      </c>
      <c r="H460">
        <f>(Table2[[#This Row],[1Y Return vs Nifty]]-AVERAGE(Table2[1Y Return vs Nifty]))/_xlfn.STDEV.P(Table2[1Y Return vs Nifty])</f>
        <v>-0.43316260883450919</v>
      </c>
      <c r="I460">
        <v>-11.2603869895198</v>
      </c>
      <c r="J460">
        <f>(Table2[[#This Row],[1M Return vs Nifty]]-AVERAGE(Table2[1M Return vs Nifty]))/_xlfn.STDEV.P(Table2[1M Return vs Nifty])</f>
        <v>-1.3360165519919807</v>
      </c>
      <c r="K460">
        <v>-8.3086464589406201</v>
      </c>
      <c r="L460">
        <f>(Table2[[#This Row],[6M Return vs Nifty]]-AVERAGE(Table2[6M Return vs Nifty]))/_xlfn.STDEV.P(Table2[6M Return vs Nifty])</f>
        <v>-0.69126938021577222</v>
      </c>
      <c r="M460">
        <v>-3.2290921518192301</v>
      </c>
      <c r="N460">
        <f>(Table2[[#This Row],[1W Return vs Nifty]]-AVERAGE(Table2[1W Return vs Nifty]))/_xlfn.STDEV.P(Table2[1W Return vs Nifty])</f>
        <v>-1.020376430878104</v>
      </c>
      <c r="O460">
        <v>92.61</v>
      </c>
      <c r="P460">
        <v>92.502321508402304</v>
      </c>
      <c r="Q460">
        <v>83.881336077862997</v>
      </c>
      <c r="R460">
        <v>26.835290745844699</v>
      </c>
      <c r="S460" s="1">
        <f>(Table2[[#This Row],[Close Price]]-Table2[[#This Row],[20D EMA]])/Table2[[#This Row],[20D EMA]]</f>
        <v>-6.219630709426633E-2</v>
      </c>
      <c r="T460" s="1">
        <f>(Table2[[#This Row],[Close Price]]-Table2[[#This Row],[50D EMA]])/Table2[[#This Row],[50D EMA]]</f>
        <v>-6.1104644902224316E-2</v>
      </c>
      <c r="U460" s="1">
        <f>(Table2[[#This Row],[Close Price]]-Table2[[#This Row],[200D EMA]])/Table2[[#This Row],[200D EMA]]</f>
        <v>3.5391233150856467E-2</v>
      </c>
      <c r="V460">
        <v>0.32588129023905998</v>
      </c>
      <c r="W460">
        <v>86.55</v>
      </c>
      <c r="X460">
        <v>89.48</v>
      </c>
      <c r="Y460">
        <v>85.86</v>
      </c>
      <c r="Z460">
        <v>89.48</v>
      </c>
      <c r="AA460">
        <v>85.86</v>
      </c>
      <c r="AB460">
        <v>95.62</v>
      </c>
      <c r="AC460" s="1">
        <f>(Table2[[#This Row],[Close Price]]/Table2[[#This Row],[Day Low]])-1</f>
        <v>3.4662045060658286E-3</v>
      </c>
      <c r="AD460" s="1">
        <f>(Table2[[#This Row],[Day High]]/Table2[[#This Row],[Close Price]])-1</f>
        <v>3.0282095567069733E-2</v>
      </c>
      <c r="AE460" s="1">
        <f>(Table2[[#This Row],[Close Price]]/Table2[[#This Row],[Current Week Low]])-1</f>
        <v>1.1530398322851187E-2</v>
      </c>
      <c r="AF460" s="1">
        <f>(Table2[[#This Row],[Current Week High]]/Table2[[#This Row],[Close Price]])-1</f>
        <v>3.0282095567069733E-2</v>
      </c>
      <c r="AG460" s="1">
        <f>(Table2[[#This Row],[Close Price]]/Table2[[#This Row],[Current Month Low]])-1</f>
        <v>1.1530398322851187E-2</v>
      </c>
      <c r="AH460" s="1">
        <f>(Table2[[#This Row],[Current Month High]]/Table2[[#This Row],[Close Price]])-1</f>
        <v>0.10097869890616007</v>
      </c>
      <c r="AI460">
        <v>24.237190558434001</v>
      </c>
      <c r="AJ460">
        <v>45.966386554621799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0.03</v>
      </c>
      <c r="AM460" t="s">
        <v>3208</v>
      </c>
      <c r="AN460">
        <v>-10.19</v>
      </c>
      <c r="AO460" t="s">
        <v>3206</v>
      </c>
      <c r="AP460">
        <v>8.1263929697232007E-2</v>
      </c>
      <c r="AQ460">
        <f>(Table2[[#This Row],[Sharpe Ratio]]-AVERAGE(Table2[Sharpe Ratio]))/_xlfn.STDEV.P(Table2[Sharpe Ratio])</f>
        <v>0.19403751433907823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-3.2867874575812879</v>
      </c>
      <c r="AS460">
        <f>_xlfn.RANK.AVG(Table2[[#This Row],[1Y Return vs Nifty Z-Score]],Table2[1Y Return vs Nifty Z-Score])</f>
        <v>459</v>
      </c>
      <c r="AT460">
        <f>_xlfn.RANK.AVG(Table2[[#This Row],[6M Return vs Nifty Z-Score]],Table2[6M Return vs Nifty Z-Score])</f>
        <v>551</v>
      </c>
      <c r="AU460">
        <f>_xlfn.RANK.AVG(Table2[[#This Row],[Sharpe Ratio Z-Score]],Table2[Sharpe Ratio Z-Score])</f>
        <v>294</v>
      </c>
      <c r="AV460">
        <f>(Table2[[#This Row],[Rank 1Y]]+Table2[[#This Row],[Rank 6M]]+Table2[[#This Row],[Rank Sharpe]])/3</f>
        <v>434.66666666666669</v>
      </c>
    </row>
    <row r="461" spans="1:48" x14ac:dyDescent="0.3">
      <c r="A461" t="s">
        <v>953</v>
      </c>
      <c r="B461" t="s">
        <v>954</v>
      </c>
      <c r="C461" t="s">
        <v>3164</v>
      </c>
      <c r="D461" t="s">
        <v>46</v>
      </c>
      <c r="E461">
        <v>15995.746369349999</v>
      </c>
      <c r="F461">
        <v>1622.95</v>
      </c>
      <c r="G461">
        <v>3.2619332652366699</v>
      </c>
      <c r="H461">
        <f>(Table2[[#This Row],[1Y Return vs Nifty]]-AVERAGE(Table2[1Y Return vs Nifty]))/_xlfn.STDEV.P(Table2[1Y Return vs Nifty])</f>
        <v>-0.36098701604835515</v>
      </c>
      <c r="I461">
        <v>0.216774047984895</v>
      </c>
      <c r="J461">
        <f>(Table2[[#This Row],[1M Return vs Nifty]]-AVERAGE(Table2[1M Return vs Nifty]))/_xlfn.STDEV.P(Table2[1M Return vs Nifty])</f>
        <v>-0.21520717409262133</v>
      </c>
      <c r="K461">
        <v>19.083219240484201</v>
      </c>
      <c r="L461">
        <f>(Table2[[#This Row],[6M Return vs Nifty]]-AVERAGE(Table2[6M Return vs Nifty]))/_xlfn.STDEV.P(Table2[6M Return vs Nifty])</f>
        <v>0.18439108270535196</v>
      </c>
      <c r="M461">
        <v>4.9145134891412399</v>
      </c>
      <c r="N461">
        <f>(Table2[[#This Row],[1W Return vs Nifty]]-AVERAGE(Table2[1W Return vs Nifty]))/_xlfn.STDEV.P(Table2[1W Return vs Nifty])</f>
        <v>0.5209080823411989</v>
      </c>
      <c r="O461">
        <v>1604.5</v>
      </c>
      <c r="P461">
        <v>1616.4176784537899</v>
      </c>
      <c r="Q461">
        <v>1470.0103682987401</v>
      </c>
      <c r="R461">
        <v>72.735459150737995</v>
      </c>
      <c r="S461" s="1">
        <f>(Table2[[#This Row],[Close Price]]-Table2[[#This Row],[20D EMA]])/Table2[[#This Row],[20D EMA]]</f>
        <v>1.1498909317544435E-2</v>
      </c>
      <c r="T461" s="1">
        <f>(Table2[[#This Row],[Close Price]]-Table2[[#This Row],[50D EMA]])/Table2[[#This Row],[50D EMA]]</f>
        <v>4.0412336695418586E-3</v>
      </c>
      <c r="U461" s="1">
        <f>(Table2[[#This Row],[Close Price]]-Table2[[#This Row],[200D EMA]])/Table2[[#This Row],[200D EMA]]</f>
        <v>0.10403983196272196</v>
      </c>
      <c r="V461">
        <v>1.03438351801401</v>
      </c>
      <c r="W461">
        <v>1605</v>
      </c>
      <c r="X461">
        <v>1654</v>
      </c>
      <c r="Y461">
        <v>1592.9</v>
      </c>
      <c r="Z461">
        <v>1693.95</v>
      </c>
      <c r="AA461">
        <v>1542.3</v>
      </c>
      <c r="AB461">
        <v>1693.95</v>
      </c>
      <c r="AC461" s="1">
        <f>(Table2[[#This Row],[Close Price]]/Table2[[#This Row],[Day Low]])-1</f>
        <v>1.1183800623052909E-2</v>
      </c>
      <c r="AD461" s="1">
        <f>(Table2[[#This Row],[Day High]]/Table2[[#This Row],[Close Price]])-1</f>
        <v>1.9131827844357518E-2</v>
      </c>
      <c r="AE461" s="1">
        <f>(Table2[[#This Row],[Close Price]]/Table2[[#This Row],[Current Week Low]])-1</f>
        <v>1.8864963274530799E-2</v>
      </c>
      <c r="AF461" s="1">
        <f>(Table2[[#This Row],[Current Week High]]/Table2[[#This Row],[Close Price]])-1</f>
        <v>4.3747496842170053E-2</v>
      </c>
      <c r="AG461" s="1">
        <f>(Table2[[#This Row],[Close Price]]/Table2[[#This Row],[Current Month Low]])-1</f>
        <v>5.2292031381702797E-2</v>
      </c>
      <c r="AH461" s="1">
        <f>(Table2[[#This Row],[Current Month High]]/Table2[[#This Row],[Close Price]])-1</f>
        <v>4.3747496842170053E-2</v>
      </c>
      <c r="AI461">
        <v>14.6061184879386</v>
      </c>
      <c r="AJ461">
        <v>58.3443094785111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</v>
      </c>
      <c r="AM461" t="s">
        <v>3206</v>
      </c>
      <c r="AN461">
        <v>4.97</v>
      </c>
      <c r="AO461" t="s">
        <v>3208</v>
      </c>
      <c r="AP461">
        <v>-1.5879117538942E-2</v>
      </c>
      <c r="AQ461">
        <f>(Table2[[#This Row],[Sharpe Ratio]]-AVERAGE(Table2[Sharpe Ratio]))/_xlfn.STDEV.P(Table2[Sharpe Ratio])</f>
        <v>-0.94169503780761377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423</v>
      </c>
      <c r="AT461">
        <f>_xlfn.RANK.AVG(Table2[[#This Row],[6M Return vs Nifty Z-Score]],Table2[6M Return vs Nifty Z-Score])</f>
        <v>266</v>
      </c>
      <c r="AU461">
        <f>_xlfn.RANK.AVG(Table2[[#This Row],[Sharpe Ratio Z-Score]],Table2[Sharpe Ratio Z-Score])</f>
        <v>615</v>
      </c>
      <c r="AV461">
        <f>(Table2[[#This Row],[Rank 1Y]]+Table2[[#This Row],[Rank 6M]]+Table2[[#This Row],[Rank Sharpe]])/3</f>
        <v>434.66666666666669</v>
      </c>
    </row>
    <row r="462" spans="1:48" x14ac:dyDescent="0.3">
      <c r="A462" t="s">
        <v>494</v>
      </c>
      <c r="B462" t="s">
        <v>495</v>
      </c>
      <c r="C462" t="s">
        <v>3168</v>
      </c>
      <c r="D462" t="s">
        <v>496</v>
      </c>
      <c r="E462">
        <v>43779.677717339997</v>
      </c>
      <c r="F462">
        <v>663.1</v>
      </c>
      <c r="G462">
        <v>-3.0902052847406498</v>
      </c>
      <c r="H462">
        <f>(Table2[[#This Row],[1Y Return vs Nifty]]-AVERAGE(Table2[1Y Return vs Nifty]))/_xlfn.STDEV.P(Table2[1Y Return vs Nifty])</f>
        <v>-0.4736110311454062</v>
      </c>
      <c r="I462">
        <v>6.4314549884858598</v>
      </c>
      <c r="J462">
        <f>(Table2[[#This Row],[1M Return vs Nifty]]-AVERAGE(Table2[1M Return vs Nifty]))/_xlfn.STDEV.P(Table2[1M Return vs Nifty])</f>
        <v>0.39169140091249938</v>
      </c>
      <c r="K462">
        <v>35.499178818112298</v>
      </c>
      <c r="L462">
        <f>(Table2[[#This Row],[6M Return vs Nifty]]-AVERAGE(Table2[6M Return vs Nifty]))/_xlfn.STDEV.P(Table2[6M Return vs Nifty])</f>
        <v>0.7091748605165189</v>
      </c>
      <c r="M462">
        <v>3.39326653874818</v>
      </c>
      <c r="N462">
        <f>(Table2[[#This Row],[1W Return vs Nifty]]-AVERAGE(Table2[1W Return vs Nifty]))/_xlfn.STDEV.P(Table2[1W Return vs Nifty])</f>
        <v>0.23299208188683732</v>
      </c>
      <c r="O462">
        <v>644.62</v>
      </c>
      <c r="P462">
        <v>613.39089777442905</v>
      </c>
      <c r="Q462">
        <v>545.58913541945606</v>
      </c>
      <c r="R462">
        <v>67.120866619438402</v>
      </c>
      <c r="S462" s="1">
        <f>(Table2[[#This Row],[Close Price]]-Table2[[#This Row],[20D EMA]])/Table2[[#This Row],[20D EMA]]</f>
        <v>2.8668052496044209E-2</v>
      </c>
      <c r="T462" s="1">
        <f>(Table2[[#This Row],[Close Price]]-Table2[[#This Row],[50D EMA]])/Table2[[#This Row],[50D EMA]]</f>
        <v>8.1039843280901122E-2</v>
      </c>
      <c r="U462" s="1">
        <f>(Table2[[#This Row],[Close Price]]-Table2[[#This Row],[200D EMA]])/Table2[[#This Row],[200D EMA]]</f>
        <v>0.215383439573444</v>
      </c>
      <c r="V462">
        <v>0.61002052017195896</v>
      </c>
      <c r="W462">
        <v>660.05</v>
      </c>
      <c r="X462">
        <v>672.85</v>
      </c>
      <c r="Y462">
        <v>634.79999999999995</v>
      </c>
      <c r="Z462">
        <v>672.85</v>
      </c>
      <c r="AA462">
        <v>634.79999999999995</v>
      </c>
      <c r="AB462">
        <v>672.85</v>
      </c>
      <c r="AC462" s="1">
        <f>(Table2[[#This Row],[Close Price]]/Table2[[#This Row],[Day Low]])-1</f>
        <v>4.6208620559049507E-3</v>
      </c>
      <c r="AD462" s="1">
        <f>(Table2[[#This Row],[Day High]]/Table2[[#This Row],[Close Price]])-1</f>
        <v>1.470366460564021E-2</v>
      </c>
      <c r="AE462" s="1">
        <f>(Table2[[#This Row],[Close Price]]/Table2[[#This Row],[Current Week Low]])-1</f>
        <v>4.4580970384373142E-2</v>
      </c>
      <c r="AF462" s="1">
        <f>(Table2[[#This Row],[Current Week High]]/Table2[[#This Row],[Close Price]])-1</f>
        <v>1.470366460564021E-2</v>
      </c>
      <c r="AG462" s="1">
        <f>(Table2[[#This Row],[Close Price]]/Table2[[#This Row],[Current Month Low]])-1</f>
        <v>4.4580970384373142E-2</v>
      </c>
      <c r="AH462" s="1">
        <f>(Table2[[#This Row],[Current Month High]]/Table2[[#This Row],[Close Price]])-1</f>
        <v>1.470366460564021E-2</v>
      </c>
      <c r="AI462">
        <v>1.4703664605640201</v>
      </c>
      <c r="AJ462">
        <v>57.4872342952143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0.01</v>
      </c>
      <c r="AM462" t="s">
        <v>3208</v>
      </c>
      <c r="AN462">
        <v>0.94</v>
      </c>
      <c r="AO462" t="s">
        <v>3208</v>
      </c>
      <c r="AP462">
        <v>-7.0578032918206995E-2</v>
      </c>
      <c r="AQ462">
        <f>(Table2[[#This Row],[Sharpe Ratio]]-AVERAGE(Table2[Sharpe Ratio]))/_xlfn.STDEV.P(Table2[Sharpe Ratio])</f>
        <v>-1.581198744257283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-0.72095143208683365</v>
      </c>
      <c r="AS462">
        <f>_xlfn.RANK.AVG(Table2[[#This Row],[1Y Return vs Nifty Z-Score]],Table2[1Y Return vs Nifty Z-Score])</f>
        <v>470</v>
      </c>
      <c r="AT462">
        <f>_xlfn.RANK.AVG(Table2[[#This Row],[6M Return vs Nifty Z-Score]],Table2[6M Return vs Nifty Z-Score])</f>
        <v>142</v>
      </c>
      <c r="AU462">
        <f>_xlfn.RANK.AVG(Table2[[#This Row],[Sharpe Ratio Z-Score]],Table2[Sharpe Ratio Z-Score])</f>
        <v>694</v>
      </c>
      <c r="AV462">
        <f>(Table2[[#This Row],[Rank 1Y]]+Table2[[#This Row],[Rank 6M]]+Table2[[#This Row],[Rank Sharpe]])/3</f>
        <v>435.33333333333331</v>
      </c>
    </row>
    <row r="463" spans="1:48" x14ac:dyDescent="0.3">
      <c r="A463" t="s">
        <v>1635</v>
      </c>
      <c r="B463" t="s">
        <v>1636</v>
      </c>
      <c r="C463" t="s">
        <v>3172</v>
      </c>
      <c r="D463" t="s">
        <v>141</v>
      </c>
      <c r="E463">
        <v>5628.18</v>
      </c>
      <c r="F463">
        <v>192.51</v>
      </c>
      <c r="G463">
        <v>34.287195134944497</v>
      </c>
      <c r="H463">
        <f>(Table2[[#This Row],[1Y Return vs Nifty]]-AVERAGE(Table2[1Y Return vs Nifty]))/_xlfn.STDEV.P(Table2[1Y Return vs Nifty])</f>
        <v>0.18909380062659153</v>
      </c>
      <c r="I463">
        <v>-4.18302970798144</v>
      </c>
      <c r="J463">
        <f>(Table2[[#This Row],[1M Return vs Nifty]]-AVERAGE(Table2[1M Return vs Nifty]))/_xlfn.STDEV.P(Table2[1M Return vs Nifty])</f>
        <v>-0.64487277645625596</v>
      </c>
      <c r="K463">
        <v>-15.897648711773201</v>
      </c>
      <c r="L463">
        <f>(Table2[[#This Row],[6M Return vs Nifty]]-AVERAGE(Table2[6M Return vs Nifty]))/_xlfn.STDEV.P(Table2[6M Return vs Nifty])</f>
        <v>-0.93387385625788333</v>
      </c>
      <c r="M463">
        <v>-1.0431186473976599</v>
      </c>
      <c r="N463">
        <f>(Table2[[#This Row],[1W Return vs Nifty]]-AVERAGE(Table2[1W Return vs Nifty]))/_xlfn.STDEV.P(Table2[1W Return vs Nifty])</f>
        <v>-0.60665218424632283</v>
      </c>
      <c r="O463">
        <v>200.08</v>
      </c>
      <c r="P463">
        <v>202.401721196659</v>
      </c>
      <c r="Q463">
        <v>188.38157376329201</v>
      </c>
      <c r="R463">
        <v>44.085492625681603</v>
      </c>
      <c r="S463" s="1">
        <f>(Table2[[#This Row],[Close Price]]-Table2[[#This Row],[20D EMA]])/Table2[[#This Row],[20D EMA]]</f>
        <v>-3.7834866053578671E-2</v>
      </c>
      <c r="T463" s="1">
        <f>(Table2[[#This Row],[Close Price]]-Table2[[#This Row],[50D EMA]])/Table2[[#This Row],[50D EMA]]</f>
        <v>-4.8871724697676568E-2</v>
      </c>
      <c r="U463" s="1">
        <f>(Table2[[#This Row],[Close Price]]-Table2[[#This Row],[200D EMA]])/Table2[[#This Row],[200D EMA]]</f>
        <v>2.1915233821623612E-2</v>
      </c>
      <c r="V463">
        <v>0.57436272226967</v>
      </c>
      <c r="W463">
        <v>191.9</v>
      </c>
      <c r="X463">
        <v>197.5</v>
      </c>
      <c r="Y463">
        <v>191</v>
      </c>
      <c r="Z463">
        <v>198.15</v>
      </c>
      <c r="AA463">
        <v>191</v>
      </c>
      <c r="AB463">
        <v>212.9</v>
      </c>
      <c r="AC463" s="1">
        <f>(Table2[[#This Row],[Close Price]]/Table2[[#This Row],[Day Low]])-1</f>
        <v>3.178738926524094E-3</v>
      </c>
      <c r="AD463" s="1">
        <f>(Table2[[#This Row],[Day High]]/Table2[[#This Row],[Close Price]])-1</f>
        <v>2.5920731390577156E-2</v>
      </c>
      <c r="AE463" s="1">
        <f>(Table2[[#This Row],[Close Price]]/Table2[[#This Row],[Current Week Low]])-1</f>
        <v>7.9057591623035162E-3</v>
      </c>
      <c r="AF463" s="1">
        <f>(Table2[[#This Row],[Current Week High]]/Table2[[#This Row],[Close Price]])-1</f>
        <v>2.9297179367305581E-2</v>
      </c>
      <c r="AG463" s="1">
        <f>(Table2[[#This Row],[Close Price]]/Table2[[#This Row],[Current Month Low]])-1</f>
        <v>7.9057591623035162E-3</v>
      </c>
      <c r="AH463" s="1">
        <f>(Table2[[#This Row],[Current Month High]]/Table2[[#This Row],[Close Price]])-1</f>
        <v>0.10591657576229818</v>
      </c>
      <c r="AI463">
        <v>37.629214066801701</v>
      </c>
      <c r="AJ463">
        <v>75.647810218978094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0.11</v>
      </c>
      <c r="AM463" t="s">
        <v>3208</v>
      </c>
      <c r="AN463">
        <v>-3.21</v>
      </c>
      <c r="AO463" t="s">
        <v>3206</v>
      </c>
      <c r="AP463">
        <v>3.2787040502849002E-2</v>
      </c>
      <c r="AQ463">
        <f>(Table2[[#This Row],[Sharpe Ratio]]-AVERAGE(Table2[Sharpe Ratio]))/_xlfn.STDEV.P(Table2[Sharpe Ratio])</f>
        <v>-0.37272235835685497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243</v>
      </c>
      <c r="AT463">
        <f>_xlfn.RANK.AVG(Table2[[#This Row],[6M Return vs Nifty Z-Score]],Table2[6M Return vs Nifty Z-Score])</f>
        <v>626</v>
      </c>
      <c r="AU463">
        <f>_xlfn.RANK.AVG(Table2[[#This Row],[Sharpe Ratio Z-Score]],Table2[Sharpe Ratio Z-Score])</f>
        <v>439</v>
      </c>
      <c r="AV463">
        <f>(Table2[[#This Row],[Rank 1Y]]+Table2[[#This Row],[Rank 6M]]+Table2[[#This Row],[Rank Sharpe]])/3</f>
        <v>436</v>
      </c>
    </row>
    <row r="464" spans="1:48" x14ac:dyDescent="0.3">
      <c r="A464" t="s">
        <v>1380</v>
      </c>
      <c r="B464" t="s">
        <v>1381</v>
      </c>
      <c r="C464" t="s">
        <v>3168</v>
      </c>
      <c r="D464" t="s">
        <v>345</v>
      </c>
      <c r="E464">
        <v>8292.4900673859993</v>
      </c>
      <c r="F464">
        <v>214.85</v>
      </c>
      <c r="G464">
        <v>29.289019225234899</v>
      </c>
      <c r="H464">
        <f>(Table2[[#This Row],[1Y Return vs Nifty]]-AVERAGE(Table2[1Y Return vs Nifty]))/_xlfn.STDEV.P(Table2[1Y Return vs Nifty])</f>
        <v>0.10047567073475214</v>
      </c>
      <c r="I464">
        <v>-6.0422533856571201</v>
      </c>
      <c r="J464">
        <f>(Table2[[#This Row],[1M Return vs Nifty]]-AVERAGE(Table2[1M Return vs Nifty]))/_xlfn.STDEV.P(Table2[1M Return vs Nifty])</f>
        <v>-0.82643643377028597</v>
      </c>
      <c r="K464">
        <v>-1.5683225692937399</v>
      </c>
      <c r="L464">
        <f>(Table2[[#This Row],[6M Return vs Nifty]]-AVERAGE(Table2[6M Return vs Nifty]))/_xlfn.STDEV.P(Table2[6M Return vs Nifty])</f>
        <v>-0.47579537044175252</v>
      </c>
      <c r="M464">
        <v>-0.46332579782022199</v>
      </c>
      <c r="N464">
        <f>(Table2[[#This Row],[1W Return vs Nifty]]-AVERAGE(Table2[1W Return vs Nifty]))/_xlfn.STDEV.P(Table2[1W Return vs Nifty])</f>
        <v>-0.49691875911160599</v>
      </c>
      <c r="O464">
        <v>219.48</v>
      </c>
      <c r="P464">
        <v>221.07734314330199</v>
      </c>
      <c r="Q464">
        <v>204.72006561667101</v>
      </c>
      <c r="R464">
        <v>42.993798525608902</v>
      </c>
      <c r="S464" s="1">
        <f>(Table2[[#This Row],[Close Price]]-Table2[[#This Row],[20D EMA]])/Table2[[#This Row],[20D EMA]]</f>
        <v>-2.1095316201931818E-2</v>
      </c>
      <c r="T464" s="1">
        <f>(Table2[[#This Row],[Close Price]]-Table2[[#This Row],[50D EMA]])/Table2[[#This Row],[50D EMA]]</f>
        <v>-2.8168165288947947E-2</v>
      </c>
      <c r="U464" s="1">
        <f>(Table2[[#This Row],[Close Price]]-Table2[[#This Row],[200D EMA]])/Table2[[#This Row],[200D EMA]]</f>
        <v>4.948188323804481E-2</v>
      </c>
      <c r="V464">
        <v>1.20572142029573</v>
      </c>
      <c r="W464">
        <v>214.16</v>
      </c>
      <c r="X464">
        <v>218.59</v>
      </c>
      <c r="Y464">
        <v>212.63</v>
      </c>
      <c r="Z464">
        <v>218.59</v>
      </c>
      <c r="AA464">
        <v>212.63</v>
      </c>
      <c r="AB464">
        <v>228.5</v>
      </c>
      <c r="AC464" s="1">
        <f>(Table2[[#This Row],[Close Price]]/Table2[[#This Row],[Day Low]])-1</f>
        <v>3.2218901755696194E-3</v>
      </c>
      <c r="AD464" s="1">
        <f>(Table2[[#This Row],[Day High]]/Table2[[#This Row],[Close Price]])-1</f>
        <v>1.740749360018623E-2</v>
      </c>
      <c r="AE464" s="1">
        <f>(Table2[[#This Row],[Close Price]]/Table2[[#This Row],[Current Week Low]])-1</f>
        <v>1.0440671589145412E-2</v>
      </c>
      <c r="AF464" s="1">
        <f>(Table2[[#This Row],[Current Week High]]/Table2[[#This Row],[Close Price]])-1</f>
        <v>1.740749360018623E-2</v>
      </c>
      <c r="AG464" s="1">
        <f>(Table2[[#This Row],[Close Price]]/Table2[[#This Row],[Current Month Low]])-1</f>
        <v>1.0440671589145412E-2</v>
      </c>
      <c r="AH464" s="1">
        <f>(Table2[[#This Row],[Current Month High]]/Table2[[#This Row],[Close Price]])-1</f>
        <v>6.3532697230626045E-2</v>
      </c>
      <c r="AI464">
        <v>21.945543402373701</v>
      </c>
      <c r="AJ464">
        <v>72.570281124497996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-0.14000000000000001</v>
      </c>
      <c r="AM464" t="s">
        <v>3206</v>
      </c>
      <c r="AN464">
        <v>-0.04</v>
      </c>
      <c r="AO464" t="s">
        <v>3206</v>
      </c>
      <c r="AQ464">
        <f>(Table2[[#This Row],[Sharpe Ratio]]-AVERAGE(Table2[Sharpe Ratio]))/_xlfn.STDEV.P(Table2[Sharpe Ratio])</f>
        <v>-0.75604684988846582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265</v>
      </c>
      <c r="AT464">
        <f>_xlfn.RANK.AVG(Table2[[#This Row],[6M Return vs Nifty Z-Score]],Table2[6M Return vs Nifty Z-Score])</f>
        <v>484</v>
      </c>
      <c r="AU464">
        <f>_xlfn.RANK.AVG(Table2[[#This Row],[Sharpe Ratio Z-Score]],Table2[Sharpe Ratio Z-Score])</f>
        <v>559.5</v>
      </c>
      <c r="AV464">
        <f>(Table2[[#This Row],[Rank 1Y]]+Table2[[#This Row],[Rank 6M]]+Table2[[#This Row],[Rank Sharpe]])/3</f>
        <v>436.16666666666669</v>
      </c>
    </row>
    <row r="465" spans="1:48" x14ac:dyDescent="0.3">
      <c r="A465" t="s">
        <v>1143</v>
      </c>
      <c r="B465" t="s">
        <v>1144</v>
      </c>
      <c r="C465" t="s">
        <v>3160</v>
      </c>
      <c r="D465" t="s">
        <v>286</v>
      </c>
      <c r="E465">
        <v>11078.993222634999</v>
      </c>
      <c r="F465">
        <v>2059.6999999999998</v>
      </c>
      <c r="G465">
        <v>-6.5196995349765103</v>
      </c>
      <c r="H465">
        <f>(Table2[[#This Row],[1Y Return vs Nifty]]-AVERAGE(Table2[1Y Return vs Nifty]))/_xlfn.STDEV.P(Table2[1Y Return vs Nifty])</f>
        <v>-0.53441628738705294</v>
      </c>
      <c r="I465">
        <v>-10.3344020224106</v>
      </c>
      <c r="J465">
        <f>(Table2[[#This Row],[1M Return vs Nifty]]-AVERAGE(Table2[1M Return vs Nifty]))/_xlfn.STDEV.P(Table2[1M Return vs Nifty])</f>
        <v>-1.2455889077741851</v>
      </c>
      <c r="K465">
        <v>10.246716245346301</v>
      </c>
      <c r="L465">
        <f>(Table2[[#This Row],[6M Return vs Nifty]]-AVERAGE(Table2[6M Return vs Nifty]))/_xlfn.STDEV.P(Table2[6M Return vs Nifty])</f>
        <v>-9.8093374112382559E-2</v>
      </c>
      <c r="M465">
        <v>-3.1043335530367401E-2</v>
      </c>
      <c r="N465">
        <f>(Table2[[#This Row],[1W Return vs Nifty]]-AVERAGE(Table2[1W Return vs Nifty]))/_xlfn.STDEV.P(Table2[1W Return vs Nifty])</f>
        <v>-0.41510361556972403</v>
      </c>
      <c r="O465">
        <v>2101.2600000000002</v>
      </c>
      <c r="P465">
        <v>2158.8249543420502</v>
      </c>
      <c r="Q465">
        <v>2023.29279100438</v>
      </c>
      <c r="R465">
        <v>38.722085912290098</v>
      </c>
      <c r="S465" s="1">
        <f>(Table2[[#This Row],[Close Price]]-Table2[[#This Row],[20D EMA]])/Table2[[#This Row],[20D EMA]]</f>
        <v>-1.9778609025061341E-2</v>
      </c>
      <c r="T465" s="1">
        <f>(Table2[[#This Row],[Close Price]]-Table2[[#This Row],[50D EMA]])/Table2[[#This Row],[50D EMA]]</f>
        <v>-4.5916161077664081E-2</v>
      </c>
      <c r="U465" s="1">
        <f>(Table2[[#This Row],[Close Price]]-Table2[[#This Row],[200D EMA]])/Table2[[#This Row],[200D EMA]]</f>
        <v>1.7994038805202773E-2</v>
      </c>
      <c r="V465">
        <v>0.37849902721989998</v>
      </c>
      <c r="W465">
        <v>2025</v>
      </c>
      <c r="X465">
        <v>2098.3000000000002</v>
      </c>
      <c r="Y465">
        <v>1980</v>
      </c>
      <c r="Z465">
        <v>2098.3000000000002</v>
      </c>
      <c r="AA465">
        <v>1980</v>
      </c>
      <c r="AB465">
        <v>2130</v>
      </c>
      <c r="AC465" s="1">
        <f>(Table2[[#This Row],[Close Price]]/Table2[[#This Row],[Day Low]])-1</f>
        <v>1.7135802469135708E-2</v>
      </c>
      <c r="AD465" s="1">
        <f>(Table2[[#This Row],[Day High]]/Table2[[#This Row],[Close Price]])-1</f>
        <v>1.8740593290285101E-2</v>
      </c>
      <c r="AE465" s="1">
        <f>(Table2[[#This Row],[Close Price]]/Table2[[#This Row],[Current Week Low]])-1</f>
        <v>4.0252525252525206E-2</v>
      </c>
      <c r="AF465" s="1">
        <f>(Table2[[#This Row],[Current Week High]]/Table2[[#This Row],[Close Price]])-1</f>
        <v>1.8740593290285101E-2</v>
      </c>
      <c r="AG465" s="1">
        <f>(Table2[[#This Row],[Close Price]]/Table2[[#This Row],[Current Month Low]])-1</f>
        <v>4.0252525252525206E-2</v>
      </c>
      <c r="AH465" s="1">
        <f>(Table2[[#This Row],[Current Month High]]/Table2[[#This Row],[Close Price]])-1</f>
        <v>3.4131184153032068E-2</v>
      </c>
      <c r="AI465">
        <v>33.410205369713999</v>
      </c>
      <c r="AJ465">
        <v>28.7312499999999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-0.28999999999999998</v>
      </c>
      <c r="AM465" t="s">
        <v>3206</v>
      </c>
      <c r="AN465">
        <v>-1.38</v>
      </c>
      <c r="AO465" t="s">
        <v>3206</v>
      </c>
      <c r="AP465">
        <v>2.5252578869526001E-2</v>
      </c>
      <c r="AQ465">
        <f>(Table2[[#This Row],[Sharpe Ratio]]-AVERAGE(Table2[Sharpe Ratio]))/_xlfn.STDEV.P(Table2[Sharpe Ratio])</f>
        <v>-0.46081032330468263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497</v>
      </c>
      <c r="AT465">
        <f>_xlfn.RANK.AVG(Table2[[#This Row],[6M Return vs Nifty Z-Score]],Table2[6M Return vs Nifty Z-Score])</f>
        <v>355</v>
      </c>
      <c r="AU465">
        <f>_xlfn.RANK.AVG(Table2[[#This Row],[Sharpe Ratio Z-Score]],Table2[Sharpe Ratio Z-Score])</f>
        <v>460</v>
      </c>
      <c r="AV465">
        <f>(Table2[[#This Row],[Rank 1Y]]+Table2[[#This Row],[Rank 6M]]+Table2[[#This Row],[Rank Sharpe]])/3</f>
        <v>437.33333333333331</v>
      </c>
    </row>
    <row r="466" spans="1:48" x14ac:dyDescent="0.3">
      <c r="A466" t="s">
        <v>1539</v>
      </c>
      <c r="B466" t="s">
        <v>1540</v>
      </c>
      <c r="C466" t="s">
        <v>3175</v>
      </c>
      <c r="D466" t="s">
        <v>376</v>
      </c>
      <c r="E466">
        <v>6553.6015930000003</v>
      </c>
      <c r="F466">
        <v>329.25</v>
      </c>
      <c r="G466">
        <v>15.4317963645123</v>
      </c>
      <c r="H466">
        <f>(Table2[[#This Row],[1Y Return vs Nifty]]-AVERAGE(Table2[1Y Return vs Nifty]))/_xlfn.STDEV.P(Table2[1Y Return vs Nifty])</f>
        <v>-0.14521419644781977</v>
      </c>
      <c r="I466">
        <v>-4.5656852236046497</v>
      </c>
      <c r="J466">
        <f>(Table2[[#This Row],[1M Return vs Nifty]]-AVERAGE(Table2[1M Return vs Nifty]))/_xlfn.STDEV.P(Table2[1M Return vs Nifty])</f>
        <v>-0.68224124144632758</v>
      </c>
      <c r="K466">
        <v>8.9375421925810397</v>
      </c>
      <c r="L466">
        <f>(Table2[[#This Row],[6M Return vs Nifty]]-AVERAGE(Table2[6M Return vs Nifty]))/_xlfn.STDEV.P(Table2[6M Return vs Nifty])</f>
        <v>-0.13994492119823237</v>
      </c>
      <c r="M466">
        <v>0.30274185775138301</v>
      </c>
      <c r="N466">
        <f>(Table2[[#This Row],[1W Return vs Nifty]]-AVERAGE(Table2[1W Return vs Nifty]))/_xlfn.STDEV.P(Table2[1W Return vs Nifty])</f>
        <v>-0.35193037611919514</v>
      </c>
      <c r="O466">
        <v>340.95</v>
      </c>
      <c r="P466">
        <v>334.50330439901501</v>
      </c>
      <c r="Q466">
        <v>291.37870579117401</v>
      </c>
      <c r="R466">
        <v>40.206036824932198</v>
      </c>
      <c r="S466" s="1">
        <f>(Table2[[#This Row],[Close Price]]-Table2[[#This Row],[20D EMA]])/Table2[[#This Row],[20D EMA]]</f>
        <v>-3.4315882094148667E-2</v>
      </c>
      <c r="T466" s="1">
        <f>(Table2[[#This Row],[Close Price]]-Table2[[#This Row],[50D EMA]])/Table2[[#This Row],[50D EMA]]</f>
        <v>-1.5704790744753182E-2</v>
      </c>
      <c r="U466" s="1">
        <f>(Table2[[#This Row],[Close Price]]-Table2[[#This Row],[200D EMA]])/Table2[[#This Row],[200D EMA]]</f>
        <v>0.12997275866812202</v>
      </c>
      <c r="V466">
        <v>0.42246612692187702</v>
      </c>
      <c r="W466">
        <v>326</v>
      </c>
      <c r="X466">
        <v>342.2</v>
      </c>
      <c r="Y466">
        <v>326</v>
      </c>
      <c r="Z466">
        <v>342.2</v>
      </c>
      <c r="AA466">
        <v>326</v>
      </c>
      <c r="AB466">
        <v>358.8</v>
      </c>
      <c r="AC466" s="1">
        <f>(Table2[[#This Row],[Close Price]]/Table2[[#This Row],[Day Low]])-1</f>
        <v>9.9693251533743421E-3</v>
      </c>
      <c r="AD466" s="1">
        <f>(Table2[[#This Row],[Day High]]/Table2[[#This Row],[Close Price]])-1</f>
        <v>3.9331814730448E-2</v>
      </c>
      <c r="AE466" s="1">
        <f>(Table2[[#This Row],[Close Price]]/Table2[[#This Row],[Current Week Low]])-1</f>
        <v>9.9693251533743421E-3</v>
      </c>
      <c r="AF466" s="1">
        <f>(Table2[[#This Row],[Current Week High]]/Table2[[#This Row],[Close Price]])-1</f>
        <v>3.9331814730448E-2</v>
      </c>
      <c r="AG466" s="1">
        <f>(Table2[[#This Row],[Close Price]]/Table2[[#This Row],[Current Month Low]])-1</f>
        <v>9.9693251533743421E-3</v>
      </c>
      <c r="AH466" s="1">
        <f>(Table2[[#This Row],[Current Month High]]/Table2[[#This Row],[Close Price]])-1</f>
        <v>8.9749430523917928E-2</v>
      </c>
      <c r="AI466">
        <v>13.3485193621867</v>
      </c>
      <c r="AJ466">
        <v>60.531448074110102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0.02</v>
      </c>
      <c r="AM466" t="s">
        <v>3208</v>
      </c>
      <c r="AN466">
        <v>-2.0499999999999998</v>
      </c>
      <c r="AO466" t="s">
        <v>3206</v>
      </c>
      <c r="AP466">
        <v>-6.8506656545570003E-3</v>
      </c>
      <c r="AQ466">
        <f>(Table2[[#This Row],[Sharpe Ratio]]-AVERAGE(Table2[Sharpe Ratio]))/_xlfn.STDEV.P(Table2[Sharpe Ratio])</f>
        <v>-0.8361403224438172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-2.1554710576553919</v>
      </c>
      <c r="AS466">
        <f>_xlfn.RANK.AVG(Table2[[#This Row],[1Y Return vs Nifty Z-Score]],Table2[1Y Return vs Nifty Z-Score])</f>
        <v>351</v>
      </c>
      <c r="AT466">
        <f>_xlfn.RANK.AVG(Table2[[#This Row],[6M Return vs Nifty Z-Score]],Table2[6M Return vs Nifty Z-Score])</f>
        <v>375</v>
      </c>
      <c r="AU466">
        <f>_xlfn.RANK.AVG(Table2[[#This Row],[Sharpe Ratio Z-Score]],Table2[Sharpe Ratio Z-Score])</f>
        <v>592</v>
      </c>
      <c r="AV466">
        <f>(Table2[[#This Row],[Rank 1Y]]+Table2[[#This Row],[Rank 6M]]+Table2[[#This Row],[Rank Sharpe]])/3</f>
        <v>439.33333333333331</v>
      </c>
    </row>
    <row r="467" spans="1:48" x14ac:dyDescent="0.3">
      <c r="A467" t="s">
        <v>1162</v>
      </c>
      <c r="B467" t="s">
        <v>1163</v>
      </c>
      <c r="C467" t="s">
        <v>3174</v>
      </c>
      <c r="D467" t="s">
        <v>141</v>
      </c>
      <c r="E467">
        <v>10721.924856792</v>
      </c>
      <c r="F467">
        <v>192.77</v>
      </c>
      <c r="G467">
        <v>-4.6585516635877404</v>
      </c>
      <c r="H467">
        <f>(Table2[[#This Row],[1Y Return vs Nifty]]-AVERAGE(Table2[1Y Return vs Nifty]))/_xlfn.STDEV.P(Table2[1Y Return vs Nifty])</f>
        <v>-0.50141796023849261</v>
      </c>
      <c r="I467">
        <v>-3.5890509575104499</v>
      </c>
      <c r="J467">
        <f>(Table2[[#This Row],[1M Return vs Nifty]]-AVERAGE(Table2[1M Return vs Nifty]))/_xlfn.STDEV.P(Table2[1M Return vs Nifty])</f>
        <v>-0.58686740808812421</v>
      </c>
      <c r="K467">
        <v>-39.474579682522503</v>
      </c>
      <c r="L467">
        <f>(Table2[[#This Row],[6M Return vs Nifty]]-AVERAGE(Table2[6M Return vs Nifty]))/_xlfn.STDEV.P(Table2[6M Return vs Nifty])</f>
        <v>-1.6875788617748766</v>
      </c>
      <c r="M467">
        <v>5.3689279179841396</v>
      </c>
      <c r="N467">
        <f>(Table2[[#This Row],[1W Return vs Nifty]]-AVERAGE(Table2[1W Return vs Nifty]))/_xlfn.STDEV.P(Table2[1W Return vs Nifty])</f>
        <v>0.60691199174420285</v>
      </c>
      <c r="O467">
        <v>196.58</v>
      </c>
      <c r="P467">
        <v>200.21075346077799</v>
      </c>
      <c r="Q467">
        <v>198.04970322819199</v>
      </c>
      <c r="R467">
        <v>57.346426951748498</v>
      </c>
      <c r="S467" s="1">
        <f>(Table2[[#This Row],[Close Price]]-Table2[[#This Row],[20D EMA]])/Table2[[#This Row],[20D EMA]]</f>
        <v>-1.9381422321701099E-2</v>
      </c>
      <c r="T467" s="1">
        <f>(Table2[[#This Row],[Close Price]]-Table2[[#This Row],[50D EMA]])/Table2[[#This Row],[50D EMA]]</f>
        <v>-3.7164604458849178E-2</v>
      </c>
      <c r="U467" s="1">
        <f>(Table2[[#This Row],[Close Price]]-Table2[[#This Row],[200D EMA]])/Table2[[#This Row],[200D EMA]]</f>
        <v>-2.665847583779879E-2</v>
      </c>
      <c r="V467">
        <v>0.46390494147877098</v>
      </c>
      <c r="W467">
        <v>191.9</v>
      </c>
      <c r="X467">
        <v>199.5</v>
      </c>
      <c r="Y467">
        <v>183.62</v>
      </c>
      <c r="Z467">
        <v>199.84</v>
      </c>
      <c r="AA467">
        <v>183.62</v>
      </c>
      <c r="AB467">
        <v>199.84</v>
      </c>
      <c r="AC467" s="1">
        <f>(Table2[[#This Row],[Close Price]]/Table2[[#This Row],[Day Low]])-1</f>
        <v>4.5336112558624908E-3</v>
      </c>
      <c r="AD467" s="1">
        <f>(Table2[[#This Row],[Day High]]/Table2[[#This Row],[Close Price]])-1</f>
        <v>3.4912071380401422E-2</v>
      </c>
      <c r="AE467" s="1">
        <f>(Table2[[#This Row],[Close Price]]/Table2[[#This Row],[Current Week Low]])-1</f>
        <v>4.9831173074828428E-2</v>
      </c>
      <c r="AF467" s="1">
        <f>(Table2[[#This Row],[Current Week High]]/Table2[[#This Row],[Close Price]])-1</f>
        <v>3.6675831301550943E-2</v>
      </c>
      <c r="AG467" s="1">
        <f>(Table2[[#This Row],[Close Price]]/Table2[[#This Row],[Current Month Low]])-1</f>
        <v>4.9831173074828428E-2</v>
      </c>
      <c r="AH467" s="1">
        <f>(Table2[[#This Row],[Current Month High]]/Table2[[#This Row],[Close Price]])-1</f>
        <v>3.6675831301550943E-2</v>
      </c>
      <c r="AI467">
        <v>47.792706333973101</v>
      </c>
      <c r="AJ467">
        <v>42.2132054592401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0.09</v>
      </c>
      <c r="AM467" t="s">
        <v>3208</v>
      </c>
      <c r="AN467">
        <v>-5.43</v>
      </c>
      <c r="AO467" t="s">
        <v>3206</v>
      </c>
      <c r="AP467">
        <v>0.15557245888855201</v>
      </c>
      <c r="AQ467">
        <f>(Table2[[#This Row],[Sharpe Ratio]]-AVERAGE(Table2[Sharpe Ratio]))/_xlfn.STDEV.P(Table2[Sharpe Ratio])</f>
        <v>1.0628039150835884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483</v>
      </c>
      <c r="AT467">
        <f>_xlfn.RANK.AVG(Table2[[#This Row],[6M Return vs Nifty Z-Score]],Table2[6M Return vs Nifty Z-Score])</f>
        <v>731</v>
      </c>
      <c r="AU467">
        <f>_xlfn.RANK.AVG(Table2[[#This Row],[Sharpe Ratio Z-Score]],Table2[Sharpe Ratio Z-Score])</f>
        <v>105</v>
      </c>
      <c r="AV467">
        <f>(Table2[[#This Row],[Rank 1Y]]+Table2[[#This Row],[Rank 6M]]+Table2[[#This Row],[Rank Sharpe]])/3</f>
        <v>439.66666666666669</v>
      </c>
    </row>
    <row r="468" spans="1:48" x14ac:dyDescent="0.3">
      <c r="A468" t="s">
        <v>1187</v>
      </c>
      <c r="B468" t="s">
        <v>1188</v>
      </c>
      <c r="C468" t="s">
        <v>3168</v>
      </c>
      <c r="D468" t="s">
        <v>274</v>
      </c>
      <c r="E468">
        <v>10352.032722702001</v>
      </c>
      <c r="F468">
        <v>130.22999999999999</v>
      </c>
      <c r="G468">
        <v>-13.0211619018928</v>
      </c>
      <c r="H468">
        <f>(Table2[[#This Row],[1Y Return vs Nifty]]-AVERAGE(Table2[1Y Return vs Nifty]))/_xlfn.STDEV.P(Table2[1Y Return vs Nifty])</f>
        <v>-0.64968782783024792</v>
      </c>
      <c r="I468">
        <v>6.8891051466521098</v>
      </c>
      <c r="J468">
        <f>(Table2[[#This Row],[1M Return vs Nifty]]-AVERAGE(Table2[1M Return vs Nifty]))/_xlfn.STDEV.P(Table2[1M Return vs Nifty])</f>
        <v>0.43638351487637023</v>
      </c>
      <c r="K468">
        <v>-15.361348595955301</v>
      </c>
      <c r="L468">
        <f>(Table2[[#This Row],[6M Return vs Nifty]]-AVERAGE(Table2[6M Return vs Nifty]))/_xlfn.STDEV.P(Table2[6M Return vs Nifty])</f>
        <v>-0.91672946701346547</v>
      </c>
      <c r="M468">
        <v>-0.43163040014877402</v>
      </c>
      <c r="N468">
        <f>(Table2[[#This Row],[1W Return vs Nifty]]-AVERAGE(Table2[1W Return vs Nifty]))/_xlfn.STDEV.P(Table2[1W Return vs Nifty])</f>
        <v>-0.49091998808497156</v>
      </c>
      <c r="O468">
        <v>131.53</v>
      </c>
      <c r="P468">
        <v>135.13772669647099</v>
      </c>
      <c r="Q468">
        <v>132.51121058596399</v>
      </c>
      <c r="R468">
        <v>48.305978044899703</v>
      </c>
      <c r="S468" s="1">
        <f>(Table2[[#This Row],[Close Price]]-Table2[[#This Row],[20D EMA]])/Table2[[#This Row],[20D EMA]]</f>
        <v>-9.8836767277428062E-3</v>
      </c>
      <c r="T468" s="1">
        <f>(Table2[[#This Row],[Close Price]]-Table2[[#This Row],[50D EMA]])/Table2[[#This Row],[50D EMA]]</f>
        <v>-3.6316481092612332E-2</v>
      </c>
      <c r="U468" s="1">
        <f>(Table2[[#This Row],[Close Price]]-Table2[[#This Row],[200D EMA]])/Table2[[#This Row],[200D EMA]]</f>
        <v>-1.7215227118343428E-2</v>
      </c>
      <c r="V468">
        <v>0.87563650543017102</v>
      </c>
      <c r="W468">
        <v>129.9</v>
      </c>
      <c r="X468">
        <v>134.38999999999999</v>
      </c>
      <c r="Y468">
        <v>127.62</v>
      </c>
      <c r="Z468">
        <v>134.38999999999999</v>
      </c>
      <c r="AA468">
        <v>127.62</v>
      </c>
      <c r="AB468">
        <v>135.35</v>
      </c>
      <c r="AC468" s="1">
        <f>(Table2[[#This Row],[Close Price]]/Table2[[#This Row],[Day Low]])-1</f>
        <v>2.5404157043877884E-3</v>
      </c>
      <c r="AD468" s="1">
        <f>(Table2[[#This Row],[Day High]]/Table2[[#This Row],[Close Price]])-1</f>
        <v>3.1943484604161743E-2</v>
      </c>
      <c r="AE468" s="1">
        <f>(Table2[[#This Row],[Close Price]]/Table2[[#This Row],[Current Week Low]])-1</f>
        <v>2.0451339915373623E-2</v>
      </c>
      <c r="AF468" s="1">
        <f>(Table2[[#This Row],[Current Week High]]/Table2[[#This Row],[Close Price]])-1</f>
        <v>3.1943484604161743E-2</v>
      </c>
      <c r="AG468" s="1">
        <f>(Table2[[#This Row],[Close Price]]/Table2[[#This Row],[Current Month Low]])-1</f>
        <v>2.0451339915373623E-2</v>
      </c>
      <c r="AH468" s="1">
        <f>(Table2[[#This Row],[Current Month High]]/Table2[[#This Row],[Close Price]])-1</f>
        <v>3.9315057974353085E-2</v>
      </c>
      <c r="AI468">
        <v>21.323811717730099</v>
      </c>
      <c r="AJ468">
        <v>29.260545905707101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-0.17</v>
      </c>
      <c r="AM468" t="s">
        <v>3206</v>
      </c>
      <c r="AN468">
        <v>-2.0499999999999998</v>
      </c>
      <c r="AO468" t="s">
        <v>3206</v>
      </c>
      <c r="AP468">
        <v>0.13499518742759201</v>
      </c>
      <c r="AQ468">
        <f>(Table2[[#This Row],[Sharpe Ratio]]-AVERAGE(Table2[Sharpe Ratio]))/_xlfn.STDEV.P(Table2[Sharpe Ratio])</f>
        <v>0.82222800463522028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549</v>
      </c>
      <c r="AT468">
        <f>_xlfn.RANK.AVG(Table2[[#This Row],[6M Return vs Nifty Z-Score]],Table2[6M Return vs Nifty Z-Score])</f>
        <v>622</v>
      </c>
      <c r="AU468">
        <f>_xlfn.RANK.AVG(Table2[[#This Row],[Sharpe Ratio Z-Score]],Table2[Sharpe Ratio Z-Score])</f>
        <v>149</v>
      </c>
      <c r="AV468">
        <f>(Table2[[#This Row],[Rank 1Y]]+Table2[[#This Row],[Rank 6M]]+Table2[[#This Row],[Rank Sharpe]])/3</f>
        <v>440</v>
      </c>
    </row>
    <row r="469" spans="1:48" x14ac:dyDescent="0.3">
      <c r="A469" t="s">
        <v>1619</v>
      </c>
      <c r="B469" t="s">
        <v>1620</v>
      </c>
      <c r="C469" t="s">
        <v>3165</v>
      </c>
      <c r="D469" t="s">
        <v>54</v>
      </c>
      <c r="E469">
        <v>5861.2288503099999</v>
      </c>
      <c r="F469">
        <v>1456.15</v>
      </c>
      <c r="G469">
        <v>-16.015969228289499</v>
      </c>
      <c r="H469">
        <f>(Table2[[#This Row],[1Y Return vs Nifty]]-AVERAGE(Table2[1Y Return vs Nifty]))/_xlfn.STDEV.P(Table2[1Y Return vs Nifty])</f>
        <v>-0.70278604394867095</v>
      </c>
      <c r="I469">
        <v>10.1487297383617</v>
      </c>
      <c r="J469">
        <f>(Table2[[#This Row],[1M Return vs Nifty]]-AVERAGE(Table2[1M Return vs Nifty]))/_xlfn.STDEV.P(Table2[1M Return vs Nifty])</f>
        <v>0.75470420401551874</v>
      </c>
      <c r="K469">
        <v>22.585531307022201</v>
      </c>
      <c r="L469">
        <f>(Table2[[#This Row],[6M Return vs Nifty]]-AVERAGE(Table2[6M Return vs Nifty]))/_xlfn.STDEV.P(Table2[6M Return vs Nifty])</f>
        <v>0.29635264965854063</v>
      </c>
      <c r="M469">
        <v>6.0279114637156797</v>
      </c>
      <c r="N469">
        <f>(Table2[[#This Row],[1W Return vs Nifty]]-AVERAGE(Table2[1W Return vs Nifty]))/_xlfn.STDEV.P(Table2[1W Return vs Nifty])</f>
        <v>0.7316332980404856</v>
      </c>
      <c r="O469">
        <v>1372.2</v>
      </c>
      <c r="P469">
        <v>1334.27292747653</v>
      </c>
      <c r="Q469">
        <v>1242.57395798382</v>
      </c>
      <c r="R469">
        <v>68.080479685224603</v>
      </c>
      <c r="S469" s="1">
        <f>(Table2[[#This Row],[Close Price]]-Table2[[#This Row],[20D EMA]])/Table2[[#This Row],[20D EMA]]</f>
        <v>6.1179128406937795E-2</v>
      </c>
      <c r="T469" s="1">
        <f>(Table2[[#This Row],[Close Price]]-Table2[[#This Row],[50D EMA]])/Table2[[#This Row],[50D EMA]]</f>
        <v>9.1343435075140547E-2</v>
      </c>
      <c r="U469" s="1">
        <f>(Table2[[#This Row],[Close Price]]-Table2[[#This Row],[200D EMA]])/Table2[[#This Row],[200D EMA]]</f>
        <v>0.1718819557129018</v>
      </c>
      <c r="V469">
        <v>1.28848916973457</v>
      </c>
      <c r="W469">
        <v>1429.05</v>
      </c>
      <c r="X469">
        <v>1483.45</v>
      </c>
      <c r="Y469">
        <v>1393.5</v>
      </c>
      <c r="Z469">
        <v>1483.45</v>
      </c>
      <c r="AA469">
        <v>1352.05</v>
      </c>
      <c r="AB469">
        <v>1483.45</v>
      </c>
      <c r="AC469" s="1">
        <f>(Table2[[#This Row],[Close Price]]/Table2[[#This Row],[Day Low]])-1</f>
        <v>1.896364717819532E-2</v>
      </c>
      <c r="AD469" s="1">
        <f>(Table2[[#This Row],[Day High]]/Table2[[#This Row],[Close Price]])-1</f>
        <v>1.8748068536895257E-2</v>
      </c>
      <c r="AE469" s="1">
        <f>(Table2[[#This Row],[Close Price]]/Table2[[#This Row],[Current Week Low]])-1</f>
        <v>4.4958736993182757E-2</v>
      </c>
      <c r="AF469" s="1">
        <f>(Table2[[#This Row],[Current Week High]]/Table2[[#This Row],[Close Price]])-1</f>
        <v>1.8748068536895257E-2</v>
      </c>
      <c r="AG469" s="1">
        <f>(Table2[[#This Row],[Close Price]]/Table2[[#This Row],[Current Month Low]])-1</f>
        <v>7.6994194001701155E-2</v>
      </c>
      <c r="AH469" s="1">
        <f>(Table2[[#This Row],[Current Month High]]/Table2[[#This Row],[Close Price]])-1</f>
        <v>1.8748068536895257E-2</v>
      </c>
      <c r="AI469">
        <v>1.8748068536895199</v>
      </c>
      <c r="AJ469">
        <v>44.969884016128198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-0.08</v>
      </c>
      <c r="AM469" t="s">
        <v>3206</v>
      </c>
      <c r="AN469">
        <v>11.15</v>
      </c>
      <c r="AO469" t="s">
        <v>3208</v>
      </c>
      <c r="AP469">
        <v>2.0712128849730001E-3</v>
      </c>
      <c r="AQ469">
        <f>(Table2[[#This Row],[Sharpe Ratio]]-AVERAGE(Table2[Sharpe Ratio]))/_xlfn.STDEV.P(Table2[Sharpe Ratio])</f>
        <v>-0.73183159246329488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0.34807251530257916</v>
      </c>
      <c r="AS469">
        <f>_xlfn.RANK.AVG(Table2[[#This Row],[1Y Return vs Nifty Z-Score]],Table2[1Y Return vs Nifty Z-Score])</f>
        <v>568</v>
      </c>
      <c r="AT469">
        <f>_xlfn.RANK.AVG(Table2[[#This Row],[6M Return vs Nifty Z-Score]],Table2[6M Return vs Nifty Z-Score])</f>
        <v>225</v>
      </c>
      <c r="AU469">
        <f>_xlfn.RANK.AVG(Table2[[#This Row],[Sharpe Ratio Z-Score]],Table2[Sharpe Ratio Z-Score])</f>
        <v>528</v>
      </c>
      <c r="AV469">
        <f>(Table2[[#This Row],[Rank 1Y]]+Table2[[#This Row],[Rank 6M]]+Table2[[#This Row],[Rank Sharpe]])/3</f>
        <v>440.33333333333331</v>
      </c>
    </row>
    <row r="470" spans="1:48" x14ac:dyDescent="0.3">
      <c r="A470" t="s">
        <v>420</v>
      </c>
      <c r="B470" t="s">
        <v>421</v>
      </c>
      <c r="C470" t="s">
        <v>3163</v>
      </c>
      <c r="D470" t="s">
        <v>248</v>
      </c>
      <c r="E470">
        <v>54973.796554335</v>
      </c>
      <c r="F470">
        <v>2081.0500000000002</v>
      </c>
      <c r="G470">
        <v>0.64255339919613497</v>
      </c>
      <c r="H470">
        <f>(Table2[[#This Row],[1Y Return vs Nifty]]-AVERAGE(Table2[1Y Return vs Nifty]))/_xlfn.STDEV.P(Table2[1Y Return vs Nifty])</f>
        <v>-0.40742886791553684</v>
      </c>
      <c r="I470">
        <v>4.6939080060967697</v>
      </c>
      <c r="J470">
        <f>(Table2[[#This Row],[1M Return vs Nifty]]-AVERAGE(Table2[1M Return vs Nifty]))/_xlfn.STDEV.P(Table2[1M Return vs Nifty])</f>
        <v>0.22201015778638292</v>
      </c>
      <c r="K470">
        <v>10.8901729824545</v>
      </c>
      <c r="L470">
        <f>(Table2[[#This Row],[6M Return vs Nifty]]-AVERAGE(Table2[6M Return vs Nifty]))/_xlfn.STDEV.P(Table2[6M Return vs Nifty])</f>
        <v>-7.7523412559974941E-2</v>
      </c>
      <c r="M470">
        <v>4.3239553306597998</v>
      </c>
      <c r="N470">
        <f>(Table2[[#This Row],[1W Return vs Nifty]]-AVERAGE(Table2[1W Return vs Nifty]))/_xlfn.STDEV.P(Table2[1W Return vs Nifty])</f>
        <v>0.40913718085690237</v>
      </c>
      <c r="O470">
        <v>2027.72</v>
      </c>
      <c r="P470">
        <v>2010.39920832199</v>
      </c>
      <c r="Q470">
        <v>1882.8881048788701</v>
      </c>
      <c r="R470">
        <v>68.298415889424703</v>
      </c>
      <c r="S470" s="1">
        <f>(Table2[[#This Row],[Close Price]]-Table2[[#This Row],[20D EMA]])/Table2[[#This Row],[20D EMA]]</f>
        <v>2.6300475410806302E-2</v>
      </c>
      <c r="T470" s="1">
        <f>(Table2[[#This Row],[Close Price]]-Table2[[#This Row],[50D EMA]])/Table2[[#This Row],[50D EMA]]</f>
        <v>3.5142667876883957E-2</v>
      </c>
      <c r="U470" s="1">
        <f>(Table2[[#This Row],[Close Price]]-Table2[[#This Row],[200D EMA]])/Table2[[#This Row],[200D EMA]]</f>
        <v>0.10524358543009557</v>
      </c>
      <c r="V470">
        <v>0.96690218401969497</v>
      </c>
      <c r="W470">
        <v>2063.1</v>
      </c>
      <c r="X470">
        <v>2095.4499999999998</v>
      </c>
      <c r="Y470">
        <v>2003.05</v>
      </c>
      <c r="Z470">
        <v>2095.4499999999998</v>
      </c>
      <c r="AA470">
        <v>2003.05</v>
      </c>
      <c r="AB470">
        <v>2095.4499999999998</v>
      </c>
      <c r="AC470" s="1">
        <f>(Table2[[#This Row],[Close Price]]/Table2[[#This Row],[Day Low]])-1</f>
        <v>8.7004992487036414E-3</v>
      </c>
      <c r="AD470" s="1">
        <f>(Table2[[#This Row],[Day High]]/Table2[[#This Row],[Close Price]])-1</f>
        <v>6.919583863914669E-3</v>
      </c>
      <c r="AE470" s="1">
        <f>(Table2[[#This Row],[Close Price]]/Table2[[#This Row],[Current Week Low]])-1</f>
        <v>3.8940615561269265E-2</v>
      </c>
      <c r="AF470" s="1">
        <f>(Table2[[#This Row],[Current Week High]]/Table2[[#This Row],[Close Price]])-1</f>
        <v>6.919583863914669E-3</v>
      </c>
      <c r="AG470" s="1">
        <f>(Table2[[#This Row],[Close Price]]/Table2[[#This Row],[Current Month Low]])-1</f>
        <v>3.8940615561269265E-2</v>
      </c>
      <c r="AH470" s="1">
        <f>(Table2[[#This Row],[Current Month High]]/Table2[[#This Row],[Close Price]])-1</f>
        <v>6.919583863914669E-3</v>
      </c>
      <c r="AI470">
        <v>4.8725403041733397</v>
      </c>
      <c r="AJ470">
        <v>35.564458341476097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-0.1</v>
      </c>
      <c r="AM470" t="s">
        <v>3206</v>
      </c>
      <c r="AN470">
        <v>3.64</v>
      </c>
      <c r="AO470" t="s">
        <v>3208</v>
      </c>
      <c r="AP470">
        <v>1.2715304881059999E-3</v>
      </c>
      <c r="AQ470">
        <f>(Table2[[#This Row],[Sharpe Ratio]]-AVERAGE(Table2[Sharpe Ratio]))/_xlfn.STDEV.P(Table2[Sharpe Ratio])</f>
        <v>-0.74118095255998273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-0.59498589439220906</v>
      </c>
      <c r="AS470">
        <f>_xlfn.RANK.AVG(Table2[[#This Row],[1Y Return vs Nifty Z-Score]],Table2[1Y Return vs Nifty Z-Score])</f>
        <v>445</v>
      </c>
      <c r="AT470">
        <f>_xlfn.RANK.AVG(Table2[[#This Row],[6M Return vs Nifty Z-Score]],Table2[6M Return vs Nifty Z-Score])</f>
        <v>348</v>
      </c>
      <c r="AU470">
        <f>_xlfn.RANK.AVG(Table2[[#This Row],[Sharpe Ratio Z-Score]],Table2[Sharpe Ratio Z-Score])</f>
        <v>531</v>
      </c>
      <c r="AV470">
        <f>(Table2[[#This Row],[Rank 1Y]]+Table2[[#This Row],[Rank 6M]]+Table2[[#This Row],[Rank Sharpe]])/3</f>
        <v>441.33333333333331</v>
      </c>
    </row>
    <row r="471" spans="1:48" x14ac:dyDescent="0.3">
      <c r="A471" t="s">
        <v>1759</v>
      </c>
      <c r="B471" t="s">
        <v>1760</v>
      </c>
      <c r="C471" t="s">
        <v>3165</v>
      </c>
      <c r="D471" t="s">
        <v>54</v>
      </c>
      <c r="E471">
        <v>4599.7344787499997</v>
      </c>
      <c r="F471">
        <v>385.1</v>
      </c>
      <c r="G471">
        <v>0.98839980566510699</v>
      </c>
      <c r="H471">
        <f>(Table2[[#This Row],[1Y Return vs Nifty]]-AVERAGE(Table2[1Y Return vs Nifty]))/_xlfn.STDEV.P(Table2[1Y Return vs Nifty])</f>
        <v>-0.40129697853734286</v>
      </c>
      <c r="I471">
        <v>15.161092931623299</v>
      </c>
      <c r="J471">
        <f>(Table2[[#This Row],[1M Return vs Nifty]]-AVERAGE(Table2[1M Return vs Nifty]))/_xlfn.STDEV.P(Table2[1M Return vs Nifty])</f>
        <v>1.2441896834025532</v>
      </c>
      <c r="K471">
        <v>28.432343883102899</v>
      </c>
      <c r="L471">
        <f>(Table2[[#This Row],[6M Return vs Nifty]]-AVERAGE(Table2[6M Return vs Nifty]))/_xlfn.STDEV.P(Table2[6M Return vs Nifty])</f>
        <v>0.48326297782546723</v>
      </c>
      <c r="M471">
        <v>15.0205574945296</v>
      </c>
      <c r="N471">
        <f>(Table2[[#This Row],[1W Return vs Nifty]]-AVERAGE(Table2[1W Return vs Nifty]))/_xlfn.STDEV.P(Table2[1W Return vs Nifty])</f>
        <v>2.4336098758898315</v>
      </c>
      <c r="O471">
        <v>344.98</v>
      </c>
      <c r="P471">
        <v>335.43186339455002</v>
      </c>
      <c r="Q471">
        <v>313.89409556496702</v>
      </c>
      <c r="R471">
        <v>78.129419019292399</v>
      </c>
      <c r="S471" s="1">
        <f>(Table2[[#This Row],[Close Price]]-Table2[[#This Row],[20D EMA]])/Table2[[#This Row],[20D EMA]]</f>
        <v>0.11629659690416837</v>
      </c>
      <c r="T471" s="1">
        <f>(Table2[[#This Row],[Close Price]]-Table2[[#This Row],[50D EMA]])/Table2[[#This Row],[50D EMA]]</f>
        <v>0.1480722078779621</v>
      </c>
      <c r="U471" s="1">
        <f>(Table2[[#This Row],[Close Price]]-Table2[[#This Row],[200D EMA]])/Table2[[#This Row],[200D EMA]]</f>
        <v>0.22684690614161437</v>
      </c>
      <c r="V471">
        <v>1.7041372251037601</v>
      </c>
      <c r="W471">
        <v>367.15</v>
      </c>
      <c r="X471">
        <v>399.2</v>
      </c>
      <c r="Y471">
        <v>351</v>
      </c>
      <c r="Z471">
        <v>399.2</v>
      </c>
      <c r="AA471">
        <v>325.10000000000002</v>
      </c>
      <c r="AB471">
        <v>399.2</v>
      </c>
      <c r="AC471" s="1">
        <f>(Table2[[#This Row],[Close Price]]/Table2[[#This Row],[Day Low]])-1</f>
        <v>4.8890099414408361E-2</v>
      </c>
      <c r="AD471" s="1">
        <f>(Table2[[#This Row],[Day High]]/Table2[[#This Row],[Close Price]])-1</f>
        <v>3.6613866528174333E-2</v>
      </c>
      <c r="AE471" s="1">
        <f>(Table2[[#This Row],[Close Price]]/Table2[[#This Row],[Current Week Low]])-1</f>
        <v>9.7150997150997176E-2</v>
      </c>
      <c r="AF471" s="1">
        <f>(Table2[[#This Row],[Current Week High]]/Table2[[#This Row],[Close Price]])-1</f>
        <v>3.6613866528174333E-2</v>
      </c>
      <c r="AG471" s="1">
        <f>(Table2[[#This Row],[Close Price]]/Table2[[#This Row],[Current Month Low]])-1</f>
        <v>0.18455859735466018</v>
      </c>
      <c r="AH471" s="1">
        <f>(Table2[[#This Row],[Current Month High]]/Table2[[#This Row],[Close Price]])-1</f>
        <v>3.6613866528174333E-2</v>
      </c>
      <c r="AI471">
        <v>3.6613866528174301</v>
      </c>
      <c r="AJ471">
        <v>53.978408636545304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-0.05</v>
      </c>
      <c r="AM471" t="s">
        <v>3206</v>
      </c>
      <c r="AN471">
        <v>18.47</v>
      </c>
      <c r="AO471" t="s">
        <v>3208</v>
      </c>
      <c r="AP471">
        <v>-7.4040631740297999E-2</v>
      </c>
      <c r="AQ471">
        <f>(Table2[[#This Row],[Sharpe Ratio]]-AVERAGE(Table2[Sharpe Ratio]))/_xlfn.STDEV.P(Table2[Sharpe Ratio])</f>
        <v>-1.6216811700114662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2.1380843885690428</v>
      </c>
      <c r="AS471">
        <f>_xlfn.RANK.AVG(Table2[[#This Row],[1Y Return vs Nifty Z-Score]],Table2[1Y Return vs Nifty Z-Score])</f>
        <v>442</v>
      </c>
      <c r="AT471">
        <f>_xlfn.RANK.AVG(Table2[[#This Row],[6M Return vs Nifty Z-Score]],Table2[6M Return vs Nifty Z-Score])</f>
        <v>180</v>
      </c>
      <c r="AU471">
        <f>_xlfn.RANK.AVG(Table2[[#This Row],[Sharpe Ratio Z-Score]],Table2[Sharpe Ratio Z-Score])</f>
        <v>702</v>
      </c>
      <c r="AV471">
        <f>(Table2[[#This Row],[Rank 1Y]]+Table2[[#This Row],[Rank 6M]]+Table2[[#This Row],[Rank Sharpe]])/3</f>
        <v>441.33333333333331</v>
      </c>
    </row>
    <row r="472" spans="1:48" x14ac:dyDescent="0.3">
      <c r="A472" t="s">
        <v>570</v>
      </c>
      <c r="B472" t="s">
        <v>571</v>
      </c>
      <c r="C472" t="s">
        <v>3170</v>
      </c>
      <c r="D472" t="s">
        <v>78</v>
      </c>
      <c r="E472">
        <v>36234.173623939998</v>
      </c>
      <c r="F472">
        <v>4599.55</v>
      </c>
      <c r="G472">
        <v>14.520769152990599</v>
      </c>
      <c r="H472">
        <f>(Table2[[#This Row],[1Y Return vs Nifty]]-AVERAGE(Table2[1Y Return vs Nifty]))/_xlfn.STDEV.P(Table2[1Y Return vs Nifty])</f>
        <v>-0.16136679476049523</v>
      </c>
      <c r="I472">
        <v>8.0778201437546198</v>
      </c>
      <c r="J472">
        <f>(Table2[[#This Row],[1M Return vs Nifty]]-AVERAGE(Table2[1M Return vs Nifty]))/_xlfn.STDEV.P(Table2[1M Return vs Nifty])</f>
        <v>0.55246822537650009</v>
      </c>
      <c r="K472">
        <v>-2.5831959810079401</v>
      </c>
      <c r="L472">
        <f>(Table2[[#This Row],[6M Return vs Nifty]]-AVERAGE(Table2[6M Return vs Nifty]))/_xlfn.STDEV.P(Table2[6M Return vs Nifty])</f>
        <v>-0.50823874364092303</v>
      </c>
      <c r="M472">
        <v>2.0691137982688601</v>
      </c>
      <c r="N472">
        <f>(Table2[[#This Row],[1W Return vs Nifty]]-AVERAGE(Table2[1W Return vs Nifty]))/_xlfn.STDEV.P(Table2[1W Return vs Nifty])</f>
        <v>-1.7621246166824166E-2</v>
      </c>
      <c r="O472">
        <v>4532.0200000000004</v>
      </c>
      <c r="P472">
        <v>4409.39416748652</v>
      </c>
      <c r="Q472">
        <v>4097.3333209849397</v>
      </c>
      <c r="R472">
        <v>64.2419396175234</v>
      </c>
      <c r="S472" s="1">
        <f>(Table2[[#This Row],[Close Price]]-Table2[[#This Row],[20D EMA]])/Table2[[#This Row],[20D EMA]]</f>
        <v>1.4900640332566877E-2</v>
      </c>
      <c r="T472" s="1">
        <f>(Table2[[#This Row],[Close Price]]-Table2[[#This Row],[50D EMA]])/Table2[[#This Row],[50D EMA]]</f>
        <v>4.3125160802277379E-2</v>
      </c>
      <c r="U472" s="1">
        <f>(Table2[[#This Row],[Close Price]]-Table2[[#This Row],[200D EMA]])/Table2[[#This Row],[200D EMA]]</f>
        <v>0.1225715946620459</v>
      </c>
      <c r="V472">
        <v>1.22211532347774</v>
      </c>
      <c r="W472">
        <v>4582.3500000000004</v>
      </c>
      <c r="X472">
        <v>4739.6000000000004</v>
      </c>
      <c r="Y472">
        <v>4582.3500000000004</v>
      </c>
      <c r="Z472">
        <v>4895.5</v>
      </c>
      <c r="AA472">
        <v>4452.8999999999996</v>
      </c>
      <c r="AB472">
        <v>4895.5</v>
      </c>
      <c r="AC472" s="1">
        <f>(Table2[[#This Row],[Close Price]]/Table2[[#This Row],[Day Low]])-1</f>
        <v>3.7535325760800209E-3</v>
      </c>
      <c r="AD472" s="1">
        <f>(Table2[[#This Row],[Day High]]/Table2[[#This Row],[Close Price]])-1</f>
        <v>3.04486308443217E-2</v>
      </c>
      <c r="AE472" s="1">
        <f>(Table2[[#This Row],[Close Price]]/Table2[[#This Row],[Current Week Low]])-1</f>
        <v>3.7535325760800209E-3</v>
      </c>
      <c r="AF472" s="1">
        <f>(Table2[[#This Row],[Current Week High]]/Table2[[#This Row],[Close Price]])-1</f>
        <v>6.4343250970203547E-2</v>
      </c>
      <c r="AG472" s="1">
        <f>(Table2[[#This Row],[Close Price]]/Table2[[#This Row],[Current Month Low]])-1</f>
        <v>3.2933593837723762E-2</v>
      </c>
      <c r="AH472" s="1">
        <f>(Table2[[#This Row],[Current Month High]]/Table2[[#This Row],[Close Price]])-1</f>
        <v>6.4343250970203547E-2</v>
      </c>
      <c r="AI472">
        <v>6.4343250970203503</v>
      </c>
      <c r="AJ472">
        <v>50.674004553420701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0.06</v>
      </c>
      <c r="AM472" t="s">
        <v>3208</v>
      </c>
      <c r="AN472">
        <v>3.46</v>
      </c>
      <c r="AO472" t="s">
        <v>3208</v>
      </c>
      <c r="AP472">
        <v>2.1706160662919999E-2</v>
      </c>
      <c r="AQ472">
        <f>(Table2[[#This Row],[Sharpe Ratio]]-AVERAGE(Table2[Sharpe Ratio]))/_xlfn.STDEV.P(Table2[Sharpe Ratio])</f>
        <v>-0.50227271011838626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-0.63703126931012855</v>
      </c>
      <c r="AS472">
        <f>_xlfn.RANK.AVG(Table2[[#This Row],[1Y Return vs Nifty Z-Score]],Table2[1Y Return vs Nifty Z-Score])</f>
        <v>358</v>
      </c>
      <c r="AT472">
        <f>_xlfn.RANK.AVG(Table2[[#This Row],[6M Return vs Nifty Z-Score]],Table2[6M Return vs Nifty Z-Score])</f>
        <v>492</v>
      </c>
      <c r="AU472">
        <f>_xlfn.RANK.AVG(Table2[[#This Row],[Sharpe Ratio Z-Score]],Table2[Sharpe Ratio Z-Score])</f>
        <v>475</v>
      </c>
      <c r="AV472">
        <f>(Table2[[#This Row],[Rank 1Y]]+Table2[[#This Row],[Rank 6M]]+Table2[[#This Row],[Rank Sharpe]])/3</f>
        <v>441.66666666666669</v>
      </c>
    </row>
    <row r="473" spans="1:48" x14ac:dyDescent="0.3">
      <c r="A473" t="s">
        <v>1474</v>
      </c>
      <c r="B473" t="s">
        <v>1475</v>
      </c>
      <c r="C473" t="s">
        <v>3178</v>
      </c>
      <c r="D473" t="s">
        <v>1476</v>
      </c>
      <c r="E473">
        <v>7368.6636828000001</v>
      </c>
      <c r="F473">
        <v>965.1</v>
      </c>
      <c r="G473">
        <v>-15.391361634000701</v>
      </c>
      <c r="H473">
        <f>(Table2[[#This Row],[1Y Return vs Nifty]]-AVERAGE(Table2[1Y Return vs Nifty]))/_xlfn.STDEV.P(Table2[1Y Return vs Nifty])</f>
        <v>-0.69171169244083652</v>
      </c>
      <c r="I473">
        <v>0.82283856744278205</v>
      </c>
      <c r="J473">
        <f>(Table2[[#This Row],[1M Return vs Nifty]]-AVERAGE(Table2[1M Return vs Nifty]))/_xlfn.STDEV.P(Table2[1M Return vs Nifty])</f>
        <v>-0.15602156235460266</v>
      </c>
      <c r="K473">
        <v>31.579487654188799</v>
      </c>
      <c r="L473">
        <f>(Table2[[#This Row],[6M Return vs Nifty]]-AVERAGE(Table2[6M Return vs Nifty]))/_xlfn.STDEV.P(Table2[6M Return vs Nifty])</f>
        <v>0.58387055971523538</v>
      </c>
      <c r="M473">
        <v>6.6482272000147598</v>
      </c>
      <c r="N473">
        <f>(Table2[[#This Row],[1W Return vs Nifty]]-AVERAGE(Table2[1W Return vs Nifty]))/_xlfn.STDEV.P(Table2[1W Return vs Nifty])</f>
        <v>0.84903621264812856</v>
      </c>
      <c r="O473">
        <v>937.67</v>
      </c>
      <c r="P473">
        <v>909.17205452030703</v>
      </c>
      <c r="Q473">
        <v>817.46638222623801</v>
      </c>
      <c r="R473">
        <v>63.185656611261798</v>
      </c>
      <c r="S473" s="1">
        <f>(Table2[[#This Row],[Close Price]]-Table2[[#This Row],[20D EMA]])/Table2[[#This Row],[20D EMA]]</f>
        <v>2.9253362057013732E-2</v>
      </c>
      <c r="T473" s="1">
        <f>(Table2[[#This Row],[Close Price]]-Table2[[#This Row],[50D EMA]])/Table2[[#This Row],[50D EMA]]</f>
        <v>6.1515249178222299E-2</v>
      </c>
      <c r="U473" s="1">
        <f>(Table2[[#This Row],[Close Price]]-Table2[[#This Row],[200D EMA]])/Table2[[#This Row],[200D EMA]]</f>
        <v>0.18059900808606422</v>
      </c>
      <c r="V473">
        <v>1.2467388890684299</v>
      </c>
      <c r="W473">
        <v>945.25</v>
      </c>
      <c r="X473">
        <v>989.25</v>
      </c>
      <c r="Y473">
        <v>917.95</v>
      </c>
      <c r="Z473">
        <v>989.25</v>
      </c>
      <c r="AA473">
        <v>911.1</v>
      </c>
      <c r="AB473">
        <v>989.25</v>
      </c>
      <c r="AC473" s="1">
        <f>(Table2[[#This Row],[Close Price]]/Table2[[#This Row],[Day Low]])-1</f>
        <v>2.0999735519703799E-2</v>
      </c>
      <c r="AD473" s="1">
        <f>(Table2[[#This Row],[Day High]]/Table2[[#This Row],[Close Price]])-1</f>
        <v>2.5023313646254319E-2</v>
      </c>
      <c r="AE473" s="1">
        <f>(Table2[[#This Row],[Close Price]]/Table2[[#This Row],[Current Week Low]])-1</f>
        <v>5.136445340160134E-2</v>
      </c>
      <c r="AF473" s="1">
        <f>(Table2[[#This Row],[Current Week High]]/Table2[[#This Row],[Close Price]])-1</f>
        <v>2.5023313646254319E-2</v>
      </c>
      <c r="AG473" s="1">
        <f>(Table2[[#This Row],[Close Price]]/Table2[[#This Row],[Current Month Low]])-1</f>
        <v>5.9269015475798437E-2</v>
      </c>
      <c r="AH473" s="1">
        <f>(Table2[[#This Row],[Current Month High]]/Table2[[#This Row],[Close Price]])-1</f>
        <v>2.5023313646254319E-2</v>
      </c>
      <c r="AI473">
        <v>7.2324111491037302</v>
      </c>
      <c r="AJ473">
        <v>63.161453930684701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-0.06</v>
      </c>
      <c r="AM473" t="s">
        <v>3206</v>
      </c>
      <c r="AN473">
        <v>3.39</v>
      </c>
      <c r="AO473" t="s">
        <v>3208</v>
      </c>
      <c r="AP473">
        <v>-1.2395310541957E-2</v>
      </c>
      <c r="AQ473">
        <f>(Table2[[#This Row],[Sharpe Ratio]]-AVERAGE(Table2[Sharpe Ratio]))/_xlfn.STDEV.P(Table2[Sharpe Ratio])</f>
        <v>-0.90096466003541131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-0.31579114246748641</v>
      </c>
      <c r="AS473">
        <f>_xlfn.RANK.AVG(Table2[[#This Row],[1Y Return vs Nifty Z-Score]],Table2[1Y Return vs Nifty Z-Score])</f>
        <v>565</v>
      </c>
      <c r="AT473">
        <f>_xlfn.RANK.AVG(Table2[[#This Row],[6M Return vs Nifty Z-Score]],Table2[6M Return vs Nifty Z-Score])</f>
        <v>157</v>
      </c>
      <c r="AU473">
        <f>_xlfn.RANK.AVG(Table2[[#This Row],[Sharpe Ratio Z-Score]],Table2[Sharpe Ratio Z-Score])</f>
        <v>605</v>
      </c>
      <c r="AV473">
        <f>(Table2[[#This Row],[Rank 1Y]]+Table2[[#This Row],[Rank 6M]]+Table2[[#This Row],[Rank Sharpe]])/3</f>
        <v>442.33333333333331</v>
      </c>
    </row>
    <row r="474" spans="1:48" x14ac:dyDescent="0.3">
      <c r="A474" t="s">
        <v>1403</v>
      </c>
      <c r="B474" t="s">
        <v>1404</v>
      </c>
      <c r="C474" t="s">
        <v>3173</v>
      </c>
      <c r="D474" t="s">
        <v>1405</v>
      </c>
      <c r="E474">
        <v>8172.4428965770003</v>
      </c>
      <c r="F474">
        <v>251.33</v>
      </c>
      <c r="G474">
        <v>-4.5337691113817096</v>
      </c>
      <c r="H474">
        <f>(Table2[[#This Row],[1Y Return vs Nifty]]-AVERAGE(Table2[1Y Return vs Nifty]))/_xlfn.STDEV.P(Table2[1Y Return vs Nifty])</f>
        <v>-0.49920555382875664</v>
      </c>
      <c r="I474">
        <v>16.052816103602499</v>
      </c>
      <c r="J474">
        <f>(Table2[[#This Row],[1M Return vs Nifty]]-AVERAGE(Table2[1M Return vs Nifty]))/_xlfn.STDEV.P(Table2[1M Return vs Nifty])</f>
        <v>1.3312714704732822</v>
      </c>
      <c r="K474">
        <v>22.535631012230599</v>
      </c>
      <c r="L474">
        <f>(Table2[[#This Row],[6M Return vs Nifty]]-AVERAGE(Table2[6M Return vs Nifty]))/_xlfn.STDEV.P(Table2[6M Return vs Nifty])</f>
        <v>0.29475744195284453</v>
      </c>
      <c r="M474">
        <v>6.0038646754678497</v>
      </c>
      <c r="N474">
        <f>(Table2[[#This Row],[1W Return vs Nifty]]-AVERAGE(Table2[1W Return vs Nifty]))/_xlfn.STDEV.P(Table2[1W Return vs Nifty])</f>
        <v>0.7270821269802582</v>
      </c>
      <c r="O474">
        <v>248.28</v>
      </c>
      <c r="P474">
        <v>234.41561608580099</v>
      </c>
      <c r="Q474">
        <v>208.525286862684</v>
      </c>
      <c r="R474">
        <v>62.842249542109798</v>
      </c>
      <c r="S474" s="1">
        <f>(Table2[[#This Row],[Close Price]]-Table2[[#This Row],[20D EMA]])/Table2[[#This Row],[20D EMA]]</f>
        <v>1.2284517480264264E-2</v>
      </c>
      <c r="T474" s="1">
        <f>(Table2[[#This Row],[Close Price]]-Table2[[#This Row],[50D EMA]])/Table2[[#This Row],[50D EMA]]</f>
        <v>7.2155533819078008E-2</v>
      </c>
      <c r="U474" s="1">
        <f>(Table2[[#This Row],[Close Price]]-Table2[[#This Row],[200D EMA]])/Table2[[#This Row],[200D EMA]]</f>
        <v>0.20527348879996193</v>
      </c>
      <c r="V474">
        <v>0.81833565018584997</v>
      </c>
      <c r="W474">
        <v>250.25</v>
      </c>
      <c r="X474">
        <v>258.52999999999997</v>
      </c>
      <c r="Y474">
        <v>250.25</v>
      </c>
      <c r="Z474">
        <v>269</v>
      </c>
      <c r="AA474">
        <v>242.55</v>
      </c>
      <c r="AB474">
        <v>269</v>
      </c>
      <c r="AC474" s="1">
        <f>(Table2[[#This Row],[Close Price]]/Table2[[#This Row],[Day Low]])-1</f>
        <v>4.3156843156844094E-3</v>
      </c>
      <c r="AD474" s="1">
        <f>(Table2[[#This Row],[Day High]]/Table2[[#This Row],[Close Price]])-1</f>
        <v>2.8647594795686793E-2</v>
      </c>
      <c r="AE474" s="1">
        <f>(Table2[[#This Row],[Close Price]]/Table2[[#This Row],[Current Week Low]])-1</f>
        <v>4.3156843156844094E-3</v>
      </c>
      <c r="AF474" s="1">
        <f>(Table2[[#This Row],[Current Week High]]/Table2[[#This Row],[Close Price]])-1</f>
        <v>7.030597222774837E-2</v>
      </c>
      <c r="AG474" s="1">
        <f>(Table2[[#This Row],[Close Price]]/Table2[[#This Row],[Current Month Low]])-1</f>
        <v>3.6198721913007548E-2</v>
      </c>
      <c r="AH474" s="1">
        <f>(Table2[[#This Row],[Current Month High]]/Table2[[#This Row],[Close Price]])-1</f>
        <v>7.030597222774837E-2</v>
      </c>
      <c r="AI474">
        <v>7.0305972227748299</v>
      </c>
      <c r="AJ474">
        <v>48.189858490566003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0.19</v>
      </c>
      <c r="AM474" t="s">
        <v>3208</v>
      </c>
      <c r="AN474">
        <v>-0.77</v>
      </c>
      <c r="AO474" t="s">
        <v>3206</v>
      </c>
      <c r="AP474">
        <v>-1.8313154453142001E-2</v>
      </c>
      <c r="AQ474">
        <f>(Table2[[#This Row],[Sharpe Ratio]]-AVERAGE(Table2[Sharpe Ratio]))/_xlfn.STDEV.P(Table2[Sharpe Ratio])</f>
        <v>-0.97015219490978677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0.88375329066784158</v>
      </c>
      <c r="AS474">
        <f>_xlfn.RANK.AVG(Table2[[#This Row],[1Y Return vs Nifty Z-Score]],Table2[1Y Return vs Nifty Z-Score])</f>
        <v>481</v>
      </c>
      <c r="AT474">
        <f>_xlfn.RANK.AVG(Table2[[#This Row],[6M Return vs Nifty Z-Score]],Table2[6M Return vs Nifty Z-Score])</f>
        <v>226</v>
      </c>
      <c r="AU474">
        <f>_xlfn.RANK.AVG(Table2[[#This Row],[Sharpe Ratio Z-Score]],Table2[Sharpe Ratio Z-Score])</f>
        <v>621</v>
      </c>
      <c r="AV474">
        <f>(Table2[[#This Row],[Rank 1Y]]+Table2[[#This Row],[Rank 6M]]+Table2[[#This Row],[Rank Sharpe]])/3</f>
        <v>442.66666666666669</v>
      </c>
    </row>
    <row r="475" spans="1:48" x14ac:dyDescent="0.3">
      <c r="A475" t="s">
        <v>1914</v>
      </c>
      <c r="B475" t="s">
        <v>1915</v>
      </c>
      <c r="C475" t="s">
        <v>3160</v>
      </c>
      <c r="D475" t="s">
        <v>21</v>
      </c>
      <c r="E475">
        <v>3781.2656149750001</v>
      </c>
      <c r="F475">
        <v>629.4</v>
      </c>
      <c r="G475">
        <v>-17.190517069672399</v>
      </c>
      <c r="H475">
        <f>(Table2[[#This Row],[1Y Return vs Nifty]]-AVERAGE(Table2[1Y Return vs Nifty]))/_xlfn.STDEV.P(Table2[1Y Return vs Nifty])</f>
        <v>-0.7236108878621571</v>
      </c>
      <c r="I475">
        <v>12.1229251857714</v>
      </c>
      <c r="J475">
        <f>(Table2[[#This Row],[1M Return vs Nifty]]-AVERAGE(Table2[1M Return vs Nifty]))/_xlfn.STDEV.P(Table2[1M Return vs Nifty])</f>
        <v>0.94749550179660202</v>
      </c>
      <c r="K475">
        <v>2.38124122940535</v>
      </c>
      <c r="L475">
        <f>(Table2[[#This Row],[6M Return vs Nifty]]-AVERAGE(Table2[6M Return vs Nifty]))/_xlfn.STDEV.P(Table2[6M Return vs Nifty])</f>
        <v>-0.34953610419622694</v>
      </c>
      <c r="M475">
        <v>-2.8533566934145398</v>
      </c>
      <c r="N475">
        <f>(Table2[[#This Row],[1W Return vs Nifty]]-AVERAGE(Table2[1W Return vs Nifty]))/_xlfn.STDEV.P(Table2[1W Return vs Nifty])</f>
        <v>-0.94926355181214239</v>
      </c>
      <c r="O475">
        <v>634.04</v>
      </c>
      <c r="P475">
        <v>620.00248854521101</v>
      </c>
      <c r="Q475">
        <v>600.78437129871099</v>
      </c>
      <c r="R475">
        <v>49.413300638639797</v>
      </c>
      <c r="S475" s="1">
        <f>(Table2[[#This Row],[Close Price]]-Table2[[#This Row],[20D EMA]])/Table2[[#This Row],[20D EMA]]</f>
        <v>-7.3181502744306143E-3</v>
      </c>
      <c r="T475" s="1">
        <f>(Table2[[#This Row],[Close Price]]-Table2[[#This Row],[50D EMA]])/Table2[[#This Row],[50D EMA]]</f>
        <v>1.5157215702213582E-2</v>
      </c>
      <c r="U475" s="1">
        <f>(Table2[[#This Row],[Close Price]]-Table2[[#This Row],[200D EMA]])/Table2[[#This Row],[200D EMA]]</f>
        <v>4.7630447908341554E-2</v>
      </c>
      <c r="V475">
        <v>2.03972363883353</v>
      </c>
      <c r="W475">
        <v>625</v>
      </c>
      <c r="X475">
        <v>647.95000000000005</v>
      </c>
      <c r="Y475">
        <v>625</v>
      </c>
      <c r="Z475">
        <v>657.1</v>
      </c>
      <c r="AA475">
        <v>625</v>
      </c>
      <c r="AB475">
        <v>709.4</v>
      </c>
      <c r="AC475" s="1">
        <f>(Table2[[#This Row],[Close Price]]/Table2[[#This Row],[Day Low]])-1</f>
        <v>7.0399999999999352E-3</v>
      </c>
      <c r="AD475" s="1">
        <f>(Table2[[#This Row],[Day High]]/Table2[[#This Row],[Close Price]])-1</f>
        <v>2.9472513504925413E-2</v>
      </c>
      <c r="AE475" s="1">
        <f>(Table2[[#This Row],[Close Price]]/Table2[[#This Row],[Current Week Low]])-1</f>
        <v>7.0399999999999352E-3</v>
      </c>
      <c r="AF475" s="1">
        <f>(Table2[[#This Row],[Current Week High]]/Table2[[#This Row],[Close Price]])-1</f>
        <v>4.4010168414363005E-2</v>
      </c>
      <c r="AG475" s="1">
        <f>(Table2[[#This Row],[Close Price]]/Table2[[#This Row],[Current Month Low]])-1</f>
        <v>7.0399999999999352E-3</v>
      </c>
      <c r="AH475" s="1">
        <f>(Table2[[#This Row],[Current Month High]]/Table2[[#This Row],[Close Price]])-1</f>
        <v>0.12710517953606604</v>
      </c>
      <c r="AI475">
        <v>25.754687003495299</v>
      </c>
      <c r="AJ475">
        <v>39.866666666666603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-0.15</v>
      </c>
      <c r="AM475" t="s">
        <v>3206</v>
      </c>
      <c r="AN475">
        <v>12.19</v>
      </c>
      <c r="AO475" t="s">
        <v>3208</v>
      </c>
      <c r="AP475">
        <v>7.5999719454263995E-2</v>
      </c>
      <c r="AQ475">
        <f>(Table2[[#This Row],[Sharpe Ratio]]-AVERAGE(Table2[Sharpe Ratio]))/_xlfn.STDEV.P(Table2[Sharpe Ratio])</f>
        <v>0.13249183398022218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-0.94242320809370217</v>
      </c>
      <c r="AS475">
        <f>_xlfn.RANK.AVG(Table2[[#This Row],[1Y Return vs Nifty Z-Score]],Table2[1Y Return vs Nifty Z-Score])</f>
        <v>575</v>
      </c>
      <c r="AT475">
        <f>_xlfn.RANK.AVG(Table2[[#This Row],[6M Return vs Nifty Z-Score]],Table2[6M Return vs Nifty Z-Score])</f>
        <v>441</v>
      </c>
      <c r="AU475">
        <f>_xlfn.RANK.AVG(Table2[[#This Row],[Sharpe Ratio Z-Score]],Table2[Sharpe Ratio Z-Score])</f>
        <v>314</v>
      </c>
      <c r="AV475">
        <f>(Table2[[#This Row],[Rank 1Y]]+Table2[[#This Row],[Rank 6M]]+Table2[[#This Row],[Rank Sharpe]])/3</f>
        <v>443.33333333333331</v>
      </c>
    </row>
    <row r="476" spans="1:48" x14ac:dyDescent="0.3">
      <c r="A476" t="s">
        <v>267</v>
      </c>
      <c r="B476" t="s">
        <v>268</v>
      </c>
      <c r="C476" t="s">
        <v>3165</v>
      </c>
      <c r="D476" t="s">
        <v>269</v>
      </c>
      <c r="E476">
        <v>99521.269265834999</v>
      </c>
      <c r="F476">
        <v>6900.25</v>
      </c>
      <c r="G476">
        <v>10.791556101322101</v>
      </c>
      <c r="H476">
        <f>(Table2[[#This Row],[1Y Return vs Nifty]]-AVERAGE(Table2[1Y Return vs Nifty]))/_xlfn.STDEV.P(Table2[1Y Return vs Nifty])</f>
        <v>-0.22748609359611843</v>
      </c>
      <c r="I476">
        <v>2.8043821346567799</v>
      </c>
      <c r="J476">
        <f>(Table2[[#This Row],[1M Return vs Nifty]]-AVERAGE(Table2[1M Return vs Nifty]))/_xlfn.STDEV.P(Table2[1M Return vs Nifty])</f>
        <v>3.7487320686430473E-2</v>
      </c>
      <c r="K476">
        <v>-0.36851277906574897</v>
      </c>
      <c r="L476">
        <f>(Table2[[#This Row],[6M Return vs Nifty]]-AVERAGE(Table2[6M Return vs Nifty]))/_xlfn.STDEV.P(Table2[6M Return vs Nifty])</f>
        <v>-0.43743996932168933</v>
      </c>
      <c r="M476">
        <v>2.3436318051038598</v>
      </c>
      <c r="N476">
        <f>(Table2[[#This Row],[1W Return vs Nifty]]-AVERAGE(Table2[1W Return vs Nifty]))/_xlfn.STDEV.P(Table2[1W Return vs Nifty])</f>
        <v>3.4334898468479348E-2</v>
      </c>
      <c r="O476">
        <v>6817.61</v>
      </c>
      <c r="P476">
        <v>6636.7438767255398</v>
      </c>
      <c r="Q476">
        <v>6138.0055669390104</v>
      </c>
      <c r="R476">
        <v>61.234018718811399</v>
      </c>
      <c r="S476" s="1">
        <f>(Table2[[#This Row],[Close Price]]-Table2[[#This Row],[20D EMA]])/Table2[[#This Row],[20D EMA]]</f>
        <v>1.212154992732062E-2</v>
      </c>
      <c r="T476" s="1">
        <f>(Table2[[#This Row],[Close Price]]-Table2[[#This Row],[50D EMA]])/Table2[[#This Row],[50D EMA]]</f>
        <v>3.9704127230003897E-2</v>
      </c>
      <c r="U476" s="1">
        <f>(Table2[[#This Row],[Close Price]]-Table2[[#This Row],[200D EMA]])/Table2[[#This Row],[200D EMA]]</f>
        <v>0.12418438281754716</v>
      </c>
      <c r="V476">
        <v>0.92849461445681603</v>
      </c>
      <c r="W476">
        <v>6873.45</v>
      </c>
      <c r="X476">
        <v>6953.95</v>
      </c>
      <c r="Y476">
        <v>6820.45</v>
      </c>
      <c r="Z476">
        <v>6975.85</v>
      </c>
      <c r="AA476">
        <v>6790.05</v>
      </c>
      <c r="AB476">
        <v>7044</v>
      </c>
      <c r="AC476" s="1">
        <f>(Table2[[#This Row],[Close Price]]/Table2[[#This Row],[Day Low]])-1</f>
        <v>3.8990608791800163E-3</v>
      </c>
      <c r="AD476" s="1">
        <f>(Table2[[#This Row],[Day High]]/Table2[[#This Row],[Close Price]])-1</f>
        <v>7.7823267272925101E-3</v>
      </c>
      <c r="AE476" s="1">
        <f>(Table2[[#This Row],[Close Price]]/Table2[[#This Row],[Current Week Low]])-1</f>
        <v>1.1700107764150536E-2</v>
      </c>
      <c r="AF476" s="1">
        <f>(Table2[[#This Row],[Current Week High]]/Table2[[#This Row],[Close Price]])-1</f>
        <v>1.0956124778087828E-2</v>
      </c>
      <c r="AG476" s="1">
        <f>(Table2[[#This Row],[Close Price]]/Table2[[#This Row],[Current Month Low]])-1</f>
        <v>1.6229630120544014E-2</v>
      </c>
      <c r="AH476" s="1">
        <f>(Table2[[#This Row],[Current Month High]]/Table2[[#This Row],[Close Price]])-1</f>
        <v>2.083257852976339E-2</v>
      </c>
      <c r="AI476">
        <v>2.0832578529763301</v>
      </c>
      <c r="AJ476">
        <v>46.006136267456597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-7.0000000000000007E-2</v>
      </c>
      <c r="AM476" t="s">
        <v>3206</v>
      </c>
      <c r="AN476">
        <v>1.77</v>
      </c>
      <c r="AO476" t="s">
        <v>3208</v>
      </c>
      <c r="AP476">
        <v>1.8378246939795E-2</v>
      </c>
      <c r="AQ476">
        <f>(Table2[[#This Row],[Sharpe Ratio]]-AVERAGE(Table2[Sharpe Ratio]))/_xlfn.STDEV.P(Table2[Sharpe Ratio])</f>
        <v>-0.54118048636818572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-1.1342843301310839</v>
      </c>
      <c r="AS476">
        <f>_xlfn.RANK.AVG(Table2[[#This Row],[1Y Return vs Nifty Z-Score]],Table2[1Y Return vs Nifty Z-Score])</f>
        <v>377</v>
      </c>
      <c r="AT476">
        <f>_xlfn.RANK.AVG(Table2[[#This Row],[6M Return vs Nifty Z-Score]],Table2[6M Return vs Nifty Z-Score])</f>
        <v>473</v>
      </c>
      <c r="AU476">
        <f>_xlfn.RANK.AVG(Table2[[#This Row],[Sharpe Ratio Z-Score]],Table2[Sharpe Ratio Z-Score])</f>
        <v>485</v>
      </c>
      <c r="AV476">
        <f>(Table2[[#This Row],[Rank 1Y]]+Table2[[#This Row],[Rank 6M]]+Table2[[#This Row],[Rank Sharpe]])/3</f>
        <v>445</v>
      </c>
    </row>
    <row r="477" spans="1:48" x14ac:dyDescent="0.3">
      <c r="A477" t="s">
        <v>32</v>
      </c>
      <c r="B477" t="s">
        <v>33</v>
      </c>
      <c r="C477" t="s">
        <v>3161</v>
      </c>
      <c r="D477" t="s">
        <v>34</v>
      </c>
      <c r="E477">
        <v>698484.79214700998</v>
      </c>
      <c r="F477">
        <v>768.6</v>
      </c>
      <c r="G477">
        <v>5.2819149804117398</v>
      </c>
      <c r="H477">
        <f>(Table2[[#This Row],[1Y Return vs Nifty]]-AVERAGE(Table2[1Y Return vs Nifty]))/_xlfn.STDEV.P(Table2[1Y Return vs Nifty])</f>
        <v>-0.325172549881452</v>
      </c>
      <c r="I477">
        <v>-7.0596896768625799</v>
      </c>
      <c r="J477">
        <f>(Table2[[#This Row],[1M Return vs Nifty]]-AVERAGE(Table2[1M Return vs Nifty]))/_xlfn.STDEV.P(Table2[1M Return vs Nifty])</f>
        <v>-0.92579481454684009</v>
      </c>
      <c r="K477">
        <v>-12.2377334457115</v>
      </c>
      <c r="L477">
        <f>(Table2[[#This Row],[6M Return vs Nifty]]-AVERAGE(Table2[6M Return vs Nifty]))/_xlfn.STDEV.P(Table2[6M Return vs Nifty])</f>
        <v>-0.81687404575578326</v>
      </c>
      <c r="M477">
        <v>-2.96897187436503</v>
      </c>
      <c r="N477">
        <f>(Table2[[#This Row],[1W Return vs Nifty]]-AVERAGE(Table2[1W Return vs Nifty]))/_xlfn.STDEV.P(Table2[1W Return vs Nifty])</f>
        <v>-0.97114524595948093</v>
      </c>
      <c r="O477">
        <v>806.81</v>
      </c>
      <c r="P477">
        <v>819.80875301987498</v>
      </c>
      <c r="Q477">
        <v>763.91923726575897</v>
      </c>
      <c r="R477">
        <v>25.3736176680715</v>
      </c>
      <c r="S477" s="1">
        <f>(Table2[[#This Row],[Close Price]]-Table2[[#This Row],[20D EMA]])/Table2[[#This Row],[20D EMA]]</f>
        <v>-4.7359353503303038E-2</v>
      </c>
      <c r="T477" s="1">
        <f>(Table2[[#This Row],[Close Price]]-Table2[[#This Row],[50D EMA]])/Table2[[#This Row],[50D EMA]]</f>
        <v>-6.2464267222374345E-2</v>
      </c>
      <c r="U477" s="1">
        <f>(Table2[[#This Row],[Close Price]]-Table2[[#This Row],[200D EMA]])/Table2[[#This Row],[200D EMA]]</f>
        <v>6.1273005128062667E-3</v>
      </c>
      <c r="V477">
        <v>1.00931052561511</v>
      </c>
      <c r="W477">
        <v>765.4</v>
      </c>
      <c r="X477">
        <v>788</v>
      </c>
      <c r="Y477">
        <v>765.4</v>
      </c>
      <c r="Z477">
        <v>788.8</v>
      </c>
      <c r="AA477">
        <v>765.4</v>
      </c>
      <c r="AB477">
        <v>825.95</v>
      </c>
      <c r="AC477" s="1">
        <f>(Table2[[#This Row],[Close Price]]/Table2[[#This Row],[Day Low]])-1</f>
        <v>4.1808204860205311E-3</v>
      </c>
      <c r="AD477" s="1">
        <f>(Table2[[#This Row],[Day High]]/Table2[[#This Row],[Close Price]])-1</f>
        <v>2.5240697371844867E-2</v>
      </c>
      <c r="AE477" s="1">
        <f>(Table2[[#This Row],[Close Price]]/Table2[[#This Row],[Current Week Low]])-1</f>
        <v>4.1808204860205311E-3</v>
      </c>
      <c r="AF477" s="1">
        <f>(Table2[[#This Row],[Current Week High]]/Table2[[#This Row],[Close Price]])-1</f>
        <v>2.6281550871714687E-2</v>
      </c>
      <c r="AG477" s="1">
        <f>(Table2[[#This Row],[Close Price]]/Table2[[#This Row],[Current Month Low]])-1</f>
        <v>4.1808204860205311E-3</v>
      </c>
      <c r="AH477" s="1">
        <f>(Table2[[#This Row],[Current Month High]]/Table2[[#This Row],[Close Price]])-1</f>
        <v>7.461618527192293E-2</v>
      </c>
      <c r="AI477">
        <v>18.657298985167799</v>
      </c>
      <c r="AJ477">
        <v>41.494845360824698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-0.06</v>
      </c>
      <c r="AM477" t="s">
        <v>3206</v>
      </c>
      <c r="AN477">
        <v>-5.7</v>
      </c>
      <c r="AO477" t="s">
        <v>3206</v>
      </c>
      <c r="AP477">
        <v>6.8218064243125001E-2</v>
      </c>
      <c r="AQ477">
        <f>(Table2[[#This Row],[Sharpe Ratio]]-AVERAGE(Table2[Sharpe Ratio]))/_xlfn.STDEV.P(Table2[Sharpe Ratio])</f>
        <v>4.1513844465585509E-2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409</v>
      </c>
      <c r="AT477">
        <f>_xlfn.RANK.AVG(Table2[[#This Row],[6M Return vs Nifty Z-Score]],Table2[6M Return vs Nifty Z-Score])</f>
        <v>589</v>
      </c>
      <c r="AU477">
        <f>_xlfn.RANK.AVG(Table2[[#This Row],[Sharpe Ratio Z-Score]],Table2[Sharpe Ratio Z-Score])</f>
        <v>338</v>
      </c>
      <c r="AV477">
        <f>(Table2[[#This Row],[Rank 1Y]]+Table2[[#This Row],[Rank 6M]]+Table2[[#This Row],[Rank Sharpe]])/3</f>
        <v>445.33333333333331</v>
      </c>
    </row>
    <row r="478" spans="1:48" x14ac:dyDescent="0.3">
      <c r="A478" t="s">
        <v>47</v>
      </c>
      <c r="B478" t="s">
        <v>48</v>
      </c>
      <c r="C478" t="s">
        <v>3160</v>
      </c>
      <c r="D478" t="s">
        <v>21</v>
      </c>
      <c r="E478">
        <v>481448.16632959002</v>
      </c>
      <c r="F478">
        <v>1778.75</v>
      </c>
      <c r="G478">
        <v>14.1817773008058</v>
      </c>
      <c r="H478">
        <f>(Table2[[#This Row],[1Y Return vs Nifty]]-AVERAGE(Table2[1Y Return vs Nifty]))/_xlfn.STDEV.P(Table2[1Y Return vs Nifty])</f>
        <v>-0.16737715224527874</v>
      </c>
      <c r="I478">
        <v>9.35479384763123</v>
      </c>
      <c r="J478">
        <f>(Table2[[#This Row],[1M Return vs Nifty]]-AVERAGE(Table2[1M Return vs Nifty]))/_xlfn.STDEV.P(Table2[1M Return vs Nifty])</f>
        <v>0.67717189538329114</v>
      </c>
      <c r="K478">
        <v>-3.0288424179340199</v>
      </c>
      <c r="L478">
        <f>(Table2[[#This Row],[6M Return vs Nifty]]-AVERAGE(Table2[6M Return vs Nifty]))/_xlfn.STDEV.P(Table2[6M Return vs Nifty])</f>
        <v>-0.52248512501340605</v>
      </c>
      <c r="M478">
        <v>1.52417093288406</v>
      </c>
      <c r="N478">
        <f>(Table2[[#This Row],[1W Return vs Nifty]]-AVERAGE(Table2[1W Return vs Nifty]))/_xlfn.STDEV.P(Table2[1W Return vs Nifty])</f>
        <v>-0.12075885327078054</v>
      </c>
      <c r="O478">
        <v>1728.04</v>
      </c>
      <c r="P478">
        <v>1646.78220654405</v>
      </c>
      <c r="Q478">
        <v>1500.10199377599</v>
      </c>
      <c r="R478">
        <v>63.587481630593999</v>
      </c>
      <c r="S478" s="1">
        <f>(Table2[[#This Row],[Close Price]]-Table2[[#This Row],[20D EMA]])/Table2[[#This Row],[20D EMA]]</f>
        <v>2.9345385523483276E-2</v>
      </c>
      <c r="T478" s="1">
        <f>(Table2[[#This Row],[Close Price]]-Table2[[#This Row],[50D EMA]])/Table2[[#This Row],[50D EMA]]</f>
        <v>8.0136761820434402E-2</v>
      </c>
      <c r="U478" s="1">
        <f>(Table2[[#This Row],[Close Price]]-Table2[[#This Row],[200D EMA]])/Table2[[#This Row],[200D EMA]]</f>
        <v>0.18575270706934377</v>
      </c>
      <c r="V478">
        <v>0.97256760910045303</v>
      </c>
      <c r="W478">
        <v>1773.7</v>
      </c>
      <c r="X478">
        <v>1796.85</v>
      </c>
      <c r="Y478">
        <v>1741.15</v>
      </c>
      <c r="Z478">
        <v>1796.85</v>
      </c>
      <c r="AA478">
        <v>1740.05</v>
      </c>
      <c r="AB478">
        <v>1817.15</v>
      </c>
      <c r="AC478" s="1">
        <f>(Table2[[#This Row],[Close Price]]/Table2[[#This Row],[Day Low]])-1</f>
        <v>2.8471556633027362E-3</v>
      </c>
      <c r="AD478" s="1">
        <f>(Table2[[#This Row],[Day High]]/Table2[[#This Row],[Close Price]])-1</f>
        <v>1.0175685172171489E-2</v>
      </c>
      <c r="AE478" s="1">
        <f>(Table2[[#This Row],[Close Price]]/Table2[[#This Row],[Current Week Low]])-1</f>
        <v>2.1594922895787239E-2</v>
      </c>
      <c r="AF478" s="1">
        <f>(Table2[[#This Row],[Current Week High]]/Table2[[#This Row],[Close Price]])-1</f>
        <v>1.0175685172171489E-2</v>
      </c>
      <c r="AG478" s="1">
        <f>(Table2[[#This Row],[Close Price]]/Table2[[#This Row],[Current Month Low]])-1</f>
        <v>2.2240740208614662E-2</v>
      </c>
      <c r="AH478" s="1">
        <f>(Table2[[#This Row],[Current Month High]]/Table2[[#This Row],[Close Price]])-1</f>
        <v>2.1588193956430191E-2</v>
      </c>
      <c r="AI478">
        <v>2.1588193956430102</v>
      </c>
      <c r="AJ478">
        <v>47.1805055645194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0.02</v>
      </c>
      <c r="AM478" t="s">
        <v>3208</v>
      </c>
      <c r="AN478">
        <v>3.45</v>
      </c>
      <c r="AO478" t="s">
        <v>3208</v>
      </c>
      <c r="AP478">
        <v>1.9019354425994998E-2</v>
      </c>
      <c r="AQ478">
        <f>(Table2[[#This Row],[Sharpe Ratio]]-AVERAGE(Table2[Sharpe Ratio]))/_xlfn.STDEV.P(Table2[Sharpe Ratio])</f>
        <v>-0.53368507972593726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-0.66713431487211139</v>
      </c>
      <c r="AS478">
        <f>_xlfn.RANK.AVG(Table2[[#This Row],[1Y Return vs Nifty Z-Score]],Table2[1Y Return vs Nifty Z-Score])</f>
        <v>362</v>
      </c>
      <c r="AT478">
        <f>_xlfn.RANK.AVG(Table2[[#This Row],[6M Return vs Nifty Z-Score]],Table2[6M Return vs Nifty Z-Score])</f>
        <v>496</v>
      </c>
      <c r="AU478">
        <f>_xlfn.RANK.AVG(Table2[[#This Row],[Sharpe Ratio Z-Score]],Table2[Sharpe Ratio Z-Score])</f>
        <v>480</v>
      </c>
      <c r="AV478">
        <f>(Table2[[#This Row],[Rank 1Y]]+Table2[[#This Row],[Rank 6M]]+Table2[[#This Row],[Rank Sharpe]])/3</f>
        <v>446</v>
      </c>
    </row>
    <row r="479" spans="1:48" x14ac:dyDescent="0.3">
      <c r="A479" t="s">
        <v>809</v>
      </c>
      <c r="B479" t="s">
        <v>810</v>
      </c>
      <c r="C479" t="s">
        <v>3165</v>
      </c>
      <c r="D479" t="s">
        <v>269</v>
      </c>
      <c r="E479">
        <v>20422.95545238</v>
      </c>
      <c r="F479">
        <v>408.5</v>
      </c>
      <c r="G479">
        <v>-3.14606568241078</v>
      </c>
      <c r="H479">
        <f>(Table2[[#This Row],[1Y Return vs Nifty]]-AVERAGE(Table2[1Y Return vs Nifty]))/_xlfn.STDEV.P(Table2[1Y Return vs Nifty])</f>
        <v>-0.47460144126020926</v>
      </c>
      <c r="I479">
        <v>-1.7832963792876999</v>
      </c>
      <c r="J479">
        <f>(Table2[[#This Row],[1M Return vs Nifty]]-AVERAGE(Table2[1M Return vs Nifty]))/_xlfn.STDEV.P(Table2[1M Return vs Nifty])</f>
        <v>-0.41052530930227432</v>
      </c>
      <c r="K479">
        <v>-16.798980858106301</v>
      </c>
      <c r="L479">
        <f>(Table2[[#This Row],[6M Return vs Nifty]]-AVERAGE(Table2[6M Return vs Nifty]))/_xlfn.STDEV.P(Table2[6M Return vs Nifty])</f>
        <v>-0.96268755347604329</v>
      </c>
      <c r="M479">
        <v>3.57281505708292</v>
      </c>
      <c r="N479">
        <f>(Table2[[#This Row],[1W Return vs Nifty]]-AVERAGE(Table2[1W Return vs Nifty]))/_xlfn.STDEV.P(Table2[1W Return vs Nifty])</f>
        <v>0.26697400130701299</v>
      </c>
      <c r="O479">
        <v>400.48</v>
      </c>
      <c r="P479">
        <v>385.01809610449902</v>
      </c>
      <c r="Q479">
        <v>375.46752924768998</v>
      </c>
      <c r="R479">
        <v>61.3653067144351</v>
      </c>
      <c r="S479" s="1">
        <f>(Table2[[#This Row],[Close Price]]-Table2[[#This Row],[20D EMA]])/Table2[[#This Row],[20D EMA]]</f>
        <v>2.0025968837395079E-2</v>
      </c>
      <c r="T479" s="1">
        <f>(Table2[[#This Row],[Close Price]]-Table2[[#This Row],[50D EMA]])/Table2[[#This Row],[50D EMA]]</f>
        <v>6.0989091507864288E-2</v>
      </c>
      <c r="U479" s="1">
        <f>(Table2[[#This Row],[Close Price]]-Table2[[#This Row],[200D EMA]])/Table2[[#This Row],[200D EMA]]</f>
        <v>8.7976903937594622E-2</v>
      </c>
      <c r="V479">
        <v>0.46480253535214</v>
      </c>
      <c r="W479">
        <v>406.7</v>
      </c>
      <c r="X479">
        <v>411.25</v>
      </c>
      <c r="Y479">
        <v>405.3</v>
      </c>
      <c r="Z479">
        <v>415</v>
      </c>
      <c r="AA479">
        <v>398.75</v>
      </c>
      <c r="AB479">
        <v>422.5</v>
      </c>
      <c r="AC479" s="1">
        <f>(Table2[[#This Row],[Close Price]]/Table2[[#This Row],[Day Low]])-1</f>
        <v>4.4258667322349954E-3</v>
      </c>
      <c r="AD479" s="1">
        <f>(Table2[[#This Row],[Day High]]/Table2[[#This Row],[Close Price]])-1</f>
        <v>6.7319461444308448E-3</v>
      </c>
      <c r="AE479" s="1">
        <f>(Table2[[#This Row],[Close Price]]/Table2[[#This Row],[Current Week Low]])-1</f>
        <v>7.8953861337280884E-3</v>
      </c>
      <c r="AF479" s="1">
        <f>(Table2[[#This Row],[Current Week High]]/Table2[[#This Row],[Close Price]])-1</f>
        <v>1.591187270501826E-2</v>
      </c>
      <c r="AG479" s="1">
        <f>(Table2[[#This Row],[Close Price]]/Table2[[#This Row],[Current Month Low]])-1</f>
        <v>2.4451410658307138E-2</v>
      </c>
      <c r="AH479" s="1">
        <f>(Table2[[#This Row],[Current Month High]]/Table2[[#This Row],[Close Price]])-1</f>
        <v>3.4271725826193311E-2</v>
      </c>
      <c r="AI479">
        <v>36.597307221542202</v>
      </c>
      <c r="AJ479">
        <v>31.308261009321701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-0.06</v>
      </c>
      <c r="AM479" t="s">
        <v>3206</v>
      </c>
      <c r="AN479">
        <v>0.85</v>
      </c>
      <c r="AO479" t="s">
        <v>3208</v>
      </c>
      <c r="AP479">
        <v>9.7985256803983997E-2</v>
      </c>
      <c r="AQ479">
        <f>(Table2[[#This Row],[Sharpe Ratio]]-AVERAGE(Table2[Sharpe Ratio]))/_xlfn.STDEV.P(Table2[Sharpe Ratio])</f>
        <v>0.38953226203893493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-1.1913080406925789</v>
      </c>
      <c r="AS479">
        <f>_xlfn.RANK.AVG(Table2[[#This Row],[1Y Return vs Nifty Z-Score]],Table2[1Y Return vs Nifty Z-Score])</f>
        <v>471</v>
      </c>
      <c r="AT479">
        <f>_xlfn.RANK.AVG(Table2[[#This Row],[6M Return vs Nifty Z-Score]],Table2[6M Return vs Nifty Z-Score])</f>
        <v>634</v>
      </c>
      <c r="AU479">
        <f>_xlfn.RANK.AVG(Table2[[#This Row],[Sharpe Ratio Z-Score]],Table2[Sharpe Ratio Z-Score])</f>
        <v>236</v>
      </c>
      <c r="AV479">
        <f>(Table2[[#This Row],[Rank 1Y]]+Table2[[#This Row],[Rank 6M]]+Table2[[#This Row],[Rank Sharpe]])/3</f>
        <v>447</v>
      </c>
    </row>
    <row r="480" spans="1:48" x14ac:dyDescent="0.3">
      <c r="A480" t="s">
        <v>169</v>
      </c>
      <c r="B480" t="s">
        <v>170</v>
      </c>
      <c r="C480" t="s">
        <v>3170</v>
      </c>
      <c r="D480" t="s">
        <v>78</v>
      </c>
      <c r="E480">
        <v>154450.15768798999</v>
      </c>
      <c r="F480">
        <v>623</v>
      </c>
      <c r="G480">
        <v>13.553115991905299</v>
      </c>
      <c r="H480">
        <f>(Table2[[#This Row],[1Y Return vs Nifty]]-AVERAGE(Table2[1Y Return vs Nifty]))/_xlfn.STDEV.P(Table2[1Y Return vs Nifty])</f>
        <v>-0.17852337649518821</v>
      </c>
      <c r="I480">
        <v>-1.2867682809872401</v>
      </c>
      <c r="J480">
        <f>(Table2[[#This Row],[1M Return vs Nifty]]-AVERAGE(Table2[1M Return vs Nifty]))/_xlfn.STDEV.P(Table2[1M Return vs Nifty])</f>
        <v>-0.36203654564834159</v>
      </c>
      <c r="K480">
        <v>-8.0987857975716704</v>
      </c>
      <c r="L480">
        <f>(Table2[[#This Row],[6M Return vs Nifty]]-AVERAGE(Table2[6M Return vs Nifty]))/_xlfn.STDEV.P(Table2[6M Return vs Nifty])</f>
        <v>-0.68456057527711756</v>
      </c>
      <c r="M480">
        <v>3.11297388672036</v>
      </c>
      <c r="N480">
        <f>(Table2[[#This Row],[1W Return vs Nifty]]-AVERAGE(Table2[1W Return vs Nifty]))/_xlfn.STDEV.P(Table2[1W Return vs Nifty])</f>
        <v>0.17994300967160981</v>
      </c>
      <c r="O480">
        <v>628.91999999999996</v>
      </c>
      <c r="P480">
        <v>638.58570852264404</v>
      </c>
      <c r="Q480">
        <v>596.90130199582995</v>
      </c>
      <c r="R480">
        <v>50.340275132121697</v>
      </c>
      <c r="S480" s="1">
        <f>(Table2[[#This Row],[Close Price]]-Table2[[#This Row],[20D EMA]])/Table2[[#This Row],[20D EMA]]</f>
        <v>-9.4129619029446662E-3</v>
      </c>
      <c r="T480" s="1">
        <f>(Table2[[#This Row],[Close Price]]-Table2[[#This Row],[50D EMA]])/Table2[[#This Row],[50D EMA]]</f>
        <v>-2.4406604022976466E-2</v>
      </c>
      <c r="U480" s="1">
        <f>(Table2[[#This Row],[Close Price]]-Table2[[#This Row],[200D EMA]])/Table2[[#This Row],[200D EMA]]</f>
        <v>4.3723640603404772E-2</v>
      </c>
      <c r="V480">
        <v>0.75274159428094201</v>
      </c>
      <c r="W480">
        <v>620.65</v>
      </c>
      <c r="X480">
        <v>632</v>
      </c>
      <c r="Y480">
        <v>614.75</v>
      </c>
      <c r="Z480">
        <v>632</v>
      </c>
      <c r="AA480">
        <v>612.6</v>
      </c>
      <c r="AB480">
        <v>636.75</v>
      </c>
      <c r="AC480" s="1">
        <f>(Table2[[#This Row],[Close Price]]/Table2[[#This Row],[Day Low]])-1</f>
        <v>3.7863530169983672E-3</v>
      </c>
      <c r="AD480" s="1">
        <f>(Table2[[#This Row],[Day High]]/Table2[[#This Row],[Close Price]])-1</f>
        <v>1.4446227929374E-2</v>
      </c>
      <c r="AE480" s="1">
        <f>(Table2[[#This Row],[Close Price]]/Table2[[#This Row],[Current Week Low]])-1</f>
        <v>1.3420089467263141E-2</v>
      </c>
      <c r="AF480" s="1">
        <f>(Table2[[#This Row],[Current Week High]]/Table2[[#This Row],[Close Price]])-1</f>
        <v>1.4446227929374E-2</v>
      </c>
      <c r="AG480" s="1">
        <f>(Table2[[#This Row],[Close Price]]/Table2[[#This Row],[Current Month Low]])-1</f>
        <v>1.6976820111002322E-2</v>
      </c>
      <c r="AH480" s="1">
        <f>(Table2[[#This Row],[Current Month High]]/Table2[[#This Row],[Close Price]])-1</f>
        <v>2.2070626003210192E-2</v>
      </c>
      <c r="AI480">
        <v>13.4751203852327</v>
      </c>
      <c r="AJ480">
        <v>54.188838015097097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-0.08</v>
      </c>
      <c r="AM480" t="s">
        <v>3206</v>
      </c>
      <c r="AN480">
        <v>-0.74</v>
      </c>
      <c r="AO480" t="s">
        <v>3206</v>
      </c>
      <c r="AP480">
        <v>3.4358801515794998E-2</v>
      </c>
      <c r="AQ480">
        <f>(Table2[[#This Row],[Sharpe Ratio]]-AVERAGE(Table2[Sharpe Ratio]))/_xlfn.STDEV.P(Table2[Sharpe Ratio])</f>
        <v>-0.35434636339493153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364</v>
      </c>
      <c r="AT480">
        <f>_xlfn.RANK.AVG(Table2[[#This Row],[6M Return vs Nifty Z-Score]],Table2[6M Return vs Nifty Z-Score])</f>
        <v>547</v>
      </c>
      <c r="AU480">
        <f>_xlfn.RANK.AVG(Table2[[#This Row],[Sharpe Ratio Z-Score]],Table2[Sharpe Ratio Z-Score])</f>
        <v>432</v>
      </c>
      <c r="AV480">
        <f>(Table2[[#This Row],[Rank 1Y]]+Table2[[#This Row],[Rank 6M]]+Table2[[#This Row],[Rank Sharpe]])/3</f>
        <v>447.66666666666669</v>
      </c>
    </row>
    <row r="481" spans="1:48" x14ac:dyDescent="0.3">
      <c r="A481" t="s">
        <v>1975</v>
      </c>
      <c r="B481" t="s">
        <v>1976</v>
      </c>
      <c r="C481" t="s">
        <v>3173</v>
      </c>
      <c r="D481" t="s">
        <v>514</v>
      </c>
      <c r="E481">
        <v>3529.2706400000002</v>
      </c>
      <c r="F481">
        <v>800.2</v>
      </c>
      <c r="G481">
        <v>-9.47001777748895</v>
      </c>
      <c r="H481">
        <f>(Table2[[#This Row],[1Y Return vs Nifty]]-AVERAGE(Table2[1Y Return vs Nifty]))/_xlfn.STDEV.P(Table2[1Y Return vs Nifty])</f>
        <v>-0.58672570785569378</v>
      </c>
      <c r="I481">
        <v>-3.4966181645789902</v>
      </c>
      <c r="J481">
        <f>(Table2[[#This Row],[1M Return vs Nifty]]-AVERAGE(Table2[1M Return vs Nifty]))/_xlfn.STDEV.P(Table2[1M Return vs Nifty])</f>
        <v>-0.57784082557312155</v>
      </c>
      <c r="K481">
        <v>-34.122363437646897</v>
      </c>
      <c r="L481">
        <f>(Table2[[#This Row],[6M Return vs Nifty]]-AVERAGE(Table2[6M Return vs Nifty]))/_xlfn.STDEV.P(Table2[6M Return vs Nifty])</f>
        <v>-1.5164797403762145</v>
      </c>
      <c r="M481">
        <v>-0.89505099049676795</v>
      </c>
      <c r="N481">
        <f>(Table2[[#This Row],[1W Return vs Nifty]]-AVERAGE(Table2[1W Return vs Nifty]))/_xlfn.STDEV.P(Table2[1W Return vs Nifty])</f>
        <v>-0.57862843204715597</v>
      </c>
      <c r="O481">
        <v>858.84</v>
      </c>
      <c r="P481">
        <v>942.91427259736497</v>
      </c>
      <c r="Q481">
        <v>972.37670909733697</v>
      </c>
      <c r="R481">
        <v>38.952526608116202</v>
      </c>
      <c r="S481" s="1">
        <f>(Table2[[#This Row],[Close Price]]-Table2[[#This Row],[20D EMA]])/Table2[[#This Row],[20D EMA]]</f>
        <v>-6.8278142610963613E-2</v>
      </c>
      <c r="T481" s="1">
        <f>(Table2[[#This Row],[Close Price]]-Table2[[#This Row],[50D EMA]])/Table2[[#This Row],[50D EMA]]</f>
        <v>-0.15135445156031224</v>
      </c>
      <c r="U481" s="1">
        <f>(Table2[[#This Row],[Close Price]]-Table2[[#This Row],[200D EMA]])/Table2[[#This Row],[200D EMA]]</f>
        <v>-0.17706790741334147</v>
      </c>
      <c r="V481">
        <v>0.87890689150555401</v>
      </c>
      <c r="W481">
        <v>797.4</v>
      </c>
      <c r="X481">
        <v>822.25</v>
      </c>
      <c r="Y481">
        <v>784.15</v>
      </c>
      <c r="Z481">
        <v>822.25</v>
      </c>
      <c r="AA481">
        <v>784.15</v>
      </c>
      <c r="AB481">
        <v>907.3</v>
      </c>
      <c r="AC481" s="1">
        <f>(Table2[[#This Row],[Close Price]]/Table2[[#This Row],[Day Low]])-1</f>
        <v>3.5114120892902889E-3</v>
      </c>
      <c r="AD481" s="1">
        <f>(Table2[[#This Row],[Day High]]/Table2[[#This Row],[Close Price]])-1</f>
        <v>2.7555611097225707E-2</v>
      </c>
      <c r="AE481" s="1">
        <f>(Table2[[#This Row],[Close Price]]/Table2[[#This Row],[Current Week Low]])-1</f>
        <v>2.0468022699738686E-2</v>
      </c>
      <c r="AF481" s="1">
        <f>(Table2[[#This Row],[Current Week High]]/Table2[[#This Row],[Close Price]])-1</f>
        <v>2.7555611097225707E-2</v>
      </c>
      <c r="AG481" s="1">
        <f>(Table2[[#This Row],[Close Price]]/Table2[[#This Row],[Current Month Low]])-1</f>
        <v>2.0468022699738686E-2</v>
      </c>
      <c r="AH481" s="1">
        <f>(Table2[[#This Row],[Current Month High]]/Table2[[#This Row],[Close Price]])-1</f>
        <v>0.13384153961509604</v>
      </c>
      <c r="AI481">
        <v>86.822044488877694</v>
      </c>
      <c r="AJ481">
        <v>30.602252325771101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-0.3</v>
      </c>
      <c r="AM481" t="s">
        <v>3206</v>
      </c>
      <c r="AN481">
        <v>-1.43</v>
      </c>
      <c r="AO481" t="s">
        <v>3206</v>
      </c>
      <c r="AP481">
        <v>0.15713175593638001</v>
      </c>
      <c r="AQ481">
        <f>(Table2[[#This Row],[Sharpe Ratio]]-AVERAGE(Table2[Sharpe Ratio]))/_xlfn.STDEV.P(Table2[Sharpe Ratio])</f>
        <v>1.0810341895712621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522</v>
      </c>
      <c r="AT481">
        <f>_xlfn.RANK.AVG(Table2[[#This Row],[6M Return vs Nifty Z-Score]],Table2[6M Return vs Nifty Z-Score])</f>
        <v>723</v>
      </c>
      <c r="AU481">
        <f>_xlfn.RANK.AVG(Table2[[#This Row],[Sharpe Ratio Z-Score]],Table2[Sharpe Ratio Z-Score])</f>
        <v>102</v>
      </c>
      <c r="AV481">
        <f>(Table2[[#This Row],[Rank 1Y]]+Table2[[#This Row],[Rank 6M]]+Table2[[#This Row],[Rank Sharpe]])/3</f>
        <v>449</v>
      </c>
    </row>
    <row r="482" spans="1:48" x14ac:dyDescent="0.3">
      <c r="A482" t="s">
        <v>1010</v>
      </c>
      <c r="B482" t="s">
        <v>1011</v>
      </c>
      <c r="C482" t="s">
        <v>624</v>
      </c>
      <c r="D482" t="s">
        <v>624</v>
      </c>
      <c r="E482">
        <v>14379.216930000001</v>
      </c>
      <c r="F482">
        <v>499.15</v>
      </c>
      <c r="G482">
        <v>0.87840814103820697</v>
      </c>
      <c r="H482">
        <f>(Table2[[#This Row],[1Y Return vs Nifty]]-AVERAGE(Table2[1Y Return vs Nifty]))/_xlfn.STDEV.P(Table2[1Y Return vs Nifty])</f>
        <v>-0.40324714111645316</v>
      </c>
      <c r="I482">
        <v>-6.0718168105531598</v>
      </c>
      <c r="J482">
        <f>(Table2[[#This Row],[1M Return vs Nifty]]-AVERAGE(Table2[1M Return vs Nifty]))/_xlfn.STDEV.P(Table2[1M Return vs Nifty])</f>
        <v>-0.82932346861784345</v>
      </c>
      <c r="K482">
        <v>3.35351137811343</v>
      </c>
      <c r="L482">
        <f>(Table2[[#This Row],[6M Return vs Nifty]]-AVERAGE(Table2[6M Return vs Nifty]))/_xlfn.STDEV.P(Table2[6M Return vs Nifty])</f>
        <v>-0.3184546679098339</v>
      </c>
      <c r="M482">
        <v>2.3438380723947398</v>
      </c>
      <c r="N482">
        <f>(Table2[[#This Row],[1W Return vs Nifty]]-AVERAGE(Table2[1W Return vs Nifty]))/_xlfn.STDEV.P(Table2[1W Return vs Nifty])</f>
        <v>3.4373937267143426E-2</v>
      </c>
      <c r="O482">
        <v>497.27</v>
      </c>
      <c r="P482">
        <v>499.35216581137797</v>
      </c>
      <c r="Q482">
        <v>457.46753168744101</v>
      </c>
      <c r="R482">
        <v>53.757179998709397</v>
      </c>
      <c r="S482" s="1">
        <f>(Table2[[#This Row],[Close Price]]-Table2[[#This Row],[20D EMA]])/Table2[[#This Row],[20D EMA]]</f>
        <v>3.78064230699619E-3</v>
      </c>
      <c r="T482" s="1">
        <f>(Table2[[#This Row],[Close Price]]-Table2[[#This Row],[50D EMA]])/Table2[[#This Row],[50D EMA]]</f>
        <v>-4.048561821084796E-4</v>
      </c>
      <c r="U482" s="1">
        <f>(Table2[[#This Row],[Close Price]]-Table2[[#This Row],[200D EMA]])/Table2[[#This Row],[200D EMA]]</f>
        <v>9.1115686743508589E-2</v>
      </c>
      <c r="V482">
        <v>0.47730516166285197</v>
      </c>
      <c r="W482">
        <v>494.85</v>
      </c>
      <c r="X482">
        <v>515</v>
      </c>
      <c r="Y482">
        <v>478.05</v>
      </c>
      <c r="Z482">
        <v>515</v>
      </c>
      <c r="AA482">
        <v>478.05</v>
      </c>
      <c r="AB482">
        <v>515</v>
      </c>
      <c r="AC482" s="1">
        <f>(Table2[[#This Row],[Close Price]]/Table2[[#This Row],[Day Low]])-1</f>
        <v>8.6895018692532133E-3</v>
      </c>
      <c r="AD482" s="1">
        <f>(Table2[[#This Row],[Day High]]/Table2[[#This Row],[Close Price]])-1</f>
        <v>3.1753981769007344E-2</v>
      </c>
      <c r="AE482" s="1">
        <f>(Table2[[#This Row],[Close Price]]/Table2[[#This Row],[Current Week Low]])-1</f>
        <v>4.4137642506014041E-2</v>
      </c>
      <c r="AF482" s="1">
        <f>(Table2[[#This Row],[Current Week High]]/Table2[[#This Row],[Close Price]])-1</f>
        <v>3.1753981769007344E-2</v>
      </c>
      <c r="AG482" s="1">
        <f>(Table2[[#This Row],[Close Price]]/Table2[[#This Row],[Current Month Low]])-1</f>
        <v>4.4137642506014041E-2</v>
      </c>
      <c r="AH482" s="1">
        <f>(Table2[[#This Row],[Current Month High]]/Table2[[#This Row],[Close Price]])-1</f>
        <v>3.1753981769007344E-2</v>
      </c>
      <c r="AI482">
        <v>18.6016227586897</v>
      </c>
      <c r="AJ482">
        <v>47.459379615952699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-0.05</v>
      </c>
      <c r="AM482" t="s">
        <v>3206</v>
      </c>
      <c r="AN482">
        <v>0.74</v>
      </c>
      <c r="AO482" t="s">
        <v>3208</v>
      </c>
      <c r="AP482">
        <v>1.8754815572331E-2</v>
      </c>
      <c r="AQ482">
        <f>(Table2[[#This Row],[Sharpe Ratio]]-AVERAGE(Table2[Sharpe Ratio]))/_xlfn.STDEV.P(Table2[Sharpe Ratio])</f>
        <v>-0.53677789383833929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444</v>
      </c>
      <c r="AT482">
        <f>_xlfn.RANK.AVG(Table2[[#This Row],[6M Return vs Nifty Z-Score]],Table2[6M Return vs Nifty Z-Score])</f>
        <v>428</v>
      </c>
      <c r="AU482">
        <f>_xlfn.RANK.AVG(Table2[[#This Row],[Sharpe Ratio Z-Score]],Table2[Sharpe Ratio Z-Score])</f>
        <v>483</v>
      </c>
      <c r="AV482">
        <f>(Table2[[#This Row],[Rank 1Y]]+Table2[[#This Row],[Rank 6M]]+Table2[[#This Row],[Rank Sharpe]])/3</f>
        <v>451.66666666666669</v>
      </c>
    </row>
    <row r="483" spans="1:48" x14ac:dyDescent="0.3">
      <c r="A483" t="s">
        <v>317</v>
      </c>
      <c r="B483" t="s">
        <v>318</v>
      </c>
      <c r="C483" t="s">
        <v>3163</v>
      </c>
      <c r="D483" t="s">
        <v>173</v>
      </c>
      <c r="E483">
        <v>88038.931356000001</v>
      </c>
      <c r="F483">
        <v>680.45</v>
      </c>
      <c r="G483">
        <v>-8.1892928606018707</v>
      </c>
      <c r="H483">
        <f>(Table2[[#This Row],[1Y Return vs Nifty]]-AVERAGE(Table2[1Y Return vs Nifty]))/_xlfn.STDEV.P(Table2[1Y Return vs Nifty])</f>
        <v>-0.5640183343877182</v>
      </c>
      <c r="I483">
        <v>2.4429769053583299</v>
      </c>
      <c r="J483">
        <f>(Table2[[#This Row],[1M Return vs Nifty]]-AVERAGE(Table2[1M Return vs Nifty]))/_xlfn.STDEV.P(Table2[1M Return vs Nifty])</f>
        <v>2.1940657694777279E-3</v>
      </c>
      <c r="K483">
        <v>22.0526229496955</v>
      </c>
      <c r="L483">
        <f>(Table2[[#This Row],[6M Return vs Nifty]]-AVERAGE(Table2[6M Return vs Nifty]))/_xlfn.STDEV.P(Table2[6M Return vs Nifty])</f>
        <v>0.27931668781527585</v>
      </c>
      <c r="M483">
        <v>8.3338571736349003</v>
      </c>
      <c r="N483">
        <f>(Table2[[#This Row],[1W Return vs Nifty]]-AVERAGE(Table2[1W Return vs Nifty]))/_xlfn.STDEV.P(Table2[1W Return vs Nifty])</f>
        <v>1.1680638630406601</v>
      </c>
      <c r="O483">
        <v>663.94</v>
      </c>
      <c r="P483">
        <v>652.88173499604</v>
      </c>
      <c r="Q483">
        <v>594.815800289712</v>
      </c>
      <c r="R483">
        <v>65.105093680824197</v>
      </c>
      <c r="S483" s="1">
        <f>(Table2[[#This Row],[Close Price]]-Table2[[#This Row],[20D EMA]])/Table2[[#This Row],[20D EMA]]</f>
        <v>2.486670482272493E-2</v>
      </c>
      <c r="T483" s="1">
        <f>(Table2[[#This Row],[Close Price]]-Table2[[#This Row],[50D EMA]])/Table2[[#This Row],[50D EMA]]</f>
        <v>4.2225511185616585E-2</v>
      </c>
      <c r="U483" s="1">
        <f>(Table2[[#This Row],[Close Price]]-Table2[[#This Row],[200D EMA]])/Table2[[#This Row],[200D EMA]]</f>
        <v>0.14396759411666418</v>
      </c>
      <c r="V483">
        <v>1.1761950296922301</v>
      </c>
      <c r="W483">
        <v>676.3</v>
      </c>
      <c r="X483">
        <v>690</v>
      </c>
      <c r="Y483">
        <v>660.5</v>
      </c>
      <c r="Z483">
        <v>690</v>
      </c>
      <c r="AA483">
        <v>633</v>
      </c>
      <c r="AB483">
        <v>690</v>
      </c>
      <c r="AC483" s="1">
        <f>(Table2[[#This Row],[Close Price]]/Table2[[#This Row],[Day Low]])-1</f>
        <v>6.1363300310515179E-3</v>
      </c>
      <c r="AD483" s="1">
        <f>(Table2[[#This Row],[Day High]]/Table2[[#This Row],[Close Price]])-1</f>
        <v>1.4034829891983236E-2</v>
      </c>
      <c r="AE483" s="1">
        <f>(Table2[[#This Row],[Close Price]]/Table2[[#This Row],[Current Week Low]])-1</f>
        <v>3.0204390613171928E-2</v>
      </c>
      <c r="AF483" s="1">
        <f>(Table2[[#This Row],[Current Week High]]/Table2[[#This Row],[Close Price]])-1</f>
        <v>1.4034829891983236E-2</v>
      </c>
      <c r="AG483" s="1">
        <f>(Table2[[#This Row],[Close Price]]/Table2[[#This Row],[Current Month Low]])-1</f>
        <v>7.4960505529225951E-2</v>
      </c>
      <c r="AH483" s="1">
        <f>(Table2[[#This Row],[Current Month High]]/Table2[[#This Row],[Close Price]])-1</f>
        <v>1.4034829891983236E-2</v>
      </c>
      <c r="AI483">
        <v>1.8149753839370799</v>
      </c>
      <c r="AJ483">
        <v>39.923915278634503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-0.05</v>
      </c>
      <c r="AM483" t="s">
        <v>3206</v>
      </c>
      <c r="AN483">
        <v>-1.18</v>
      </c>
      <c r="AO483" t="s">
        <v>3206</v>
      </c>
      <c r="AP483">
        <v>-1.7592375590544999E-2</v>
      </c>
      <c r="AQ483">
        <f>(Table2[[#This Row],[Sharpe Ratio]]-AVERAGE(Table2[Sharpe Ratio]))/_xlfn.STDEV.P(Table2[Sharpe Ratio])</f>
        <v>-0.96172532298800661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-7.6169040750311057E-2</v>
      </c>
      <c r="AS483">
        <f>_xlfn.RANK.AVG(Table2[[#This Row],[1Y Return vs Nifty Z-Score]],Table2[1Y Return vs Nifty Z-Score])</f>
        <v>508</v>
      </c>
      <c r="AT483">
        <f>_xlfn.RANK.AVG(Table2[[#This Row],[6M Return vs Nifty Z-Score]],Table2[6M Return vs Nifty Z-Score])</f>
        <v>232</v>
      </c>
      <c r="AU483">
        <f>_xlfn.RANK.AVG(Table2[[#This Row],[Sharpe Ratio Z-Score]],Table2[Sharpe Ratio Z-Score])</f>
        <v>618</v>
      </c>
      <c r="AV483">
        <f>(Table2[[#This Row],[Rank 1Y]]+Table2[[#This Row],[Rank 6M]]+Table2[[#This Row],[Rank Sharpe]])/3</f>
        <v>452.66666666666669</v>
      </c>
    </row>
    <row r="484" spans="1:48" x14ac:dyDescent="0.3">
      <c r="A484" t="s">
        <v>935</v>
      </c>
      <c r="B484" t="s">
        <v>936</v>
      </c>
      <c r="C484" t="s">
        <v>3164</v>
      </c>
      <c r="D484" t="s">
        <v>514</v>
      </c>
      <c r="E484">
        <v>16314.09510843</v>
      </c>
      <c r="F484">
        <v>680.5</v>
      </c>
      <c r="G484">
        <v>-4.6396748877050999</v>
      </c>
      <c r="H484">
        <f>(Table2[[#This Row],[1Y Return vs Nifty]]-AVERAGE(Table2[1Y Return vs Nifty]))/_xlfn.STDEV.P(Table2[1Y Return vs Nifty])</f>
        <v>-0.50108327322320423</v>
      </c>
      <c r="I484">
        <v>-2.71554884020258</v>
      </c>
      <c r="J484">
        <f>(Table2[[#This Row],[1M Return vs Nifty]]-AVERAGE(Table2[1M Return vs Nifty]))/_xlfn.STDEV.P(Table2[1M Return vs Nifty])</f>
        <v>-0.50156500956863259</v>
      </c>
      <c r="K484">
        <v>-16.8277974212983</v>
      </c>
      <c r="L484">
        <f>(Table2[[#This Row],[6M Return vs Nifty]]-AVERAGE(Table2[6M Return vs Nifty]))/_xlfn.STDEV.P(Table2[6M Return vs Nifty])</f>
        <v>-0.96360875852798822</v>
      </c>
      <c r="M484">
        <v>5.8725956995734503</v>
      </c>
      <c r="N484">
        <f>(Table2[[#This Row],[1W Return vs Nifty]]-AVERAGE(Table2[1W Return vs Nifty]))/_xlfn.STDEV.P(Table2[1W Return vs Nifty])</f>
        <v>0.70223774618232782</v>
      </c>
      <c r="O484">
        <v>667.77</v>
      </c>
      <c r="P484">
        <v>679.99370742762903</v>
      </c>
      <c r="Q484">
        <v>642.82900246656402</v>
      </c>
      <c r="R484">
        <v>68.453577925209999</v>
      </c>
      <c r="S484" s="1">
        <f>(Table2[[#This Row],[Close Price]]-Table2[[#This Row],[20D EMA]])/Table2[[#This Row],[20D EMA]]</f>
        <v>1.9063449990266136E-2</v>
      </c>
      <c r="T484" s="1">
        <f>(Table2[[#This Row],[Close Price]]-Table2[[#This Row],[50D EMA]])/Table2[[#This Row],[50D EMA]]</f>
        <v>7.4455479049392664E-4</v>
      </c>
      <c r="U484" s="1">
        <f>(Table2[[#This Row],[Close Price]]-Table2[[#This Row],[200D EMA]])/Table2[[#This Row],[200D EMA]]</f>
        <v>5.8601894732332634E-2</v>
      </c>
      <c r="V484">
        <v>0.45130742720980899</v>
      </c>
      <c r="W484">
        <v>674.05</v>
      </c>
      <c r="X484">
        <v>683</v>
      </c>
      <c r="Y484">
        <v>664</v>
      </c>
      <c r="Z484">
        <v>684</v>
      </c>
      <c r="AA484">
        <v>647.15</v>
      </c>
      <c r="AB484">
        <v>684</v>
      </c>
      <c r="AC484" s="1">
        <f>(Table2[[#This Row],[Close Price]]/Table2[[#This Row],[Day Low]])-1</f>
        <v>9.5690230695053557E-3</v>
      </c>
      <c r="AD484" s="1">
        <f>(Table2[[#This Row],[Day High]]/Table2[[#This Row],[Close Price]])-1</f>
        <v>3.6737692872887973E-3</v>
      </c>
      <c r="AE484" s="1">
        <f>(Table2[[#This Row],[Close Price]]/Table2[[#This Row],[Current Week Low]])-1</f>
        <v>2.4849397590361422E-2</v>
      </c>
      <c r="AF484" s="1">
        <f>(Table2[[#This Row],[Current Week High]]/Table2[[#This Row],[Close Price]])-1</f>
        <v>5.1432770022041829E-3</v>
      </c>
      <c r="AG484" s="1">
        <f>(Table2[[#This Row],[Close Price]]/Table2[[#This Row],[Current Month Low]])-1</f>
        <v>5.1533647531484261E-2</v>
      </c>
      <c r="AH484" s="1">
        <f>(Table2[[#This Row],[Current Month High]]/Table2[[#This Row],[Close Price]])-1</f>
        <v>5.1432770022041829E-3</v>
      </c>
      <c r="AI484">
        <v>21.373989713445901</v>
      </c>
      <c r="AJ484">
        <v>57.413832986351998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-0.06</v>
      </c>
      <c r="AM484" t="s">
        <v>3206</v>
      </c>
      <c r="AN484">
        <v>4.8099999999999996</v>
      </c>
      <c r="AO484" t="s">
        <v>3208</v>
      </c>
      <c r="AP484">
        <v>9.4479144081348998E-2</v>
      </c>
      <c r="AQ484">
        <f>(Table2[[#This Row],[Sharpe Ratio]]-AVERAGE(Table2[Sharpe Ratio]))/_xlfn.STDEV.P(Table2[Sharpe Ratio])</f>
        <v>0.34854110040786945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482</v>
      </c>
      <c r="AT484">
        <f>_xlfn.RANK.AVG(Table2[[#This Row],[6M Return vs Nifty Z-Score]],Table2[6M Return vs Nifty Z-Score])</f>
        <v>635</v>
      </c>
      <c r="AU484">
        <f>_xlfn.RANK.AVG(Table2[[#This Row],[Sharpe Ratio Z-Score]],Table2[Sharpe Ratio Z-Score])</f>
        <v>244</v>
      </c>
      <c r="AV484">
        <f>(Table2[[#This Row],[Rank 1Y]]+Table2[[#This Row],[Rank 6M]]+Table2[[#This Row],[Rank Sharpe]])/3</f>
        <v>453.66666666666669</v>
      </c>
    </row>
    <row r="485" spans="1:48" x14ac:dyDescent="0.3">
      <c r="A485" t="s">
        <v>1736</v>
      </c>
      <c r="B485" t="s">
        <v>1737</v>
      </c>
      <c r="C485" t="s">
        <v>3164</v>
      </c>
      <c r="D485" t="s">
        <v>46</v>
      </c>
      <c r="E485">
        <v>4794.4470675029997</v>
      </c>
      <c r="F485">
        <v>57.95</v>
      </c>
      <c r="G485">
        <v>-17.399451070495601</v>
      </c>
      <c r="H485">
        <f>(Table2[[#This Row],[1Y Return vs Nifty]]-AVERAGE(Table2[1Y Return vs Nifty]))/_xlfn.STDEV.P(Table2[1Y Return vs Nifty])</f>
        <v>-0.72731530738604855</v>
      </c>
      <c r="I485">
        <v>7.6797592948315696</v>
      </c>
      <c r="J485">
        <f>(Table2[[#This Row],[1M Return vs Nifty]]-AVERAGE(Table2[1M Return vs Nifty]))/_xlfn.STDEV.P(Table2[1M Return vs Nifty])</f>
        <v>0.51359534287623554</v>
      </c>
      <c r="K485">
        <v>-15.1559342729485</v>
      </c>
      <c r="L485">
        <f>(Table2[[#This Row],[6M Return vs Nifty]]-AVERAGE(Table2[6M Return vs Nifty]))/_xlfn.STDEV.P(Table2[6M Return vs Nifty])</f>
        <v>-0.91016280218133838</v>
      </c>
      <c r="M485">
        <v>4.3273152229734597</v>
      </c>
      <c r="N485">
        <f>(Table2[[#This Row],[1W Return vs Nifty]]-AVERAGE(Table2[1W Return vs Nifty]))/_xlfn.STDEV.P(Table2[1W Return vs Nifty])</f>
        <v>0.40977308468346801</v>
      </c>
      <c r="O485">
        <v>57.15</v>
      </c>
      <c r="P485">
        <v>58.073098720148103</v>
      </c>
      <c r="Q485">
        <v>57.508194838142302</v>
      </c>
      <c r="R485">
        <v>64.059777559737597</v>
      </c>
      <c r="S485" s="1">
        <f>(Table2[[#This Row],[Close Price]]-Table2[[#This Row],[20D EMA]])/Table2[[#This Row],[20D EMA]]</f>
        <v>1.3998250218722735E-2</v>
      </c>
      <c r="T485" s="1">
        <f>(Table2[[#This Row],[Close Price]]-Table2[[#This Row],[50D EMA]])/Table2[[#This Row],[50D EMA]]</f>
        <v>-2.1197201950821963E-3</v>
      </c>
      <c r="U485" s="1">
        <f>(Table2[[#This Row],[Close Price]]-Table2[[#This Row],[200D EMA]])/Table2[[#This Row],[200D EMA]]</f>
        <v>7.6824731345014122E-3</v>
      </c>
      <c r="V485">
        <v>0.878379678660415</v>
      </c>
      <c r="W485">
        <v>57.65</v>
      </c>
      <c r="X485">
        <v>59.72</v>
      </c>
      <c r="Y485">
        <v>55.12</v>
      </c>
      <c r="Z485">
        <v>60.5</v>
      </c>
      <c r="AA485">
        <v>55.12</v>
      </c>
      <c r="AB485">
        <v>60.7</v>
      </c>
      <c r="AC485" s="1">
        <f>(Table2[[#This Row],[Close Price]]/Table2[[#This Row],[Day Low]])-1</f>
        <v>5.2038161318301857E-3</v>
      </c>
      <c r="AD485" s="1">
        <f>(Table2[[#This Row],[Day High]]/Table2[[#This Row],[Close Price]])-1</f>
        <v>3.054357204486613E-2</v>
      </c>
      <c r="AE485" s="1">
        <f>(Table2[[#This Row],[Close Price]]/Table2[[#This Row],[Current Week Low]])-1</f>
        <v>5.1342525399129313E-2</v>
      </c>
      <c r="AF485" s="1">
        <f>(Table2[[#This Row],[Current Week High]]/Table2[[#This Row],[Close Price]])-1</f>
        <v>4.4003451251078518E-2</v>
      </c>
      <c r="AG485" s="1">
        <f>(Table2[[#This Row],[Close Price]]/Table2[[#This Row],[Current Month Low]])-1</f>
        <v>5.1342525399129313E-2</v>
      </c>
      <c r="AH485" s="1">
        <f>(Table2[[#This Row],[Current Month High]]/Table2[[#This Row],[Close Price]])-1</f>
        <v>4.7454702329594367E-2</v>
      </c>
      <c r="AI485">
        <v>36.324417601380397</v>
      </c>
      <c r="AJ485">
        <v>37.8121284185493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-0.17</v>
      </c>
      <c r="AM485" t="s">
        <v>3206</v>
      </c>
      <c r="AN485">
        <v>7.16</v>
      </c>
      <c r="AO485" t="s">
        <v>3208</v>
      </c>
      <c r="AP485">
        <v>0.126241002218276</v>
      </c>
      <c r="AQ485">
        <f>(Table2[[#This Row],[Sharpe Ratio]]-AVERAGE(Table2[Sharpe Ratio]))/_xlfn.STDEV.P(Table2[Sharpe Ratio])</f>
        <v>0.71987983466718009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577</v>
      </c>
      <c r="AT485">
        <f>_xlfn.RANK.AVG(Table2[[#This Row],[6M Return vs Nifty Z-Score]],Table2[6M Return vs Nifty Z-Score])</f>
        <v>621</v>
      </c>
      <c r="AU485">
        <f>_xlfn.RANK.AVG(Table2[[#This Row],[Sharpe Ratio Z-Score]],Table2[Sharpe Ratio Z-Score])</f>
        <v>167</v>
      </c>
      <c r="AV485">
        <f>(Table2[[#This Row],[Rank 1Y]]+Table2[[#This Row],[Rank 6M]]+Table2[[#This Row],[Rank Sharpe]])/3</f>
        <v>455</v>
      </c>
    </row>
    <row r="486" spans="1:48" x14ac:dyDescent="0.3">
      <c r="A486" t="s">
        <v>249</v>
      </c>
      <c r="B486" t="s">
        <v>250</v>
      </c>
      <c r="C486" t="s">
        <v>3161</v>
      </c>
      <c r="D486" t="s">
        <v>40</v>
      </c>
      <c r="E486">
        <v>107721.5762668</v>
      </c>
      <c r="F486">
        <v>750.9</v>
      </c>
      <c r="G486">
        <v>5.6252297741501902</v>
      </c>
      <c r="H486">
        <f>(Table2[[#This Row],[1Y Return vs Nifty]]-AVERAGE(Table2[1Y Return vs Nifty]))/_xlfn.STDEV.P(Table2[1Y Return vs Nifty])</f>
        <v>-0.31908554623554153</v>
      </c>
      <c r="I486">
        <v>-0.81271345569180797</v>
      </c>
      <c r="J486">
        <f>(Table2[[#This Row],[1M Return vs Nifty]]-AVERAGE(Table2[1M Return vs Nifty]))/_xlfn.STDEV.P(Table2[1M Return vs Nifty])</f>
        <v>-0.31574242360079724</v>
      </c>
      <c r="K486">
        <v>13.5088930471683</v>
      </c>
      <c r="L486">
        <f>(Table2[[#This Row],[6M Return vs Nifty]]-AVERAGE(Table2[6M Return vs Nifty]))/_xlfn.STDEV.P(Table2[6M Return vs Nifty])</f>
        <v>6.1915723662352437E-3</v>
      </c>
      <c r="M486">
        <v>-0.65885795226565902</v>
      </c>
      <c r="N486">
        <f>(Table2[[#This Row],[1W Return vs Nifty]]-AVERAGE(Table2[1W Return vs Nifty]))/_xlfn.STDEV.P(Table2[1W Return vs Nifty])</f>
        <v>-0.53392579196291834</v>
      </c>
      <c r="O486">
        <v>742.85</v>
      </c>
      <c r="P486">
        <v>708.299817109836</v>
      </c>
      <c r="Q486">
        <v>619.05096355269905</v>
      </c>
      <c r="R486">
        <v>48.108581026558298</v>
      </c>
      <c r="S486" s="1">
        <f>(Table2[[#This Row],[Close Price]]-Table2[[#This Row],[20D EMA]])/Table2[[#This Row],[20D EMA]]</f>
        <v>1.0836642660025516E-2</v>
      </c>
      <c r="T486" s="1">
        <f>(Table2[[#This Row],[Close Price]]-Table2[[#This Row],[50D EMA]])/Table2[[#This Row],[50D EMA]]</f>
        <v>6.0144280516675572E-2</v>
      </c>
      <c r="U486" s="1">
        <f>(Table2[[#This Row],[Close Price]]-Table2[[#This Row],[200D EMA]])/Table2[[#This Row],[200D EMA]]</f>
        <v>0.2129857543402027</v>
      </c>
      <c r="V486">
        <v>0.70062067784230997</v>
      </c>
      <c r="W486">
        <v>741.7</v>
      </c>
      <c r="X486">
        <v>759.15</v>
      </c>
      <c r="Y486">
        <v>740.35</v>
      </c>
      <c r="Z486">
        <v>766.7</v>
      </c>
      <c r="AA486">
        <v>740.35</v>
      </c>
      <c r="AB486">
        <v>772.9</v>
      </c>
      <c r="AC486" s="1">
        <f>(Table2[[#This Row],[Close Price]]/Table2[[#This Row],[Day Low]])-1</f>
        <v>1.2403936901712154E-2</v>
      </c>
      <c r="AD486" s="1">
        <f>(Table2[[#This Row],[Day High]]/Table2[[#This Row],[Close Price]])-1</f>
        <v>1.0986815821014684E-2</v>
      </c>
      <c r="AE486" s="1">
        <f>(Table2[[#This Row],[Close Price]]/Table2[[#This Row],[Current Week Low]])-1</f>
        <v>1.4250016883906147E-2</v>
      </c>
      <c r="AF486" s="1">
        <f>(Table2[[#This Row],[Current Week High]]/Table2[[#This Row],[Close Price]])-1</f>
        <v>2.1041416966307125E-2</v>
      </c>
      <c r="AG486" s="1">
        <f>(Table2[[#This Row],[Close Price]]/Table2[[#This Row],[Current Month Low]])-1</f>
        <v>1.4250016883906147E-2</v>
      </c>
      <c r="AH486" s="1">
        <f>(Table2[[#This Row],[Current Month High]]/Table2[[#This Row],[Close Price]])-1</f>
        <v>2.9298175522706194E-2</v>
      </c>
      <c r="AI486">
        <v>2.92981755227061</v>
      </c>
      <c r="AJ486">
        <v>62.023950803754403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0.21</v>
      </c>
      <c r="AM486" t="s">
        <v>3208</v>
      </c>
      <c r="AN486">
        <v>3.82</v>
      </c>
      <c r="AO486" t="s">
        <v>3208</v>
      </c>
      <c r="AP486">
        <v>-3.1840344344881998E-2</v>
      </c>
      <c r="AQ486">
        <f>(Table2[[#This Row],[Sharpe Ratio]]-AVERAGE(Table2[Sharpe Ratio]))/_xlfn.STDEV.P(Table2[Sharpe Ratio])</f>
        <v>-1.1283031932181646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-2.2908653826511864</v>
      </c>
      <c r="AS486">
        <f>_xlfn.RANK.AVG(Table2[[#This Row],[1Y Return vs Nifty Z-Score]],Table2[1Y Return vs Nifty Z-Score])</f>
        <v>402</v>
      </c>
      <c r="AT486">
        <f>_xlfn.RANK.AVG(Table2[[#This Row],[6M Return vs Nifty Z-Score]],Table2[6M Return vs Nifty Z-Score])</f>
        <v>318</v>
      </c>
      <c r="AU486">
        <f>_xlfn.RANK.AVG(Table2[[#This Row],[Sharpe Ratio Z-Score]],Table2[Sharpe Ratio Z-Score])</f>
        <v>647</v>
      </c>
      <c r="AV486">
        <f>(Table2[[#This Row],[Rank 1Y]]+Table2[[#This Row],[Rank 6M]]+Table2[[#This Row],[Rank Sharpe]])/3</f>
        <v>455.66666666666669</v>
      </c>
    </row>
    <row r="487" spans="1:48" x14ac:dyDescent="0.3">
      <c r="A487" t="s">
        <v>622</v>
      </c>
      <c r="B487" t="s">
        <v>623</v>
      </c>
      <c r="C487" t="s">
        <v>3168</v>
      </c>
      <c r="D487" t="s">
        <v>624</v>
      </c>
      <c r="E487">
        <v>30825.047721334999</v>
      </c>
      <c r="F487">
        <v>1268.3499999999999</v>
      </c>
      <c r="G487">
        <v>-26.578277260237599</v>
      </c>
      <c r="H487">
        <f>(Table2[[#This Row],[1Y Return vs Nifty]]-AVERAGE(Table2[1Y Return vs Nifty]))/_xlfn.STDEV.P(Table2[1Y Return vs Nifty])</f>
        <v>-0.89005676071445572</v>
      </c>
      <c r="I487">
        <v>10.905574106763</v>
      </c>
      <c r="J487">
        <f>(Table2[[#This Row],[1M Return vs Nifty]]-AVERAGE(Table2[1M Return vs Nifty]))/_xlfn.STDEV.P(Table2[1M Return vs Nifty])</f>
        <v>0.82861431671172636</v>
      </c>
      <c r="K487">
        <v>20.754891832949401</v>
      </c>
      <c r="L487">
        <f>(Table2[[#This Row],[6M Return vs Nifty]]-AVERAGE(Table2[6M Return vs Nifty]))/_xlfn.STDEV.P(Table2[6M Return vs Nifty])</f>
        <v>0.2378309473802642</v>
      </c>
      <c r="M487">
        <v>1.1200410791125599</v>
      </c>
      <c r="N487">
        <f>(Table2[[#This Row],[1W Return vs Nifty]]-AVERAGE(Table2[1W Return vs Nifty]))/_xlfn.STDEV.P(Table2[1W Return vs Nifty])</f>
        <v>-0.19724574524583585</v>
      </c>
      <c r="O487">
        <v>1218.51</v>
      </c>
      <c r="P487">
        <v>1160.0980685577399</v>
      </c>
      <c r="Q487">
        <v>1118.2497262688</v>
      </c>
      <c r="R487">
        <v>63.210707655003098</v>
      </c>
      <c r="S487" s="1">
        <f>(Table2[[#This Row],[Close Price]]-Table2[[#This Row],[20D EMA]])/Table2[[#This Row],[20D EMA]]</f>
        <v>4.0902413603499291E-2</v>
      </c>
      <c r="T487" s="1">
        <f>(Table2[[#This Row],[Close Price]]-Table2[[#This Row],[50D EMA]])/Table2[[#This Row],[50D EMA]]</f>
        <v>9.3312741720914374E-2</v>
      </c>
      <c r="U487" s="1">
        <f>(Table2[[#This Row],[Close Price]]-Table2[[#This Row],[200D EMA]])/Table2[[#This Row],[200D EMA]]</f>
        <v>0.13422786539106152</v>
      </c>
      <c r="V487">
        <v>1.31478548023453</v>
      </c>
      <c r="W487">
        <v>1261</v>
      </c>
      <c r="X487">
        <v>1294.2</v>
      </c>
      <c r="Y487">
        <v>1216</v>
      </c>
      <c r="Z487">
        <v>1294.2</v>
      </c>
      <c r="AA487">
        <v>1216</v>
      </c>
      <c r="AB487">
        <v>1300.2</v>
      </c>
      <c r="AC487" s="1">
        <f>(Table2[[#This Row],[Close Price]]/Table2[[#This Row],[Day Low]])-1</f>
        <v>5.828707375099107E-3</v>
      </c>
      <c r="AD487" s="1">
        <f>(Table2[[#This Row],[Day High]]/Table2[[#This Row],[Close Price]])-1</f>
        <v>2.0380809713407277E-2</v>
      </c>
      <c r="AE487" s="1">
        <f>(Table2[[#This Row],[Close Price]]/Table2[[#This Row],[Current Week Low]])-1</f>
        <v>4.3050986842105177E-2</v>
      </c>
      <c r="AF487" s="1">
        <f>(Table2[[#This Row],[Current Week High]]/Table2[[#This Row],[Close Price]])-1</f>
        <v>2.0380809713407277E-2</v>
      </c>
      <c r="AG487" s="1">
        <f>(Table2[[#This Row],[Close Price]]/Table2[[#This Row],[Current Month Low]])-1</f>
        <v>4.3050986842105177E-2</v>
      </c>
      <c r="AH487" s="1">
        <f>(Table2[[#This Row],[Current Month High]]/Table2[[#This Row],[Close Price]])-1</f>
        <v>2.511136515945922E-2</v>
      </c>
      <c r="AI487">
        <v>17.309890803011701</v>
      </c>
      <c r="AJ487">
        <v>43.146549291800603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0.05</v>
      </c>
      <c r="AM487" t="s">
        <v>3208</v>
      </c>
      <c r="AN487">
        <v>6.75</v>
      </c>
      <c r="AO487" t="s">
        <v>3208</v>
      </c>
      <c r="AP487">
        <v>1.7372594281268E-2</v>
      </c>
      <c r="AQ487">
        <f>(Table2[[#This Row],[Sharpe Ratio]]-AVERAGE(Table2[Sharpe Ratio]))/_xlfn.STDEV.P(Table2[Sharpe Ratio])</f>
        <v>-0.55293791515941126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-0.57379515702771222</v>
      </c>
      <c r="AS487">
        <f>_xlfn.RANK.AVG(Table2[[#This Row],[1Y Return vs Nifty Z-Score]],Table2[1Y Return vs Nifty Z-Score])</f>
        <v>636</v>
      </c>
      <c r="AT487">
        <f>_xlfn.RANK.AVG(Table2[[#This Row],[6M Return vs Nifty Z-Score]],Table2[6M Return vs Nifty Z-Score])</f>
        <v>245</v>
      </c>
      <c r="AU487">
        <f>_xlfn.RANK.AVG(Table2[[#This Row],[Sharpe Ratio Z-Score]],Table2[Sharpe Ratio Z-Score])</f>
        <v>488</v>
      </c>
      <c r="AV487">
        <f>(Table2[[#This Row],[Rank 1Y]]+Table2[[#This Row],[Rank 6M]]+Table2[[#This Row],[Rank Sharpe]])/3</f>
        <v>456.33333333333331</v>
      </c>
    </row>
    <row r="488" spans="1:48" x14ac:dyDescent="0.3">
      <c r="A488" t="s">
        <v>1294</v>
      </c>
      <c r="B488" t="s">
        <v>1295</v>
      </c>
      <c r="C488" t="s">
        <v>3173</v>
      </c>
      <c r="D488" t="s">
        <v>436</v>
      </c>
      <c r="E488">
        <v>8967.8999401000001</v>
      </c>
      <c r="F488">
        <v>659.95</v>
      </c>
      <c r="G488">
        <v>-12.550125535454701</v>
      </c>
      <c r="H488">
        <f>(Table2[[#This Row],[1Y Return vs Nifty]]-AVERAGE(Table2[1Y Return vs Nifty]))/_xlfn.STDEV.P(Table2[1Y Return vs Nifty])</f>
        <v>-0.64133630866428548</v>
      </c>
      <c r="I488">
        <v>12.7205274106662</v>
      </c>
      <c r="J488">
        <f>(Table2[[#This Row],[1M Return vs Nifty]]-AVERAGE(Table2[1M Return vs Nifty]))/_xlfn.STDEV.P(Table2[1M Return vs Nifty])</f>
        <v>1.0058547228380137</v>
      </c>
      <c r="K488">
        <v>-38.904848876055603</v>
      </c>
      <c r="L488">
        <f>(Table2[[#This Row],[6M Return vs Nifty]]-AVERAGE(Table2[6M Return vs Nifty]))/_xlfn.STDEV.P(Table2[6M Return vs Nifty])</f>
        <v>-1.6693657635067398</v>
      </c>
      <c r="M488">
        <v>0.888530283335629</v>
      </c>
      <c r="N488">
        <f>(Table2[[#This Row],[1W Return vs Nifty]]-AVERAGE(Table2[1W Return vs Nifty]))/_xlfn.STDEV.P(Table2[1W Return vs Nifty])</f>
        <v>-0.24106220934121364</v>
      </c>
      <c r="O488">
        <v>658.47</v>
      </c>
      <c r="P488">
        <v>660.74776701593703</v>
      </c>
      <c r="Q488">
        <v>720.85411952887398</v>
      </c>
      <c r="R488">
        <v>53.621382903130304</v>
      </c>
      <c r="S488" s="1">
        <f>(Table2[[#This Row],[Close Price]]-Table2[[#This Row],[20D EMA]])/Table2[[#This Row],[20D EMA]]</f>
        <v>2.247634668246113E-3</v>
      </c>
      <c r="T488" s="1">
        <f>(Table2[[#This Row],[Close Price]]-Table2[[#This Row],[50D EMA]])/Table2[[#This Row],[50D EMA]]</f>
        <v>-1.2073699765038203E-3</v>
      </c>
      <c r="U488" s="1">
        <f>(Table2[[#This Row],[Close Price]]-Table2[[#This Row],[200D EMA]])/Table2[[#This Row],[200D EMA]]</f>
        <v>-8.4488827737682654E-2</v>
      </c>
      <c r="V488">
        <v>0.80508863976823597</v>
      </c>
      <c r="W488">
        <v>657.75</v>
      </c>
      <c r="X488">
        <v>673.9</v>
      </c>
      <c r="Y488">
        <v>645.04999999999995</v>
      </c>
      <c r="Z488">
        <v>674.2</v>
      </c>
      <c r="AA488">
        <v>645.04999999999995</v>
      </c>
      <c r="AB488">
        <v>695</v>
      </c>
      <c r="AC488" s="1">
        <f>(Table2[[#This Row],[Close Price]]/Table2[[#This Row],[Day Low]])-1</f>
        <v>3.3447358418852158E-3</v>
      </c>
      <c r="AD488" s="1">
        <f>(Table2[[#This Row],[Day High]]/Table2[[#This Row],[Close Price]])-1</f>
        <v>2.1137964997348213E-2</v>
      </c>
      <c r="AE488" s="1">
        <f>(Table2[[#This Row],[Close Price]]/Table2[[#This Row],[Current Week Low]])-1</f>
        <v>2.3098984574839276E-2</v>
      </c>
      <c r="AF488" s="1">
        <f>(Table2[[#This Row],[Current Week High]]/Table2[[#This Row],[Close Price]])-1</f>
        <v>2.1592544889764476E-2</v>
      </c>
      <c r="AG488" s="1">
        <f>(Table2[[#This Row],[Close Price]]/Table2[[#This Row],[Current Month Low]])-1</f>
        <v>2.3098984574839276E-2</v>
      </c>
      <c r="AH488" s="1">
        <f>(Table2[[#This Row],[Current Month High]]/Table2[[#This Row],[Close Price]])-1</f>
        <v>5.3110084097280019E-2</v>
      </c>
      <c r="AI488">
        <v>66.224713993484301</v>
      </c>
      <c r="AJ488">
        <v>21.649769585253399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7.0000000000000007E-2</v>
      </c>
      <c r="AM488" t="s">
        <v>3208</v>
      </c>
      <c r="AN488">
        <v>-1.46</v>
      </c>
      <c r="AO488" t="s">
        <v>3206</v>
      </c>
      <c r="AP488">
        <v>0.15933881079508899</v>
      </c>
      <c r="AQ488">
        <f>(Table2[[#This Row],[Sharpe Ratio]]-AVERAGE(Table2[Sharpe Ratio]))/_xlfn.STDEV.P(Table2[Sharpe Ratio])</f>
        <v>1.1068376219189751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545</v>
      </c>
      <c r="AT488">
        <f>_xlfn.RANK.AVG(Table2[[#This Row],[6M Return vs Nifty Z-Score]],Table2[6M Return vs Nifty Z-Score])</f>
        <v>730</v>
      </c>
      <c r="AU488">
        <f>_xlfn.RANK.AVG(Table2[[#This Row],[Sharpe Ratio Z-Score]],Table2[Sharpe Ratio Z-Score])</f>
        <v>100</v>
      </c>
      <c r="AV488">
        <f>(Table2[[#This Row],[Rank 1Y]]+Table2[[#This Row],[Rank 6M]]+Table2[[#This Row],[Rank Sharpe]])/3</f>
        <v>458.33333333333331</v>
      </c>
    </row>
    <row r="489" spans="1:48" x14ac:dyDescent="0.3">
      <c r="A489" t="s">
        <v>167</v>
      </c>
      <c r="B489" t="s">
        <v>168</v>
      </c>
      <c r="C489" t="s">
        <v>3160</v>
      </c>
      <c r="D489" t="s">
        <v>21</v>
      </c>
      <c r="E489">
        <v>157237.85635379999</v>
      </c>
      <c r="F489">
        <v>1602.6</v>
      </c>
      <c r="G489">
        <v>1.6883533130361801</v>
      </c>
      <c r="H489">
        <f>(Table2[[#This Row],[1Y Return vs Nifty]]-AVERAGE(Table2[1Y Return vs Nifty]))/_xlfn.STDEV.P(Table2[1Y Return vs Nifty])</f>
        <v>-0.38888673689019315</v>
      </c>
      <c r="I489">
        <v>4.4401815192517597</v>
      </c>
      <c r="J489">
        <f>(Table2[[#This Row],[1M Return vs Nifty]]-AVERAGE(Table2[1M Return vs Nifty]))/_xlfn.STDEV.P(Table2[1M Return vs Nifty])</f>
        <v>0.19723233817157912</v>
      </c>
      <c r="K489">
        <v>12.750373935893901</v>
      </c>
      <c r="L489">
        <f>(Table2[[#This Row],[6M Return vs Nifty]]-AVERAGE(Table2[6M Return vs Nifty]))/_xlfn.STDEV.P(Table2[6M Return vs Nifty])</f>
        <v>-1.8056691822903474E-2</v>
      </c>
      <c r="M489">
        <v>0.40486833435636099</v>
      </c>
      <c r="N489">
        <f>(Table2[[#This Row],[1W Return vs Nifty]]-AVERAGE(Table2[1W Return vs Nifty]))/_xlfn.STDEV.P(Table2[1W Return vs Nifty])</f>
        <v>-0.3326015967405388</v>
      </c>
      <c r="O489">
        <v>1602.31</v>
      </c>
      <c r="P489">
        <v>1542.74006186619</v>
      </c>
      <c r="Q489">
        <v>1379.32233657592</v>
      </c>
      <c r="R489">
        <v>47.643533679731597</v>
      </c>
      <c r="S489" s="1">
        <f>(Table2[[#This Row],[Close Price]]-Table2[[#This Row],[20D EMA]])/Table2[[#This Row],[20D EMA]]</f>
        <v>1.8098869756786367E-4</v>
      </c>
      <c r="T489" s="1">
        <f>(Table2[[#This Row],[Close Price]]-Table2[[#This Row],[50D EMA]])/Table2[[#This Row],[50D EMA]]</f>
        <v>3.8801052499667234E-2</v>
      </c>
      <c r="U489" s="1">
        <f>(Table2[[#This Row],[Close Price]]-Table2[[#This Row],[200D EMA]])/Table2[[#This Row],[200D EMA]]</f>
        <v>0.16187489863924959</v>
      </c>
      <c r="V489">
        <v>0.92711717362236101</v>
      </c>
      <c r="W489">
        <v>1598.1</v>
      </c>
      <c r="X489">
        <v>1627</v>
      </c>
      <c r="Y489">
        <v>1574.75</v>
      </c>
      <c r="Z489">
        <v>1631.3</v>
      </c>
      <c r="AA489">
        <v>1574.75</v>
      </c>
      <c r="AB489">
        <v>1662</v>
      </c>
      <c r="AC489" s="1">
        <f>(Table2[[#This Row],[Close Price]]/Table2[[#This Row],[Day Low]])-1</f>
        <v>2.815843814529817E-3</v>
      </c>
      <c r="AD489" s="1">
        <f>(Table2[[#This Row],[Day High]]/Table2[[#This Row],[Close Price]])-1</f>
        <v>1.5225258954199461E-2</v>
      </c>
      <c r="AE489" s="1">
        <f>(Table2[[#This Row],[Close Price]]/Table2[[#This Row],[Current Week Low]])-1</f>
        <v>1.7685346880457198E-2</v>
      </c>
      <c r="AF489" s="1">
        <f>(Table2[[#This Row],[Current Week High]]/Table2[[#This Row],[Close Price]])-1</f>
        <v>1.7908398851865792E-2</v>
      </c>
      <c r="AG489" s="1">
        <f>(Table2[[#This Row],[Close Price]]/Table2[[#This Row],[Current Month Low]])-1</f>
        <v>1.7685346880457198E-2</v>
      </c>
      <c r="AH489" s="1">
        <f>(Table2[[#This Row],[Current Month High]]/Table2[[#This Row],[Close Price]])-1</f>
        <v>3.7064769749157733E-2</v>
      </c>
      <c r="AI489">
        <v>3.8936727817296899</v>
      </c>
      <c r="AJ489">
        <v>45.936347493511697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-0.05</v>
      </c>
      <c r="AM489" t="s">
        <v>3206</v>
      </c>
      <c r="AN489">
        <v>-2.29</v>
      </c>
      <c r="AO489" t="s">
        <v>3206</v>
      </c>
      <c r="AP489">
        <v>-1.4799570506439E-2</v>
      </c>
      <c r="AQ489">
        <f>(Table2[[#This Row],[Sharpe Ratio]]-AVERAGE(Table2[Sharpe Ratio]))/_xlfn.STDEV.P(Table2[Sharpe Ratio])</f>
        <v>-0.92907368464575357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-1.4713863719278102</v>
      </c>
      <c r="AS489">
        <f>_xlfn.RANK.AVG(Table2[[#This Row],[1Y Return vs Nifty Z-Score]],Table2[1Y Return vs Nifty Z-Score])</f>
        <v>436</v>
      </c>
      <c r="AT489">
        <f>_xlfn.RANK.AVG(Table2[[#This Row],[6M Return vs Nifty Z-Score]],Table2[6M Return vs Nifty Z-Score])</f>
        <v>329</v>
      </c>
      <c r="AU489">
        <f>_xlfn.RANK.AVG(Table2[[#This Row],[Sharpe Ratio Z-Score]],Table2[Sharpe Ratio Z-Score])</f>
        <v>612</v>
      </c>
      <c r="AV489">
        <f>(Table2[[#This Row],[Rank 1Y]]+Table2[[#This Row],[Rank 6M]]+Table2[[#This Row],[Rank Sharpe]])/3</f>
        <v>459</v>
      </c>
    </row>
    <row r="490" spans="1:48" x14ac:dyDescent="0.3">
      <c r="A490" t="s">
        <v>1361</v>
      </c>
      <c r="B490" t="s">
        <v>1362</v>
      </c>
      <c r="C490" t="s">
        <v>3161</v>
      </c>
      <c r="D490" t="s">
        <v>21</v>
      </c>
      <c r="E490">
        <v>8428.1681549839996</v>
      </c>
      <c r="F490">
        <v>29.29</v>
      </c>
      <c r="G490">
        <v>33.709332088241197</v>
      </c>
      <c r="H490">
        <f>(Table2[[#This Row],[1Y Return vs Nifty]]-AVERAGE(Table2[1Y Return vs Nifty]))/_xlfn.STDEV.P(Table2[1Y Return vs Nifty])</f>
        <v>0.17884823435251007</v>
      </c>
      <c r="I490">
        <v>-9.8270184232511095</v>
      </c>
      <c r="J490">
        <f>(Table2[[#This Row],[1M Return vs Nifty]]-AVERAGE(Table2[1M Return vs Nifty]))/_xlfn.STDEV.P(Table2[1M Return vs Nifty])</f>
        <v>-1.1960400433579788</v>
      </c>
      <c r="K490">
        <v>-26.794287362626701</v>
      </c>
      <c r="L490">
        <f>(Table2[[#This Row],[6M Return vs Nifty]]-AVERAGE(Table2[6M Return vs Nifty]))/_xlfn.STDEV.P(Table2[6M Return vs Nifty])</f>
        <v>-1.282216526669375</v>
      </c>
      <c r="M490">
        <v>1.32181167284249</v>
      </c>
      <c r="N490">
        <f>(Table2[[#This Row],[1W Return vs Nifty]]-AVERAGE(Table2[1W Return vs Nifty]))/_xlfn.STDEV.P(Table2[1W Return vs Nifty])</f>
        <v>-0.15905800568059741</v>
      </c>
      <c r="O490">
        <v>30.57</v>
      </c>
      <c r="P490">
        <v>29.468485493268201</v>
      </c>
      <c r="Q490">
        <v>27.9793288491074</v>
      </c>
      <c r="R490">
        <v>46.820803400032801</v>
      </c>
      <c r="S490" s="1">
        <f>(Table2[[#This Row],[Close Price]]-Table2[[#This Row],[20D EMA]])/Table2[[#This Row],[20D EMA]]</f>
        <v>-4.1871115472685676E-2</v>
      </c>
      <c r="T490" s="1">
        <f>(Table2[[#This Row],[Close Price]]-Table2[[#This Row],[50D EMA]])/Table2[[#This Row],[50D EMA]]</f>
        <v>-6.0568261408946505E-3</v>
      </c>
      <c r="U490" s="1">
        <f>(Table2[[#This Row],[Close Price]]-Table2[[#This Row],[200D EMA]])/Table2[[#This Row],[200D EMA]]</f>
        <v>4.6844266993002308E-2</v>
      </c>
      <c r="V490">
        <v>0.70833904353583499</v>
      </c>
      <c r="W490">
        <v>27.55</v>
      </c>
      <c r="X490">
        <v>29.59</v>
      </c>
      <c r="Y490">
        <v>27.55</v>
      </c>
      <c r="Z490">
        <v>31.32</v>
      </c>
      <c r="AA490">
        <v>27.55</v>
      </c>
      <c r="AB490">
        <v>31.64</v>
      </c>
      <c r="AC490" s="1">
        <f>(Table2[[#This Row],[Close Price]]/Table2[[#This Row],[Day Low]])-1</f>
        <v>6.315789473684208E-2</v>
      </c>
      <c r="AD490" s="1">
        <f>(Table2[[#This Row],[Day High]]/Table2[[#This Row],[Close Price]])-1</f>
        <v>1.024240355069983E-2</v>
      </c>
      <c r="AE490" s="1">
        <f>(Table2[[#This Row],[Close Price]]/Table2[[#This Row],[Current Week Low]])-1</f>
        <v>6.315789473684208E-2</v>
      </c>
      <c r="AF490" s="1">
        <f>(Table2[[#This Row],[Current Week High]]/Table2[[#This Row],[Close Price]])-1</f>
        <v>6.9306930693069368E-2</v>
      </c>
      <c r="AG490" s="1">
        <f>(Table2[[#This Row],[Close Price]]/Table2[[#This Row],[Current Month Low]])-1</f>
        <v>6.315789473684208E-2</v>
      </c>
      <c r="AH490" s="1">
        <f>(Table2[[#This Row],[Current Month High]]/Table2[[#This Row],[Close Price]])-1</f>
        <v>8.0232161147149261E-2</v>
      </c>
      <c r="AI490">
        <v>38.2819846230433</v>
      </c>
      <c r="AJ490">
        <v>87.4042682926829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-0.24</v>
      </c>
      <c r="AM490" t="s">
        <v>3206</v>
      </c>
      <c r="AN490">
        <v>-5.39</v>
      </c>
      <c r="AO490" t="s">
        <v>3206</v>
      </c>
      <c r="AP490">
        <v>3.6730979984143E-2</v>
      </c>
      <c r="AQ490">
        <f>(Table2[[#This Row],[Sharpe Ratio]]-AVERAGE(Table2[Sharpe Ratio]))/_xlfn.STDEV.P(Table2[Sharpe Ratio])</f>
        <v>-0.32661241451587003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-2.7850787558713108</v>
      </c>
      <c r="AS490">
        <f>_xlfn.RANK.AVG(Table2[[#This Row],[1Y Return vs Nifty Z-Score]],Table2[1Y Return vs Nifty Z-Score])</f>
        <v>245</v>
      </c>
      <c r="AT490">
        <f>_xlfn.RANK.AVG(Table2[[#This Row],[6M Return vs Nifty Z-Score]],Table2[6M Return vs Nifty Z-Score])</f>
        <v>706</v>
      </c>
      <c r="AU490">
        <f>_xlfn.RANK.AVG(Table2[[#This Row],[Sharpe Ratio Z-Score]],Table2[Sharpe Ratio Z-Score])</f>
        <v>426</v>
      </c>
      <c r="AV490">
        <f>(Table2[[#This Row],[Rank 1Y]]+Table2[[#This Row],[Rank 6M]]+Table2[[#This Row],[Rank Sharpe]])/3</f>
        <v>459</v>
      </c>
    </row>
    <row r="491" spans="1:48" x14ac:dyDescent="0.3">
      <c r="A491" t="s">
        <v>2036</v>
      </c>
      <c r="B491" t="s">
        <v>2037</v>
      </c>
      <c r="C491" t="s">
        <v>3163</v>
      </c>
      <c r="D491" t="s">
        <v>521</v>
      </c>
      <c r="E491">
        <v>3299.2747313999998</v>
      </c>
      <c r="F491">
        <v>439.75</v>
      </c>
      <c r="G491">
        <v>-17.2148212750377</v>
      </c>
      <c r="H491">
        <f>(Table2[[#This Row],[1Y Return vs Nifty]]-AVERAGE(Table2[1Y Return vs Nifty]))/_xlfn.STDEV.P(Table2[1Y Return vs Nifty])</f>
        <v>-0.72404180371363724</v>
      </c>
      <c r="I491">
        <v>-0.18071551879555101</v>
      </c>
      <c r="J491">
        <f>(Table2[[#This Row],[1M Return vs Nifty]]-AVERAGE(Table2[1M Return vs Nifty]))/_xlfn.STDEV.P(Table2[1M Return vs Nifty])</f>
        <v>-0.25402426767603054</v>
      </c>
      <c r="K491">
        <v>17.7406545373981</v>
      </c>
      <c r="L491">
        <f>(Table2[[#This Row],[6M Return vs Nifty]]-AVERAGE(Table2[6M Return vs Nifty]))/_xlfn.STDEV.P(Table2[6M Return vs Nifty])</f>
        <v>0.14147210660104728</v>
      </c>
      <c r="M491">
        <v>3.7812399417670699</v>
      </c>
      <c r="N491">
        <f>(Table2[[#This Row],[1W Return vs Nifty]]-AVERAGE(Table2[1W Return vs Nifty]))/_xlfn.STDEV.P(Table2[1W Return vs Nifty])</f>
        <v>0.30642115298604633</v>
      </c>
      <c r="O491">
        <v>453.26</v>
      </c>
      <c r="P491">
        <v>429.25774412849898</v>
      </c>
      <c r="Q491">
        <v>378.58396496514803</v>
      </c>
      <c r="R491">
        <v>46.067835585505797</v>
      </c>
      <c r="S491" s="1">
        <f>(Table2[[#This Row],[Close Price]]-Table2[[#This Row],[20D EMA]])/Table2[[#This Row],[20D EMA]]</f>
        <v>-2.9806292194325533E-2</v>
      </c>
      <c r="T491" s="1">
        <f>(Table2[[#This Row],[Close Price]]-Table2[[#This Row],[50D EMA]])/Table2[[#This Row],[50D EMA]]</f>
        <v>2.4442787614240787E-2</v>
      </c>
      <c r="U491" s="1">
        <f>(Table2[[#This Row],[Close Price]]-Table2[[#This Row],[200D EMA]])/Table2[[#This Row],[200D EMA]]</f>
        <v>0.16156530834707392</v>
      </c>
      <c r="V491">
        <v>0.35278313794301203</v>
      </c>
      <c r="W491">
        <v>435.35</v>
      </c>
      <c r="X491">
        <v>458.95</v>
      </c>
      <c r="Y491">
        <v>435.35</v>
      </c>
      <c r="Z491">
        <v>465</v>
      </c>
      <c r="AA491">
        <v>435.35</v>
      </c>
      <c r="AB491">
        <v>478</v>
      </c>
      <c r="AC491" s="1">
        <f>(Table2[[#This Row],[Close Price]]/Table2[[#This Row],[Day Low]])-1</f>
        <v>1.0106810612151129E-2</v>
      </c>
      <c r="AD491" s="1">
        <f>(Table2[[#This Row],[Day High]]/Table2[[#This Row],[Close Price]])-1</f>
        <v>4.36611711199546E-2</v>
      </c>
      <c r="AE491" s="1">
        <f>(Table2[[#This Row],[Close Price]]/Table2[[#This Row],[Current Week Low]])-1</f>
        <v>1.0106810612151129E-2</v>
      </c>
      <c r="AF491" s="1">
        <f>(Table2[[#This Row],[Current Week High]]/Table2[[#This Row],[Close Price]])-1</f>
        <v>5.7418988061398446E-2</v>
      </c>
      <c r="AG491" s="1">
        <f>(Table2[[#This Row],[Close Price]]/Table2[[#This Row],[Current Month Low]])-1</f>
        <v>1.0106810612151129E-2</v>
      </c>
      <c r="AH491" s="1">
        <f>(Table2[[#This Row],[Current Month High]]/Table2[[#This Row],[Close Price]])-1</f>
        <v>8.6981239340534477E-2</v>
      </c>
      <c r="AI491">
        <v>14.837976122797</v>
      </c>
      <c r="AJ491">
        <v>49.042535163531603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0.27</v>
      </c>
      <c r="AM491" t="s">
        <v>3208</v>
      </c>
      <c r="AN491">
        <v>-7.32</v>
      </c>
      <c r="AO491" t="s">
        <v>3206</v>
      </c>
      <c r="AP491">
        <v>4.4362807198540001E-3</v>
      </c>
      <c r="AQ491">
        <f>(Table2[[#This Row],[Sharpe Ratio]]-AVERAGE(Table2[Sharpe Ratio]))/_xlfn.STDEV.P(Table2[Sharpe Ratio])</f>
        <v>-0.70418077642929666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-1.2343535882318708</v>
      </c>
      <c r="AS491">
        <f>_xlfn.RANK.AVG(Table2[[#This Row],[1Y Return vs Nifty Z-Score]],Table2[1Y Return vs Nifty Z-Score])</f>
        <v>576</v>
      </c>
      <c r="AT491">
        <f>_xlfn.RANK.AVG(Table2[[#This Row],[6M Return vs Nifty Z-Score]],Table2[6M Return vs Nifty Z-Score])</f>
        <v>282</v>
      </c>
      <c r="AU491">
        <f>_xlfn.RANK.AVG(Table2[[#This Row],[Sharpe Ratio Z-Score]],Table2[Sharpe Ratio Z-Score])</f>
        <v>519</v>
      </c>
      <c r="AV491">
        <f>(Table2[[#This Row],[Rank 1Y]]+Table2[[#This Row],[Rank 6M]]+Table2[[#This Row],[Rank Sharpe]])/3</f>
        <v>459</v>
      </c>
    </row>
    <row r="492" spans="1:48" x14ac:dyDescent="0.3">
      <c r="A492" t="s">
        <v>209</v>
      </c>
      <c r="B492" t="s">
        <v>210</v>
      </c>
      <c r="C492" t="s">
        <v>3161</v>
      </c>
      <c r="D492" t="s">
        <v>34</v>
      </c>
      <c r="E492">
        <v>121889.00655902999</v>
      </c>
      <c r="F492">
        <v>232.8</v>
      </c>
      <c r="G492">
        <v>-9.8220928277990698</v>
      </c>
      <c r="H492">
        <f>(Table2[[#This Row],[1Y Return vs Nifty]]-AVERAGE(Table2[1Y Return vs Nifty]))/_xlfn.STDEV.P(Table2[1Y Return vs Nifty])</f>
        <v>-0.59296803167615941</v>
      </c>
      <c r="I492">
        <v>-5.66264272991942</v>
      </c>
      <c r="J492">
        <f>(Table2[[#This Row],[1M Return vs Nifty]]-AVERAGE(Table2[1M Return vs Nifty]))/_xlfn.STDEV.P(Table2[1M Return vs Nifty])</f>
        <v>-0.78936531648692654</v>
      </c>
      <c r="K492">
        <v>-27.6564291223164</v>
      </c>
      <c r="L492">
        <f>(Table2[[#This Row],[6M Return vs Nifty]]-AVERAGE(Table2[6M Return vs Nifty]))/_xlfn.STDEV.P(Table2[6M Return vs Nifty])</f>
        <v>-1.309777389469946</v>
      </c>
      <c r="M492">
        <v>-3.90496618989539</v>
      </c>
      <c r="N492">
        <f>(Table2[[#This Row],[1W Return vs Nifty]]-AVERAGE(Table2[1W Return vs Nifty]))/_xlfn.STDEV.P(Table2[1W Return vs Nifty])</f>
        <v>-1.1482944850793284</v>
      </c>
      <c r="O492">
        <v>244.41</v>
      </c>
      <c r="P492">
        <v>250.578777230936</v>
      </c>
      <c r="Q492">
        <v>246.33628365957901</v>
      </c>
      <c r="R492">
        <v>23.5847846182679</v>
      </c>
      <c r="S492" s="1">
        <f>(Table2[[#This Row],[Close Price]]-Table2[[#This Row],[20D EMA]])/Table2[[#This Row],[20D EMA]]</f>
        <v>-4.7502148029949613E-2</v>
      </c>
      <c r="T492" s="1">
        <f>(Table2[[#This Row],[Close Price]]-Table2[[#This Row],[50D EMA]])/Table2[[#This Row],[50D EMA]]</f>
        <v>-7.0950849977813091E-2</v>
      </c>
      <c r="U492" s="1">
        <f>(Table2[[#This Row],[Close Price]]-Table2[[#This Row],[200D EMA]])/Table2[[#This Row],[200D EMA]]</f>
        <v>-5.4950425728940835E-2</v>
      </c>
      <c r="V492">
        <v>0.87513267189651001</v>
      </c>
      <c r="W492">
        <v>231.75</v>
      </c>
      <c r="X492">
        <v>237.2</v>
      </c>
      <c r="Y492">
        <v>231.5</v>
      </c>
      <c r="Z492">
        <v>237.45</v>
      </c>
      <c r="AA492">
        <v>231.5</v>
      </c>
      <c r="AB492">
        <v>255.95</v>
      </c>
      <c r="AC492" s="1">
        <f>(Table2[[#This Row],[Close Price]]/Table2[[#This Row],[Day Low]])-1</f>
        <v>4.5307443365696365E-3</v>
      </c>
      <c r="AD492" s="1">
        <f>(Table2[[#This Row],[Day High]]/Table2[[#This Row],[Close Price]])-1</f>
        <v>1.8900343642611617E-2</v>
      </c>
      <c r="AE492" s="1">
        <f>(Table2[[#This Row],[Close Price]]/Table2[[#This Row],[Current Week Low]])-1</f>
        <v>5.6155507559396689E-3</v>
      </c>
      <c r="AF492" s="1">
        <f>(Table2[[#This Row],[Current Week High]]/Table2[[#This Row],[Close Price]])-1</f>
        <v>1.997422680412364E-2</v>
      </c>
      <c r="AG492" s="1">
        <f>(Table2[[#This Row],[Close Price]]/Table2[[#This Row],[Current Month Low]])-1</f>
        <v>5.6155507559396689E-3</v>
      </c>
      <c r="AH492" s="1">
        <f>(Table2[[#This Row],[Current Month High]]/Table2[[#This Row],[Close Price]])-1</f>
        <v>9.9441580756013614E-2</v>
      </c>
      <c r="AI492">
        <v>28.737113402061802</v>
      </c>
      <c r="AJ492">
        <v>23.928666489220099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-0.16</v>
      </c>
      <c r="AM492" t="s">
        <v>3206</v>
      </c>
      <c r="AN492">
        <v>-7.4</v>
      </c>
      <c r="AO492" t="s">
        <v>3206</v>
      </c>
      <c r="AP492">
        <v>0.136253715666453</v>
      </c>
      <c r="AQ492">
        <f>(Table2[[#This Row],[Sharpe Ratio]]-AVERAGE(Table2[Sharpe Ratio]))/_xlfn.STDEV.P(Table2[Sharpe Ratio])</f>
        <v>0.83694188822583115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524</v>
      </c>
      <c r="AT492">
        <f>_xlfn.RANK.AVG(Table2[[#This Row],[6M Return vs Nifty Z-Score]],Table2[6M Return vs Nifty Z-Score])</f>
        <v>711</v>
      </c>
      <c r="AU492">
        <f>_xlfn.RANK.AVG(Table2[[#This Row],[Sharpe Ratio Z-Score]],Table2[Sharpe Ratio Z-Score])</f>
        <v>146</v>
      </c>
      <c r="AV492">
        <f>(Table2[[#This Row],[Rank 1Y]]+Table2[[#This Row],[Rank 6M]]+Table2[[#This Row],[Rank Sharpe]])/3</f>
        <v>460.33333333333331</v>
      </c>
    </row>
    <row r="493" spans="1:48" x14ac:dyDescent="0.3">
      <c r="A493" t="s">
        <v>161</v>
      </c>
      <c r="B493" t="s">
        <v>162</v>
      </c>
      <c r="C493" t="s">
        <v>3175</v>
      </c>
      <c r="D493" t="s">
        <v>163</v>
      </c>
      <c r="E493">
        <v>164355.911073225</v>
      </c>
      <c r="F493">
        <v>3254.3</v>
      </c>
      <c r="G493">
        <v>4.33201123097981</v>
      </c>
      <c r="H493">
        <f>(Table2[[#This Row],[1Y Return vs Nifty]]-AVERAGE(Table2[1Y Return vs Nifty]))/_xlfn.STDEV.P(Table2[1Y Return vs Nifty])</f>
        <v>-0.34201443287488092</v>
      </c>
      <c r="I493">
        <v>1.32107181388128</v>
      </c>
      <c r="J493">
        <f>(Table2[[#This Row],[1M Return vs Nifty]]-AVERAGE(Table2[1M Return vs Nifty]))/_xlfn.STDEV.P(Table2[1M Return vs Nifty])</f>
        <v>-0.10736628138706114</v>
      </c>
      <c r="K493">
        <v>0.391571650063475</v>
      </c>
      <c r="L493">
        <f>(Table2[[#This Row],[6M Return vs Nifty]]-AVERAGE(Table2[6M Return vs Nifty]))/_xlfn.STDEV.P(Table2[6M Return vs Nifty])</f>
        <v>-0.41314166520564616</v>
      </c>
      <c r="M493">
        <v>2.89011330387028</v>
      </c>
      <c r="N493">
        <f>(Table2[[#This Row],[1W Return vs Nifty]]-AVERAGE(Table2[1W Return vs Nifty]))/_xlfn.STDEV.P(Table2[1W Return vs Nifty])</f>
        <v>0.13776371218375361</v>
      </c>
      <c r="O493">
        <v>3167.92</v>
      </c>
      <c r="P493">
        <v>3128.8953056550499</v>
      </c>
      <c r="Q493">
        <v>2938.0879557370899</v>
      </c>
      <c r="R493">
        <v>65.039212630109105</v>
      </c>
      <c r="S493" s="1">
        <f>(Table2[[#This Row],[Close Price]]-Table2[[#This Row],[20D EMA]])/Table2[[#This Row],[20D EMA]]</f>
        <v>2.7267102704613785E-2</v>
      </c>
      <c r="T493" s="1">
        <f>(Table2[[#This Row],[Close Price]]-Table2[[#This Row],[50D EMA]])/Table2[[#This Row],[50D EMA]]</f>
        <v>4.007954312766504E-2</v>
      </c>
      <c r="U493" s="1">
        <f>(Table2[[#This Row],[Close Price]]-Table2[[#This Row],[200D EMA]])/Table2[[#This Row],[200D EMA]]</f>
        <v>0.10762511164631927</v>
      </c>
      <c r="V493">
        <v>1.3584052488307199</v>
      </c>
      <c r="W493">
        <v>3249.9</v>
      </c>
      <c r="X493">
        <v>3296.75</v>
      </c>
      <c r="Y493">
        <v>3220.1</v>
      </c>
      <c r="Z493">
        <v>3301.4</v>
      </c>
      <c r="AA493">
        <v>3135.6</v>
      </c>
      <c r="AB493">
        <v>3301.4</v>
      </c>
      <c r="AC493" s="1">
        <f>(Table2[[#This Row],[Close Price]]/Table2[[#This Row],[Day Low]])-1</f>
        <v>1.3538878119327968E-3</v>
      </c>
      <c r="AD493" s="1">
        <f>(Table2[[#This Row],[Day High]]/Table2[[#This Row],[Close Price]])-1</f>
        <v>1.3044279875856546E-2</v>
      </c>
      <c r="AE493" s="1">
        <f>(Table2[[#This Row],[Close Price]]/Table2[[#This Row],[Current Week Low]])-1</f>
        <v>1.062078817428036E-2</v>
      </c>
      <c r="AF493" s="1">
        <f>(Table2[[#This Row],[Current Week High]]/Table2[[#This Row],[Close Price]])-1</f>
        <v>1.4473158590172952E-2</v>
      </c>
      <c r="AG493" s="1">
        <f>(Table2[[#This Row],[Close Price]]/Table2[[#This Row],[Current Month Low]])-1</f>
        <v>3.7855593825743217E-2</v>
      </c>
      <c r="AH493" s="1">
        <f>(Table2[[#This Row],[Current Month High]]/Table2[[#This Row],[Close Price]])-1</f>
        <v>1.4473158590172952E-2</v>
      </c>
      <c r="AI493">
        <v>1.4473158590172901</v>
      </c>
      <c r="AJ493">
        <v>41.951102484133301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0.04</v>
      </c>
      <c r="AM493" t="s">
        <v>3208</v>
      </c>
      <c r="AN493">
        <v>4.6900000000000004</v>
      </c>
      <c r="AO493" t="s">
        <v>3208</v>
      </c>
      <c r="AP493">
        <v>8.8418827876869995E-3</v>
      </c>
      <c r="AQ493">
        <f>(Table2[[#This Row],[Sharpe Ratio]]-AVERAGE(Table2[Sharpe Ratio]))/_xlfn.STDEV.P(Table2[Sharpe Ratio])</f>
        <v>-0.65267337757163046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-1.3774320448554649</v>
      </c>
      <c r="AS493">
        <f>_xlfn.RANK.AVG(Table2[[#This Row],[1Y Return vs Nifty Z-Score]],Table2[1Y Return vs Nifty Z-Score])</f>
        <v>413</v>
      </c>
      <c r="AT493">
        <f>_xlfn.RANK.AVG(Table2[[#This Row],[6M Return vs Nifty Z-Score]],Table2[6M Return vs Nifty Z-Score])</f>
        <v>463</v>
      </c>
      <c r="AU493">
        <f>_xlfn.RANK.AVG(Table2[[#This Row],[Sharpe Ratio Z-Score]],Table2[Sharpe Ratio Z-Score])</f>
        <v>507</v>
      </c>
      <c r="AV493">
        <f>(Table2[[#This Row],[Rank 1Y]]+Table2[[#This Row],[Rank 6M]]+Table2[[#This Row],[Rank Sharpe]])/3</f>
        <v>461</v>
      </c>
    </row>
    <row r="494" spans="1:48" x14ac:dyDescent="0.3">
      <c r="A494" t="s">
        <v>529</v>
      </c>
      <c r="B494" t="s">
        <v>530</v>
      </c>
      <c r="C494" t="s">
        <v>3161</v>
      </c>
      <c r="D494" t="s">
        <v>51</v>
      </c>
      <c r="E494">
        <v>40198.882480380002</v>
      </c>
      <c r="F494">
        <v>322.39999999999998</v>
      </c>
      <c r="G494">
        <v>-18.159651308230998</v>
      </c>
      <c r="H494">
        <f>(Table2[[#This Row],[1Y Return vs Nifty]]-AVERAGE(Table2[1Y Return vs Nifty]))/_xlfn.STDEV.P(Table2[1Y Return vs Nifty])</f>
        <v>-0.74079372924002385</v>
      </c>
      <c r="I494">
        <v>6.2889966143428602</v>
      </c>
      <c r="J494">
        <f>(Table2[[#This Row],[1M Return vs Nifty]]-AVERAGE(Table2[1M Return vs Nifty]))/_xlfn.STDEV.P(Table2[1M Return vs Nifty])</f>
        <v>0.37777953880844689</v>
      </c>
      <c r="K494">
        <v>1.12900538219121</v>
      </c>
      <c r="L494">
        <f>(Table2[[#This Row],[6M Return vs Nifty]]-AVERAGE(Table2[6M Return vs Nifty]))/_xlfn.STDEV.P(Table2[6M Return vs Nifty])</f>
        <v>-0.3895674563388809</v>
      </c>
      <c r="M494">
        <v>2.0889047340112801</v>
      </c>
      <c r="N494">
        <f>(Table2[[#This Row],[1W Return vs Nifty]]-AVERAGE(Table2[1W Return vs Nifty]))/_xlfn.STDEV.P(Table2[1W Return vs Nifty])</f>
        <v>-1.3875551187626643E-2</v>
      </c>
      <c r="O494">
        <v>316.64999999999998</v>
      </c>
      <c r="P494">
        <v>306.68895290894199</v>
      </c>
      <c r="Q494">
        <v>289.54333038510401</v>
      </c>
      <c r="R494">
        <v>63.875421936079498</v>
      </c>
      <c r="S494" s="1">
        <f>(Table2[[#This Row],[Close Price]]-Table2[[#This Row],[20D EMA]])/Table2[[#This Row],[20D EMA]]</f>
        <v>1.8158850465813992E-2</v>
      </c>
      <c r="T494" s="1">
        <f>(Table2[[#This Row],[Close Price]]-Table2[[#This Row],[50D EMA]])/Table2[[#This Row],[50D EMA]]</f>
        <v>5.122795243206138E-2</v>
      </c>
      <c r="U494" s="1">
        <f>(Table2[[#This Row],[Close Price]]-Table2[[#This Row],[200D EMA]])/Table2[[#This Row],[200D EMA]]</f>
        <v>0.11347755643756428</v>
      </c>
      <c r="V494">
        <v>1.1543623060642201</v>
      </c>
      <c r="W494">
        <v>320.5</v>
      </c>
      <c r="X494">
        <v>328</v>
      </c>
      <c r="Y494">
        <v>319.64999999999998</v>
      </c>
      <c r="Z494">
        <v>328.8</v>
      </c>
      <c r="AA494">
        <v>315.7</v>
      </c>
      <c r="AB494">
        <v>333.45</v>
      </c>
      <c r="AC494" s="1">
        <f>(Table2[[#This Row],[Close Price]]/Table2[[#This Row],[Day Low]])-1</f>
        <v>5.9282371294850922E-3</v>
      </c>
      <c r="AD494" s="1">
        <f>(Table2[[#This Row],[Day High]]/Table2[[#This Row],[Close Price]])-1</f>
        <v>1.7369727047146455E-2</v>
      </c>
      <c r="AE494" s="1">
        <f>(Table2[[#This Row],[Close Price]]/Table2[[#This Row],[Current Week Low]])-1</f>
        <v>8.6031597059283982E-3</v>
      </c>
      <c r="AF494" s="1">
        <f>(Table2[[#This Row],[Current Week High]]/Table2[[#This Row],[Close Price]])-1</f>
        <v>1.9851116625310361E-2</v>
      </c>
      <c r="AG494" s="1">
        <f>(Table2[[#This Row],[Close Price]]/Table2[[#This Row],[Current Month Low]])-1</f>
        <v>2.1222679759265173E-2</v>
      </c>
      <c r="AH494" s="1">
        <f>(Table2[[#This Row],[Current Month High]]/Table2[[#This Row],[Close Price]])-1</f>
        <v>3.4274193548387233E-2</v>
      </c>
      <c r="AI494">
        <v>3.4274193548387202</v>
      </c>
      <c r="AJ494">
        <v>35.833157783863399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0.03</v>
      </c>
      <c r="AM494" t="s">
        <v>3208</v>
      </c>
      <c r="AN494">
        <v>2.2400000000000002</v>
      </c>
      <c r="AO494" t="s">
        <v>3208</v>
      </c>
      <c r="AP494">
        <v>6.5859378669875998E-2</v>
      </c>
      <c r="AQ494">
        <f>(Table2[[#This Row],[Sharpe Ratio]]-AVERAGE(Table2[Sharpe Ratio]))/_xlfn.STDEV.P(Table2[Sharpe Ratio])</f>
        <v>1.3937645632694338E-2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-0.75251955232539014</v>
      </c>
      <c r="AS494">
        <f>_xlfn.RANK.AVG(Table2[[#This Row],[1Y Return vs Nifty Z-Score]],Table2[1Y Return vs Nifty Z-Score])</f>
        <v>579</v>
      </c>
      <c r="AT494">
        <f>_xlfn.RANK.AVG(Table2[[#This Row],[6M Return vs Nifty Z-Score]],Table2[6M Return vs Nifty Z-Score])</f>
        <v>454</v>
      </c>
      <c r="AU494">
        <f>_xlfn.RANK.AVG(Table2[[#This Row],[Sharpe Ratio Z-Score]],Table2[Sharpe Ratio Z-Score])</f>
        <v>350</v>
      </c>
      <c r="AV494">
        <f>(Table2[[#This Row],[Rank 1Y]]+Table2[[#This Row],[Rank 6M]]+Table2[[#This Row],[Rank Sharpe]])/3</f>
        <v>461</v>
      </c>
    </row>
    <row r="495" spans="1:48" x14ac:dyDescent="0.3">
      <c r="A495" t="s">
        <v>55</v>
      </c>
      <c r="B495" t="s">
        <v>56</v>
      </c>
      <c r="C495" t="s">
        <v>3166</v>
      </c>
      <c r="D495" t="s">
        <v>57</v>
      </c>
      <c r="E495">
        <v>385564.45259916002</v>
      </c>
      <c r="F495">
        <v>12242.6</v>
      </c>
      <c r="G495">
        <v>-8.3934777850514202</v>
      </c>
      <c r="H495">
        <f>(Table2[[#This Row],[1Y Return vs Nifty]]-AVERAGE(Table2[1Y Return vs Nifty]))/_xlfn.STDEV.P(Table2[1Y Return vs Nifty])</f>
        <v>-0.56763855233996641</v>
      </c>
      <c r="I495">
        <v>-1.2436968180577199</v>
      </c>
      <c r="J495">
        <f>(Table2[[#This Row],[1M Return vs Nifty]]-AVERAGE(Table2[1M Return vs Nifty]))/_xlfn.STDEV.P(Table2[1M Return vs Nifty])</f>
        <v>-0.35783037485283742</v>
      </c>
      <c r="K495">
        <v>-4.1453985244398597</v>
      </c>
      <c r="L495">
        <f>(Table2[[#This Row],[6M Return vs Nifty]]-AVERAGE(Table2[6M Return vs Nifty]))/_xlfn.STDEV.P(Table2[6M Return vs Nifty])</f>
        <v>-0.55817908057777055</v>
      </c>
      <c r="M495">
        <v>0.57685469366529596</v>
      </c>
      <c r="N495">
        <f>(Table2[[#This Row],[1W Return vs Nifty]]-AVERAGE(Table2[1W Return vs Nifty]))/_xlfn.STDEV.P(Table2[1W Return vs Nifty])</f>
        <v>-0.30005091541155349</v>
      </c>
      <c r="O495">
        <v>12313.94</v>
      </c>
      <c r="P495">
        <v>12373.825526681099</v>
      </c>
      <c r="Q495">
        <v>11797.0718191819</v>
      </c>
      <c r="R495">
        <v>46.285760245007801</v>
      </c>
      <c r="S495" s="1">
        <f>(Table2[[#This Row],[Close Price]]-Table2[[#This Row],[20D EMA]])/Table2[[#This Row],[20D EMA]]</f>
        <v>-5.7934341080109327E-3</v>
      </c>
      <c r="T495" s="1">
        <f>(Table2[[#This Row],[Close Price]]-Table2[[#This Row],[50D EMA]])/Table2[[#This Row],[50D EMA]]</f>
        <v>-1.060508946066384E-2</v>
      </c>
      <c r="U495" s="1">
        <f>(Table2[[#This Row],[Close Price]]-Table2[[#This Row],[200D EMA]])/Table2[[#This Row],[200D EMA]]</f>
        <v>3.776599715987803E-2</v>
      </c>
      <c r="V495">
        <v>1.01601598415091</v>
      </c>
      <c r="W495">
        <v>12165</v>
      </c>
      <c r="X495">
        <v>12334</v>
      </c>
      <c r="Y495">
        <v>12098</v>
      </c>
      <c r="Z495">
        <v>12334</v>
      </c>
      <c r="AA495">
        <v>12094.7</v>
      </c>
      <c r="AB495">
        <v>12525</v>
      </c>
      <c r="AC495" s="1">
        <f>(Table2[[#This Row],[Close Price]]/Table2[[#This Row],[Day Low]])-1</f>
        <v>6.3789560213727281E-3</v>
      </c>
      <c r="AD495" s="1">
        <f>(Table2[[#This Row],[Day High]]/Table2[[#This Row],[Close Price]])-1</f>
        <v>7.4657344028228323E-3</v>
      </c>
      <c r="AE495" s="1">
        <f>(Table2[[#This Row],[Close Price]]/Table2[[#This Row],[Current Week Low]])-1</f>
        <v>1.1952388824599147E-2</v>
      </c>
      <c r="AF495" s="1">
        <f>(Table2[[#This Row],[Current Week High]]/Table2[[#This Row],[Close Price]])-1</f>
        <v>7.4657344028228323E-3</v>
      </c>
      <c r="AG495" s="1">
        <f>(Table2[[#This Row],[Close Price]]/Table2[[#This Row],[Current Month Low]])-1</f>
        <v>1.2228496779581155E-2</v>
      </c>
      <c r="AH495" s="1">
        <f>(Table2[[#This Row],[Current Month High]]/Table2[[#This Row],[Close Price]])-1</f>
        <v>2.3066995572835758E-2</v>
      </c>
      <c r="AI495">
        <v>11.7409700553803</v>
      </c>
      <c r="AJ495">
        <v>25.7243790853029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0.01</v>
      </c>
      <c r="AM495" t="s">
        <v>3208</v>
      </c>
      <c r="AN495">
        <v>-0.01</v>
      </c>
      <c r="AO495" t="s">
        <v>3206</v>
      </c>
      <c r="AP495">
        <v>6.1282413957845998E-2</v>
      </c>
      <c r="AQ495">
        <f>(Table2[[#This Row],[Sharpe Ratio]]-AVERAGE(Table2[Sharpe Ratio]))/_xlfn.STDEV.P(Table2[Sharpe Ratio])</f>
        <v>-3.9573212440774448E-2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511</v>
      </c>
      <c r="AT495">
        <f>_xlfn.RANK.AVG(Table2[[#This Row],[6M Return vs Nifty Z-Score]],Table2[6M Return vs Nifty Z-Score])</f>
        <v>510</v>
      </c>
      <c r="AU495">
        <f>_xlfn.RANK.AVG(Table2[[#This Row],[Sharpe Ratio Z-Score]],Table2[Sharpe Ratio Z-Score])</f>
        <v>364</v>
      </c>
      <c r="AV495">
        <f>(Table2[[#This Row],[Rank 1Y]]+Table2[[#This Row],[Rank 6M]]+Table2[[#This Row],[Rank Sharpe]])/3</f>
        <v>461.66666666666669</v>
      </c>
    </row>
    <row r="496" spans="1:48" x14ac:dyDescent="0.3">
      <c r="A496" t="s">
        <v>1235</v>
      </c>
      <c r="B496" t="s">
        <v>1236</v>
      </c>
      <c r="C496" t="s">
        <v>3164</v>
      </c>
      <c r="D496" t="s">
        <v>46</v>
      </c>
      <c r="E496">
        <v>9744.7788899999996</v>
      </c>
      <c r="F496">
        <v>340.15</v>
      </c>
      <c r="G496">
        <v>-0.65362197369242303</v>
      </c>
      <c r="H496">
        <f>(Table2[[#This Row],[1Y Return vs Nifty]]-AVERAGE(Table2[1Y Return vs Nifty]))/_xlfn.STDEV.P(Table2[1Y Return vs Nifty])</f>
        <v>-0.430410179424422</v>
      </c>
      <c r="I496">
        <v>-7.9624593660626202</v>
      </c>
      <c r="J496">
        <f>(Table2[[#This Row],[1M Return vs Nifty]]-AVERAGE(Table2[1M Return vs Nifty]))/_xlfn.STDEV.P(Table2[1M Return vs Nifty])</f>
        <v>-1.0139553562027652</v>
      </c>
      <c r="K496">
        <v>12.745267184661</v>
      </c>
      <c r="L496">
        <f>(Table2[[#This Row],[6M Return vs Nifty]]-AVERAGE(Table2[6M Return vs Nifty]))/_xlfn.STDEV.P(Table2[6M Return vs Nifty])</f>
        <v>-1.8219943942992516E-2</v>
      </c>
      <c r="M496">
        <v>3.4452969921466901</v>
      </c>
      <c r="N496">
        <f>(Table2[[#This Row],[1W Return vs Nifty]]-AVERAGE(Table2[1W Return vs Nifty]))/_xlfn.STDEV.P(Table2[1W Return vs Nifty])</f>
        <v>0.24283952975876594</v>
      </c>
      <c r="O496">
        <v>344.43</v>
      </c>
      <c r="P496">
        <v>345.59625843419798</v>
      </c>
      <c r="Q496">
        <v>309.78979124218398</v>
      </c>
      <c r="R496">
        <v>53.972648457590999</v>
      </c>
      <c r="S496" s="1">
        <f>(Table2[[#This Row],[Close Price]]-Table2[[#This Row],[20D EMA]])/Table2[[#This Row],[20D EMA]]</f>
        <v>-1.2426327555671775E-2</v>
      </c>
      <c r="T496" s="1">
        <f>(Table2[[#This Row],[Close Price]]-Table2[[#This Row],[50D EMA]])/Table2[[#This Row],[50D EMA]]</f>
        <v>-1.5759020247711902E-2</v>
      </c>
      <c r="U496" s="1">
        <f>(Table2[[#This Row],[Close Price]]-Table2[[#This Row],[200D EMA]])/Table2[[#This Row],[200D EMA]]</f>
        <v>9.800261214573508E-2</v>
      </c>
      <c r="V496">
        <v>0.50397165675051603</v>
      </c>
      <c r="W496">
        <v>338.8</v>
      </c>
      <c r="X496">
        <v>351.5</v>
      </c>
      <c r="Y496">
        <v>337.1</v>
      </c>
      <c r="Z496">
        <v>351.5</v>
      </c>
      <c r="AA496">
        <v>330</v>
      </c>
      <c r="AB496">
        <v>360.55</v>
      </c>
      <c r="AC496" s="1">
        <f>(Table2[[#This Row],[Close Price]]/Table2[[#This Row],[Day Low]])-1</f>
        <v>3.984651711924414E-3</v>
      </c>
      <c r="AD496" s="1">
        <f>(Table2[[#This Row],[Day High]]/Table2[[#This Row],[Close Price]])-1</f>
        <v>3.3367631927091024E-2</v>
      </c>
      <c r="AE496" s="1">
        <f>(Table2[[#This Row],[Close Price]]/Table2[[#This Row],[Current Week Low]])-1</f>
        <v>9.0477603085137304E-3</v>
      </c>
      <c r="AF496" s="1">
        <f>(Table2[[#This Row],[Current Week High]]/Table2[[#This Row],[Close Price]])-1</f>
        <v>3.3367631927091024E-2</v>
      </c>
      <c r="AG496" s="1">
        <f>(Table2[[#This Row],[Close Price]]/Table2[[#This Row],[Current Month Low]])-1</f>
        <v>3.0757575757575761E-2</v>
      </c>
      <c r="AH496" s="1">
        <f>(Table2[[#This Row],[Current Month High]]/Table2[[#This Row],[Close Price]])-1</f>
        <v>5.9973541084815674E-2</v>
      </c>
      <c r="AI496">
        <v>22.122592973688</v>
      </c>
      <c r="AJ496">
        <v>43.674762407602898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-0.05</v>
      </c>
      <c r="AM496" t="s">
        <v>3206</v>
      </c>
      <c r="AN496">
        <v>1.81</v>
      </c>
      <c r="AO496" t="s">
        <v>3208</v>
      </c>
      <c r="AP496">
        <v>-8.6432283607729993E-3</v>
      </c>
      <c r="AQ496">
        <f>(Table2[[#This Row],[Sharpe Ratio]]-AVERAGE(Table2[Sharpe Ratio]))/_xlfn.STDEV.P(Table2[Sharpe Ratio])</f>
        <v>-0.85709778543408222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457</v>
      </c>
      <c r="AT496">
        <f>_xlfn.RANK.AVG(Table2[[#This Row],[6M Return vs Nifty Z-Score]],Table2[6M Return vs Nifty Z-Score])</f>
        <v>330</v>
      </c>
      <c r="AU496">
        <f>_xlfn.RANK.AVG(Table2[[#This Row],[Sharpe Ratio Z-Score]],Table2[Sharpe Ratio Z-Score])</f>
        <v>599</v>
      </c>
      <c r="AV496">
        <f>(Table2[[#This Row],[Rank 1Y]]+Table2[[#This Row],[Rank 6M]]+Table2[[#This Row],[Rank Sharpe]])/3</f>
        <v>462</v>
      </c>
    </row>
    <row r="497" spans="1:48" x14ac:dyDescent="0.3">
      <c r="A497" t="s">
        <v>277</v>
      </c>
      <c r="B497" t="s">
        <v>278</v>
      </c>
      <c r="C497" t="s">
        <v>3165</v>
      </c>
      <c r="D497" t="s">
        <v>54</v>
      </c>
      <c r="E497">
        <v>98083.694644470001</v>
      </c>
      <c r="F497">
        <v>2432.75</v>
      </c>
      <c r="G497">
        <v>12.789695705176401</v>
      </c>
      <c r="H497">
        <f>(Table2[[#This Row],[1Y Return vs Nifty]]-AVERAGE(Table2[1Y Return vs Nifty]))/_xlfn.STDEV.P(Table2[1Y Return vs Nifty])</f>
        <v>-0.19205889012126573</v>
      </c>
      <c r="I497">
        <v>12.058398902458601</v>
      </c>
      <c r="J497">
        <f>(Table2[[#This Row],[1M Return vs Nifty]]-AVERAGE(Table2[1M Return vs Nifty]))/_xlfn.STDEV.P(Table2[1M Return vs Nifty])</f>
        <v>0.94119414702588411</v>
      </c>
      <c r="K497">
        <v>0.91854660189391701</v>
      </c>
      <c r="L497">
        <f>(Table2[[#This Row],[6M Return vs Nifty]]-AVERAGE(Table2[6M Return vs Nifty]))/_xlfn.STDEV.P(Table2[6M Return vs Nifty])</f>
        <v>-0.39629538188448593</v>
      </c>
      <c r="M497">
        <v>3.9345633703676102</v>
      </c>
      <c r="N497">
        <f>(Table2[[#This Row],[1W Return vs Nifty]]-AVERAGE(Table2[1W Return vs Nifty]))/_xlfn.STDEV.P(Table2[1W Return vs Nifty])</f>
        <v>0.33543962912972008</v>
      </c>
      <c r="O497">
        <v>2366.4499999999998</v>
      </c>
      <c r="P497">
        <v>2270.8777254665301</v>
      </c>
      <c r="Q497">
        <v>2116.2381837573398</v>
      </c>
      <c r="R497">
        <v>61.689066957936198</v>
      </c>
      <c r="S497" s="1">
        <f>(Table2[[#This Row],[Close Price]]-Table2[[#This Row],[20D EMA]])/Table2[[#This Row],[20D EMA]]</f>
        <v>2.8016649411565928E-2</v>
      </c>
      <c r="T497" s="1">
        <f>(Table2[[#This Row],[Close Price]]-Table2[[#This Row],[50D EMA]])/Table2[[#This Row],[50D EMA]]</f>
        <v>7.128180998834481E-2</v>
      </c>
      <c r="U497" s="1">
        <f>(Table2[[#This Row],[Close Price]]-Table2[[#This Row],[200D EMA]])/Table2[[#This Row],[200D EMA]]</f>
        <v>0.14956341808401719</v>
      </c>
      <c r="V497">
        <v>0.93730532939787703</v>
      </c>
      <c r="W497">
        <v>2420.5500000000002</v>
      </c>
      <c r="X497">
        <v>2453.6</v>
      </c>
      <c r="Y497">
        <v>2394.0500000000002</v>
      </c>
      <c r="Z497">
        <v>2508</v>
      </c>
      <c r="AA497">
        <v>2371</v>
      </c>
      <c r="AB497">
        <v>2555.4</v>
      </c>
      <c r="AC497" s="1">
        <f>(Table2[[#This Row],[Close Price]]/Table2[[#This Row],[Day Low]])-1</f>
        <v>5.0401768193177876E-3</v>
      </c>
      <c r="AD497" s="1">
        <f>(Table2[[#This Row],[Day High]]/Table2[[#This Row],[Close Price]])-1</f>
        <v>8.5705477340458636E-3</v>
      </c>
      <c r="AE497" s="1">
        <f>(Table2[[#This Row],[Close Price]]/Table2[[#This Row],[Current Week Low]])-1</f>
        <v>1.6165075917378369E-2</v>
      </c>
      <c r="AF497" s="1">
        <f>(Table2[[#This Row],[Current Week High]]/Table2[[#This Row],[Close Price]])-1</f>
        <v>3.0932072757167806E-2</v>
      </c>
      <c r="AG497" s="1">
        <f>(Table2[[#This Row],[Close Price]]/Table2[[#This Row],[Current Month Low]])-1</f>
        <v>2.6043863348798046E-2</v>
      </c>
      <c r="AH497" s="1">
        <f>(Table2[[#This Row],[Current Month High]]/Table2[[#This Row],[Close Price]])-1</f>
        <v>5.0416195663343988E-2</v>
      </c>
      <c r="AI497">
        <v>5.0416195663343899</v>
      </c>
      <c r="AJ497">
        <v>44.544131190398303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-0.06</v>
      </c>
      <c r="AM497" t="s">
        <v>3206</v>
      </c>
      <c r="AN497">
        <v>3.39</v>
      </c>
      <c r="AO497" t="s">
        <v>3208</v>
      </c>
      <c r="AQ497">
        <f>(Table2[[#This Row],[Sharpe Ratio]]-AVERAGE(Table2[Sharpe Ratio]))/_xlfn.STDEV.P(Table2[Sharpe Ratio])</f>
        <v>-0.75604684988846582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-6.7767345738613316E-2</v>
      </c>
      <c r="AS497">
        <f>_xlfn.RANK.AVG(Table2[[#This Row],[1Y Return vs Nifty Z-Score]],Table2[1Y Return vs Nifty Z-Score])</f>
        <v>369</v>
      </c>
      <c r="AT497">
        <f>_xlfn.RANK.AVG(Table2[[#This Row],[6M Return vs Nifty Z-Score]],Table2[6M Return vs Nifty Z-Score])</f>
        <v>459</v>
      </c>
      <c r="AU497">
        <f>_xlfn.RANK.AVG(Table2[[#This Row],[Sharpe Ratio Z-Score]],Table2[Sharpe Ratio Z-Score])</f>
        <v>559.5</v>
      </c>
      <c r="AV497">
        <f>(Table2[[#This Row],[Rank 1Y]]+Table2[[#This Row],[Rank 6M]]+Table2[[#This Row],[Rank Sharpe]])/3</f>
        <v>462.5</v>
      </c>
    </row>
    <row r="498" spans="1:48" x14ac:dyDescent="0.3">
      <c r="A498" t="s">
        <v>381</v>
      </c>
      <c r="B498" t="s">
        <v>382</v>
      </c>
      <c r="C498" t="s">
        <v>3165</v>
      </c>
      <c r="D498" t="s">
        <v>54</v>
      </c>
      <c r="E498">
        <v>63318.882592619899</v>
      </c>
      <c r="F498">
        <v>29532.799999999999</v>
      </c>
      <c r="G498">
        <v>3.8717230707896202</v>
      </c>
      <c r="H498">
        <f>(Table2[[#This Row],[1Y Return vs Nifty]]-AVERAGE(Table2[1Y Return vs Nifty]))/_xlfn.STDEV.P(Table2[1Y Return vs Nifty])</f>
        <v>-0.35017538533119008</v>
      </c>
      <c r="I498">
        <v>7.6545259393152003</v>
      </c>
      <c r="J498">
        <f>(Table2[[#This Row],[1M Return vs Nifty]]-AVERAGE(Table2[1M Return vs Nifty]))/_xlfn.STDEV.P(Table2[1M Return vs Nifty])</f>
        <v>0.51113116367667588</v>
      </c>
      <c r="K498">
        <v>-3.1199217855238901</v>
      </c>
      <c r="L498">
        <f>(Table2[[#This Row],[6M Return vs Nifty]]-AVERAGE(Table2[6M Return vs Nifty]))/_xlfn.STDEV.P(Table2[6M Return vs Nifty])</f>
        <v>-0.52539674125968394</v>
      </c>
      <c r="M498">
        <v>1.70563235805379</v>
      </c>
      <c r="N498">
        <f>(Table2[[#This Row],[1W Return vs Nifty]]-AVERAGE(Table2[1W Return vs Nifty]))/_xlfn.STDEV.P(Table2[1W Return vs Nifty])</f>
        <v>-8.6414891063909496E-2</v>
      </c>
      <c r="O498">
        <v>29309.57</v>
      </c>
      <c r="P498">
        <v>28574.514555753602</v>
      </c>
      <c r="Q498">
        <v>26748.2761616311</v>
      </c>
      <c r="R498">
        <v>61.299253222491402</v>
      </c>
      <c r="S498" s="1">
        <f>(Table2[[#This Row],[Close Price]]-Table2[[#This Row],[20D EMA]])/Table2[[#This Row],[20D EMA]]</f>
        <v>7.6162836916406334E-3</v>
      </c>
      <c r="T498" s="1">
        <f>(Table2[[#This Row],[Close Price]]-Table2[[#This Row],[50D EMA]])/Table2[[#This Row],[50D EMA]]</f>
        <v>3.353636830388227E-2</v>
      </c>
      <c r="U498" s="1">
        <f>(Table2[[#This Row],[Close Price]]-Table2[[#This Row],[200D EMA]])/Table2[[#This Row],[200D EMA]]</f>
        <v>0.10410105763612319</v>
      </c>
      <c r="V498">
        <v>0.80268858992555303</v>
      </c>
      <c r="W498">
        <v>29453.4</v>
      </c>
      <c r="X498">
        <v>30071.9</v>
      </c>
      <c r="Y498">
        <v>29453.4</v>
      </c>
      <c r="Z498">
        <v>30267.200000000001</v>
      </c>
      <c r="AA498">
        <v>29453.4</v>
      </c>
      <c r="AB498">
        <v>30380.9</v>
      </c>
      <c r="AC498" s="1">
        <f>(Table2[[#This Row],[Close Price]]/Table2[[#This Row],[Day Low]])-1</f>
        <v>2.6957838483840924E-3</v>
      </c>
      <c r="AD498" s="1">
        <f>(Table2[[#This Row],[Day High]]/Table2[[#This Row],[Close Price]])-1</f>
        <v>1.8254279986997579E-2</v>
      </c>
      <c r="AE498" s="1">
        <f>(Table2[[#This Row],[Close Price]]/Table2[[#This Row],[Current Week Low]])-1</f>
        <v>2.6957838483840924E-3</v>
      </c>
      <c r="AF498" s="1">
        <f>(Table2[[#This Row],[Current Week High]]/Table2[[#This Row],[Close Price]])-1</f>
        <v>2.4867266226026752E-2</v>
      </c>
      <c r="AG498" s="1">
        <f>(Table2[[#This Row],[Close Price]]/Table2[[#This Row],[Current Month Low]])-1</f>
        <v>2.6957838483840924E-3</v>
      </c>
      <c r="AH498" s="1">
        <f>(Table2[[#This Row],[Current Month High]]/Table2[[#This Row],[Close Price]])-1</f>
        <v>2.8717222884386162E-2</v>
      </c>
      <c r="AI498">
        <v>3.3461100877668102</v>
      </c>
      <c r="AJ498">
        <v>34.24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-7.0000000000000007E-2</v>
      </c>
      <c r="AM498" t="s">
        <v>3206</v>
      </c>
      <c r="AN498">
        <v>1.79</v>
      </c>
      <c r="AO498" t="s">
        <v>3208</v>
      </c>
      <c r="AP498">
        <v>2.1813898730407E-2</v>
      </c>
      <c r="AQ498">
        <f>(Table2[[#This Row],[Sharpe Ratio]]-AVERAGE(Table2[Sharpe Ratio]))/_xlfn.STDEV.P(Table2[Sharpe Ratio])</f>
        <v>-0.50101310756491813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-0.9518689615430258</v>
      </c>
      <c r="AS498">
        <f>_xlfn.RANK.AVG(Table2[[#This Row],[1Y Return vs Nifty Z-Score]],Table2[1Y Return vs Nifty Z-Score])</f>
        <v>418</v>
      </c>
      <c r="AT498">
        <f>_xlfn.RANK.AVG(Table2[[#This Row],[6M Return vs Nifty Z-Score]],Table2[6M Return vs Nifty Z-Score])</f>
        <v>497</v>
      </c>
      <c r="AU498">
        <f>_xlfn.RANK.AVG(Table2[[#This Row],[Sharpe Ratio Z-Score]],Table2[Sharpe Ratio Z-Score])</f>
        <v>474</v>
      </c>
      <c r="AV498">
        <f>(Table2[[#This Row],[Rank 1Y]]+Table2[[#This Row],[Rank 6M]]+Table2[[#This Row],[Rank Sharpe]])/3</f>
        <v>463</v>
      </c>
    </row>
    <row r="499" spans="1:48" x14ac:dyDescent="0.3">
      <c r="A499" t="s">
        <v>1158</v>
      </c>
      <c r="B499" t="s">
        <v>1159</v>
      </c>
      <c r="C499" t="s">
        <v>3168</v>
      </c>
      <c r="D499" t="s">
        <v>848</v>
      </c>
      <c r="E499">
        <v>10786.113074843999</v>
      </c>
      <c r="F499">
        <v>77.430000000000007</v>
      </c>
      <c r="G499">
        <v>0.171470294134486</v>
      </c>
      <c r="H499">
        <f>(Table2[[#This Row],[1Y Return vs Nifty]]-AVERAGE(Table2[1Y Return vs Nifty]))/_xlfn.STDEV.P(Table2[1Y Return vs Nifty])</f>
        <v>-0.4157812157616993</v>
      </c>
      <c r="I499">
        <v>-5.4704209816918201</v>
      </c>
      <c r="J499">
        <f>(Table2[[#This Row],[1M Return vs Nifty]]-AVERAGE(Table2[1M Return vs Nifty]))/_xlfn.STDEV.P(Table2[1M Return vs Nifty])</f>
        <v>-0.77059378079567997</v>
      </c>
      <c r="K499">
        <v>-8.95430875153464</v>
      </c>
      <c r="L499">
        <f>(Table2[[#This Row],[6M Return vs Nifty]]-AVERAGE(Table2[6M Return vs Nifty]))/_xlfn.STDEV.P(Table2[6M Return vs Nifty])</f>
        <v>-0.71190984874856977</v>
      </c>
      <c r="M499">
        <v>0.61534526134057099</v>
      </c>
      <c r="N499">
        <f>(Table2[[#This Row],[1W Return vs Nifty]]-AVERAGE(Table2[1W Return vs Nifty]))/_xlfn.STDEV.P(Table2[1W Return vs Nifty])</f>
        <v>-0.29276606905743602</v>
      </c>
      <c r="O499">
        <v>79.319999999999993</v>
      </c>
      <c r="P499">
        <v>78.893813648714001</v>
      </c>
      <c r="Q499">
        <v>74.239890128225298</v>
      </c>
      <c r="R499">
        <v>42.249178004585197</v>
      </c>
      <c r="S499" s="1">
        <f>(Table2[[#This Row],[Close Price]]-Table2[[#This Row],[20D EMA]])/Table2[[#This Row],[20D EMA]]</f>
        <v>-2.3827534039334172E-2</v>
      </c>
      <c r="T499" s="1">
        <f>(Table2[[#This Row],[Close Price]]-Table2[[#This Row],[50D EMA]])/Table2[[#This Row],[50D EMA]]</f>
        <v>-1.8554226003471379E-2</v>
      </c>
      <c r="U499" s="1">
        <f>(Table2[[#This Row],[Close Price]]-Table2[[#This Row],[200D EMA]])/Table2[[#This Row],[200D EMA]]</f>
        <v>4.2970293547913797E-2</v>
      </c>
      <c r="V499">
        <v>1.14659963752307</v>
      </c>
      <c r="W499">
        <v>77.150000000000006</v>
      </c>
      <c r="X499">
        <v>78.7</v>
      </c>
      <c r="Y499">
        <v>76.83</v>
      </c>
      <c r="Z499">
        <v>79.849999999999994</v>
      </c>
      <c r="AA499">
        <v>76.83</v>
      </c>
      <c r="AB499">
        <v>84.4</v>
      </c>
      <c r="AC499" s="1">
        <f>(Table2[[#This Row],[Close Price]]/Table2[[#This Row],[Day Low]])-1</f>
        <v>3.6292935839274953E-3</v>
      </c>
      <c r="AD499" s="1">
        <f>(Table2[[#This Row],[Day High]]/Table2[[#This Row],[Close Price]])-1</f>
        <v>1.6401911403848501E-2</v>
      </c>
      <c r="AE499" s="1">
        <f>(Table2[[#This Row],[Close Price]]/Table2[[#This Row],[Current Week Low]])-1</f>
        <v>7.8094494338150078E-3</v>
      </c>
      <c r="AF499" s="1">
        <f>(Table2[[#This Row],[Current Week High]]/Table2[[#This Row],[Close Price]])-1</f>
        <v>3.1254035903396371E-2</v>
      </c>
      <c r="AG499" s="1">
        <f>(Table2[[#This Row],[Close Price]]/Table2[[#This Row],[Current Month Low]])-1</f>
        <v>7.8094494338150078E-3</v>
      </c>
      <c r="AH499" s="1">
        <f>(Table2[[#This Row],[Current Month High]]/Table2[[#This Row],[Close Price]])-1</f>
        <v>9.0016789358129845E-2</v>
      </c>
      <c r="AI499">
        <v>22.497739894097801</v>
      </c>
      <c r="AJ499">
        <v>60.3105590062112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</v>
      </c>
      <c r="AM499">
        <v>0</v>
      </c>
      <c r="AN499">
        <v>-6.35</v>
      </c>
      <c r="AO499" t="s">
        <v>3206</v>
      </c>
      <c r="AP499">
        <v>5.2715016073542002E-2</v>
      </c>
      <c r="AQ499">
        <f>(Table2[[#This Row],[Sharpe Ratio]]-AVERAGE(Table2[Sharpe Ratio]))/_xlfn.STDEV.P(Table2[Sharpe Ratio])</f>
        <v>-0.13973758798008118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-2.330788502343466</v>
      </c>
      <c r="AS499">
        <f>_xlfn.RANK.AVG(Table2[[#This Row],[1Y Return vs Nifty Z-Score]],Table2[1Y Return vs Nifty Z-Score])</f>
        <v>448</v>
      </c>
      <c r="AT499">
        <f>_xlfn.RANK.AVG(Table2[[#This Row],[6M Return vs Nifty Z-Score]],Table2[6M Return vs Nifty Z-Score])</f>
        <v>560</v>
      </c>
      <c r="AU499">
        <f>_xlfn.RANK.AVG(Table2[[#This Row],[Sharpe Ratio Z-Score]],Table2[Sharpe Ratio Z-Score])</f>
        <v>382</v>
      </c>
      <c r="AV499">
        <f>(Table2[[#This Row],[Rank 1Y]]+Table2[[#This Row],[Rank 6M]]+Table2[[#This Row],[Rank Sharpe]])/3</f>
        <v>463.33333333333331</v>
      </c>
    </row>
    <row r="500" spans="1:48" x14ac:dyDescent="0.3">
      <c r="A500" t="s">
        <v>1350</v>
      </c>
      <c r="B500" t="s">
        <v>1351</v>
      </c>
      <c r="C500" t="s">
        <v>3160</v>
      </c>
      <c r="D500" t="s">
        <v>286</v>
      </c>
      <c r="E500">
        <v>8526.5696731999997</v>
      </c>
      <c r="F500">
        <v>735.35</v>
      </c>
      <c r="G500">
        <v>1.32266832223168</v>
      </c>
      <c r="H500">
        <f>(Table2[[#This Row],[1Y Return vs Nifty]]-AVERAGE(Table2[1Y Return vs Nifty]))/_xlfn.STDEV.P(Table2[1Y Return vs Nifty])</f>
        <v>-0.39537036623818306</v>
      </c>
      <c r="I500">
        <v>-12.190655380925699</v>
      </c>
      <c r="J500">
        <f>(Table2[[#This Row],[1M Return vs Nifty]]-AVERAGE(Table2[1M Return vs Nifty]))/_xlfn.STDEV.P(Table2[1M Return vs Nifty])</f>
        <v>-1.4268624967028665</v>
      </c>
      <c r="K500">
        <v>-19.5678024639349</v>
      </c>
      <c r="L500">
        <f>(Table2[[#This Row],[6M Return vs Nifty]]-AVERAGE(Table2[6M Return vs Nifty]))/_xlfn.STDEV.P(Table2[6M Return vs Nifty])</f>
        <v>-1.0512009696745168</v>
      </c>
      <c r="M500">
        <v>-3.7036289257194301</v>
      </c>
      <c r="N500">
        <f>(Table2[[#This Row],[1W Return vs Nifty]]-AVERAGE(Table2[1W Return vs Nifty]))/_xlfn.STDEV.P(Table2[1W Return vs Nifty])</f>
        <v>-1.1101887588335091</v>
      </c>
      <c r="O500">
        <v>748.3</v>
      </c>
      <c r="P500">
        <v>756.15195824001398</v>
      </c>
      <c r="Q500">
        <v>716.65668599091703</v>
      </c>
      <c r="R500">
        <v>32.066955051248897</v>
      </c>
      <c r="S500" s="1">
        <f>(Table2[[#This Row],[Close Price]]-Table2[[#This Row],[20D EMA]])/Table2[[#This Row],[20D EMA]]</f>
        <v>-1.7305893358278673E-2</v>
      </c>
      <c r="T500" s="1">
        <f>(Table2[[#This Row],[Close Price]]-Table2[[#This Row],[50D EMA]])/Table2[[#This Row],[50D EMA]]</f>
        <v>-2.7510288128369968E-2</v>
      </c>
      <c r="U500" s="1">
        <f>(Table2[[#This Row],[Close Price]]-Table2[[#This Row],[200D EMA]])/Table2[[#This Row],[200D EMA]]</f>
        <v>2.6084057226419176E-2</v>
      </c>
      <c r="V500">
        <v>1.04585700666909</v>
      </c>
      <c r="W500">
        <v>720.05</v>
      </c>
      <c r="X500">
        <v>739.45</v>
      </c>
      <c r="Y500">
        <v>711.55</v>
      </c>
      <c r="Z500">
        <v>747.9</v>
      </c>
      <c r="AA500">
        <v>711.55</v>
      </c>
      <c r="AB500">
        <v>779.05</v>
      </c>
      <c r="AC500" s="1">
        <f>(Table2[[#This Row],[Close Price]]/Table2[[#This Row],[Day Low]])-1</f>
        <v>2.1248524408027381E-2</v>
      </c>
      <c r="AD500" s="1">
        <f>(Table2[[#This Row],[Day High]]/Table2[[#This Row],[Close Price]])-1</f>
        <v>5.5755762562046396E-3</v>
      </c>
      <c r="AE500" s="1">
        <f>(Table2[[#This Row],[Close Price]]/Table2[[#This Row],[Current Week Low]])-1</f>
        <v>3.3448106246925846E-2</v>
      </c>
      <c r="AF500" s="1">
        <f>(Table2[[#This Row],[Current Week High]]/Table2[[#This Row],[Close Price]])-1</f>
        <v>1.7066702930577105E-2</v>
      </c>
      <c r="AG500" s="1">
        <f>(Table2[[#This Row],[Close Price]]/Table2[[#This Row],[Current Month Low]])-1</f>
        <v>3.3448106246925846E-2</v>
      </c>
      <c r="AH500" s="1">
        <f>(Table2[[#This Row],[Current Month High]]/Table2[[#This Row],[Close Price]])-1</f>
        <v>5.9427483511253154E-2</v>
      </c>
      <c r="AI500">
        <v>25.341674032773501</v>
      </c>
      <c r="AJ500">
        <v>39.257646056244603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-0.19</v>
      </c>
      <c r="AM500" t="s">
        <v>3206</v>
      </c>
      <c r="AN500">
        <v>-1.62</v>
      </c>
      <c r="AO500" t="s">
        <v>3206</v>
      </c>
      <c r="AP500">
        <v>7.9296251757255007E-2</v>
      </c>
      <c r="AQ500">
        <f>(Table2[[#This Row],[Sharpe Ratio]]-AVERAGE(Table2[Sharpe Ratio]))/_xlfn.STDEV.P(Table2[Sharpe Ratio])</f>
        <v>0.17103271932642344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439</v>
      </c>
      <c r="AT500">
        <f>_xlfn.RANK.AVG(Table2[[#This Row],[6M Return vs Nifty Z-Score]],Table2[6M Return vs Nifty Z-Score])</f>
        <v>664</v>
      </c>
      <c r="AU500">
        <f>_xlfn.RANK.AVG(Table2[[#This Row],[Sharpe Ratio Z-Score]],Table2[Sharpe Ratio Z-Score])</f>
        <v>300</v>
      </c>
      <c r="AV500">
        <f>(Table2[[#This Row],[Rank 1Y]]+Table2[[#This Row],[Rank 6M]]+Table2[[#This Row],[Rank Sharpe]])/3</f>
        <v>467.66666666666669</v>
      </c>
    </row>
    <row r="501" spans="1:48" x14ac:dyDescent="0.3">
      <c r="A501" t="s">
        <v>352</v>
      </c>
      <c r="B501" t="s">
        <v>353</v>
      </c>
      <c r="C501" t="s">
        <v>3161</v>
      </c>
      <c r="D501" t="s">
        <v>24</v>
      </c>
      <c r="E501">
        <v>72028.580896337997</v>
      </c>
      <c r="F501">
        <v>23.82</v>
      </c>
      <c r="G501">
        <v>0.27631211174299902</v>
      </c>
      <c r="H501">
        <f>(Table2[[#This Row],[1Y Return vs Nifty]]-AVERAGE(Table2[1Y Return vs Nifty]))/_xlfn.STDEV.P(Table2[1Y Return vs Nifty])</f>
        <v>-0.41392236045553071</v>
      </c>
      <c r="I501">
        <v>-5.9088021277954903</v>
      </c>
      <c r="J501">
        <f>(Table2[[#This Row],[1M Return vs Nifty]]-AVERAGE(Table2[1M Return vs Nifty]))/_xlfn.STDEV.P(Table2[1M Return vs Nifty])</f>
        <v>-0.81340416727032061</v>
      </c>
      <c r="K501">
        <v>-10.8597471570423</v>
      </c>
      <c r="L501">
        <f>(Table2[[#This Row],[6M Return vs Nifty]]-AVERAGE(Table2[6M Return vs Nifty]))/_xlfn.STDEV.P(Table2[6M Return vs Nifty])</f>
        <v>-0.77282271589472995</v>
      </c>
      <c r="M501">
        <v>-0.97561107538417302</v>
      </c>
      <c r="N501">
        <f>(Table2[[#This Row],[1W Return vs Nifty]]-AVERAGE(Table2[1W Return vs Nifty]))/_xlfn.STDEV.P(Table2[1W Return vs Nifty])</f>
        <v>-0.5938754880435887</v>
      </c>
      <c r="O501">
        <v>23.77</v>
      </c>
      <c r="P501">
        <v>24.109413721410199</v>
      </c>
      <c r="Q501">
        <v>23.139690662214701</v>
      </c>
      <c r="R501">
        <v>25.964594836702201</v>
      </c>
      <c r="S501" s="1">
        <f>(Table2[[#This Row],[Close Price]]-Table2[[#This Row],[20D EMA]])/Table2[[#This Row],[20D EMA]]</f>
        <v>2.103491796382024E-3</v>
      </c>
      <c r="T501" s="1">
        <f>(Table2[[#This Row],[Close Price]]-Table2[[#This Row],[50D EMA]])/Table2[[#This Row],[50D EMA]]</f>
        <v>-1.2004179145724599E-2</v>
      </c>
      <c r="U501" s="1">
        <f>(Table2[[#This Row],[Close Price]]-Table2[[#This Row],[200D EMA]])/Table2[[#This Row],[200D EMA]]</f>
        <v>2.9400105114464271E-2</v>
      </c>
      <c r="V501">
        <v>0.53940348428586105</v>
      </c>
      <c r="W501">
        <v>22.87</v>
      </c>
      <c r="X501">
        <v>24.41</v>
      </c>
      <c r="Y501">
        <v>22.51</v>
      </c>
      <c r="Z501">
        <v>24.41</v>
      </c>
      <c r="AA501">
        <v>22.51</v>
      </c>
      <c r="AB501">
        <v>24.41</v>
      </c>
      <c r="AC501" s="1">
        <f>(Table2[[#This Row],[Close Price]]/Table2[[#This Row],[Day Low]])-1</f>
        <v>4.1539134236991737E-2</v>
      </c>
      <c r="AD501" s="1">
        <f>(Table2[[#This Row],[Day High]]/Table2[[#This Row],[Close Price]])-1</f>
        <v>2.4769101595297993E-2</v>
      </c>
      <c r="AE501" s="1">
        <f>(Table2[[#This Row],[Close Price]]/Table2[[#This Row],[Current Week Low]])-1</f>
        <v>5.8196357174588931E-2</v>
      </c>
      <c r="AF501" s="1">
        <f>(Table2[[#This Row],[Current Week High]]/Table2[[#This Row],[Close Price]])-1</f>
        <v>2.4769101595297993E-2</v>
      </c>
      <c r="AG501" s="1">
        <f>(Table2[[#This Row],[Close Price]]/Table2[[#This Row],[Current Month Low]])-1</f>
        <v>5.8196357174588931E-2</v>
      </c>
      <c r="AH501" s="1">
        <f>(Table2[[#This Row],[Current Month High]]/Table2[[#This Row],[Close Price]])-1</f>
        <v>2.4769101595297993E-2</v>
      </c>
      <c r="AI501">
        <v>37.909319899244302</v>
      </c>
      <c r="AJ501">
        <v>51.719745222929902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0.01</v>
      </c>
      <c r="AM501" t="s">
        <v>3208</v>
      </c>
      <c r="AN501">
        <v>-1.08</v>
      </c>
      <c r="AO501" t="s">
        <v>3206</v>
      </c>
      <c r="AP501">
        <v>5.3025284571994E-2</v>
      </c>
      <c r="AQ501">
        <f>(Table2[[#This Row],[Sharpe Ratio]]-AVERAGE(Table2[Sharpe Ratio]))/_xlfn.STDEV.P(Table2[Sharpe Ratio])</f>
        <v>-0.13611013296787738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446</v>
      </c>
      <c r="AT501">
        <f>_xlfn.RANK.AVG(Table2[[#This Row],[6M Return vs Nifty Z-Score]],Table2[6M Return vs Nifty Z-Score])</f>
        <v>579</v>
      </c>
      <c r="AU501">
        <f>_xlfn.RANK.AVG(Table2[[#This Row],[Sharpe Ratio Z-Score]],Table2[Sharpe Ratio Z-Score])</f>
        <v>380</v>
      </c>
      <c r="AV501">
        <f>(Table2[[#This Row],[Rank 1Y]]+Table2[[#This Row],[Rank 6M]]+Table2[[#This Row],[Rank Sharpe]])/3</f>
        <v>468.33333333333331</v>
      </c>
    </row>
    <row r="502" spans="1:48" x14ac:dyDescent="0.3">
      <c r="A502" t="s">
        <v>654</v>
      </c>
      <c r="B502" t="s">
        <v>655</v>
      </c>
      <c r="C502" t="s">
        <v>624</v>
      </c>
      <c r="D502" t="s">
        <v>624</v>
      </c>
      <c r="E502">
        <v>29166.98862</v>
      </c>
      <c r="F502">
        <v>847</v>
      </c>
      <c r="G502">
        <v>-16.5654961268854</v>
      </c>
      <c r="H502">
        <f>(Table2[[#This Row],[1Y Return vs Nifty]]-AVERAGE(Table2[1Y Return vs Nifty]))/_xlfn.STDEV.P(Table2[1Y Return vs Nifty])</f>
        <v>-0.71252920764649696</v>
      </c>
      <c r="I502">
        <v>-7.6286422899490303</v>
      </c>
      <c r="J502">
        <f>(Table2[[#This Row],[1M Return vs Nifty]]-AVERAGE(Table2[1M Return vs Nifty]))/_xlfn.STDEV.P(Table2[1M Return vs Nifty])</f>
        <v>-0.98135623973237363</v>
      </c>
      <c r="K502">
        <v>-2.33053020521933</v>
      </c>
      <c r="L502">
        <f>(Table2[[#This Row],[6M Return vs Nifty]]-AVERAGE(Table2[6M Return vs Nifty]))/_xlfn.STDEV.P(Table2[6M Return vs Nifty])</f>
        <v>-0.50016154902339738</v>
      </c>
      <c r="M502">
        <v>5.5552450032891203</v>
      </c>
      <c r="N502">
        <f>(Table2[[#This Row],[1W Return vs Nifty]]-AVERAGE(Table2[1W Return vs Nifty]))/_xlfn.STDEV.P(Table2[1W Return vs Nifty])</f>
        <v>0.6421749515177384</v>
      </c>
      <c r="O502">
        <v>856.92</v>
      </c>
      <c r="P502">
        <v>860.14644190770798</v>
      </c>
      <c r="Q502">
        <v>818.63194422780998</v>
      </c>
      <c r="R502">
        <v>48.7631769072457</v>
      </c>
      <c r="S502" s="1">
        <f>(Table2[[#This Row],[Close Price]]-Table2[[#This Row],[20D EMA]])/Table2[[#This Row],[20D EMA]]</f>
        <v>-1.1576343182560752E-2</v>
      </c>
      <c r="T502" s="1">
        <f>(Table2[[#This Row],[Close Price]]-Table2[[#This Row],[50D EMA]])/Table2[[#This Row],[50D EMA]]</f>
        <v>-1.528395778578198E-2</v>
      </c>
      <c r="U502" s="1">
        <f>(Table2[[#This Row],[Close Price]]-Table2[[#This Row],[200D EMA]])/Table2[[#This Row],[200D EMA]]</f>
        <v>3.4653003675478022E-2</v>
      </c>
      <c r="V502">
        <v>0.46439970319765</v>
      </c>
      <c r="W502">
        <v>841.25</v>
      </c>
      <c r="X502">
        <v>857.65</v>
      </c>
      <c r="Y502">
        <v>841.25</v>
      </c>
      <c r="Z502">
        <v>875</v>
      </c>
      <c r="AA502">
        <v>812</v>
      </c>
      <c r="AB502">
        <v>878.75</v>
      </c>
      <c r="AC502" s="1">
        <f>(Table2[[#This Row],[Close Price]]/Table2[[#This Row],[Day Low]])-1</f>
        <v>6.8350668647845225E-3</v>
      </c>
      <c r="AD502" s="1">
        <f>(Table2[[#This Row],[Day High]]/Table2[[#This Row],[Close Price]])-1</f>
        <v>1.2573789846517025E-2</v>
      </c>
      <c r="AE502" s="1">
        <f>(Table2[[#This Row],[Close Price]]/Table2[[#This Row],[Current Week Low]])-1</f>
        <v>6.8350668647845225E-3</v>
      </c>
      <c r="AF502" s="1">
        <f>(Table2[[#This Row],[Current Week High]]/Table2[[#This Row],[Close Price]])-1</f>
        <v>3.3057851239669311E-2</v>
      </c>
      <c r="AG502" s="1">
        <f>(Table2[[#This Row],[Close Price]]/Table2[[#This Row],[Current Month Low]])-1</f>
        <v>4.31034482758621E-2</v>
      </c>
      <c r="AH502" s="1">
        <f>(Table2[[#This Row],[Current Month High]]/Table2[[#This Row],[Close Price]])-1</f>
        <v>3.7485242030696586E-2</v>
      </c>
      <c r="AI502">
        <v>19.1558441558441</v>
      </c>
      <c r="AJ502">
        <v>19.295774647887299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-0.14000000000000001</v>
      </c>
      <c r="AM502" t="s">
        <v>3206</v>
      </c>
      <c r="AN502">
        <v>-2.54</v>
      </c>
      <c r="AO502" t="s">
        <v>3206</v>
      </c>
      <c r="AP502">
        <v>6.6505616522449004E-2</v>
      </c>
      <c r="AQ502">
        <f>(Table2[[#This Row],[Sharpe Ratio]]-AVERAGE(Table2[Sharpe Ratio]))/_xlfn.STDEV.P(Table2[Sharpe Ratio])</f>
        <v>2.1493033140892962E-2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571</v>
      </c>
      <c r="AT502">
        <f>_xlfn.RANK.AVG(Table2[[#This Row],[6M Return vs Nifty Z-Score]],Table2[6M Return vs Nifty Z-Score])</f>
        <v>491</v>
      </c>
      <c r="AU502">
        <f>_xlfn.RANK.AVG(Table2[[#This Row],[Sharpe Ratio Z-Score]],Table2[Sharpe Ratio Z-Score])</f>
        <v>345</v>
      </c>
      <c r="AV502">
        <f>(Table2[[#This Row],[Rank 1Y]]+Table2[[#This Row],[Rank 6M]]+Table2[[#This Row],[Rank Sharpe]])/3</f>
        <v>469</v>
      </c>
    </row>
    <row r="503" spans="1:48" x14ac:dyDescent="0.3">
      <c r="A503" t="s">
        <v>763</v>
      </c>
      <c r="B503" t="s">
        <v>764</v>
      </c>
      <c r="C503" t="s">
        <v>3160</v>
      </c>
      <c r="D503" t="s">
        <v>286</v>
      </c>
      <c r="E503">
        <v>22221.91268085</v>
      </c>
      <c r="F503">
        <v>2079.9</v>
      </c>
      <c r="G503">
        <v>-11.576948757822199</v>
      </c>
      <c r="H503">
        <f>(Table2[[#This Row],[1Y Return vs Nifty]]-AVERAGE(Table2[1Y Return vs Nifty]))/_xlfn.STDEV.P(Table2[1Y Return vs Nifty])</f>
        <v>-0.62408179268768216</v>
      </c>
      <c r="I503">
        <v>19.0324572520658</v>
      </c>
      <c r="J503">
        <f>(Table2[[#This Row],[1M Return vs Nifty]]-AVERAGE(Table2[1M Return vs Nifty]))/_xlfn.STDEV.P(Table2[1M Return vs Nifty])</f>
        <v>1.6222502004100163</v>
      </c>
      <c r="K503">
        <v>-4.5024480093748096</v>
      </c>
      <c r="L503">
        <f>(Table2[[#This Row],[6M Return vs Nifty]]-AVERAGE(Table2[6M Return vs Nifty]))/_xlfn.STDEV.P(Table2[6M Return vs Nifty])</f>
        <v>-0.56959320332116781</v>
      </c>
      <c r="M503">
        <v>3.7337121407097902</v>
      </c>
      <c r="N503">
        <f>(Table2[[#This Row],[1W Return vs Nifty]]-AVERAGE(Table2[1W Return vs Nifty]))/_xlfn.STDEV.P(Table2[1W Return vs Nifty])</f>
        <v>0.2974258913112296</v>
      </c>
      <c r="O503">
        <v>1957.72</v>
      </c>
      <c r="P503">
        <v>1894.4530281846</v>
      </c>
      <c r="Q503">
        <v>1846.88570328881</v>
      </c>
      <c r="R503">
        <v>63.828755215825197</v>
      </c>
      <c r="S503" s="1">
        <f>(Table2[[#This Row],[Close Price]]-Table2[[#This Row],[20D EMA]])/Table2[[#This Row],[20D EMA]]</f>
        <v>6.2409333306090789E-2</v>
      </c>
      <c r="T503" s="1">
        <f>(Table2[[#This Row],[Close Price]]-Table2[[#This Row],[50D EMA]])/Table2[[#This Row],[50D EMA]]</f>
        <v>9.7889453608205085E-2</v>
      </c>
      <c r="U503" s="1">
        <f>(Table2[[#This Row],[Close Price]]-Table2[[#This Row],[200D EMA]])/Table2[[#This Row],[200D EMA]]</f>
        <v>0.12616606230491359</v>
      </c>
      <c r="V503">
        <v>0.68214077711292798</v>
      </c>
      <c r="W503">
        <v>2011.7</v>
      </c>
      <c r="X503">
        <v>2115</v>
      </c>
      <c r="Y503">
        <v>1946</v>
      </c>
      <c r="Z503">
        <v>2115</v>
      </c>
      <c r="AA503">
        <v>1925</v>
      </c>
      <c r="AB503">
        <v>2115</v>
      </c>
      <c r="AC503" s="1">
        <f>(Table2[[#This Row],[Close Price]]/Table2[[#This Row],[Day Low]])-1</f>
        <v>3.3901675200079584E-2</v>
      </c>
      <c r="AD503" s="1">
        <f>(Table2[[#This Row],[Day High]]/Table2[[#This Row],[Close Price]])-1</f>
        <v>1.6875811337083491E-2</v>
      </c>
      <c r="AE503" s="1">
        <f>(Table2[[#This Row],[Close Price]]/Table2[[#This Row],[Current Week Low]])-1</f>
        <v>6.8807810894141896E-2</v>
      </c>
      <c r="AF503" s="1">
        <f>(Table2[[#This Row],[Current Week High]]/Table2[[#This Row],[Close Price]])-1</f>
        <v>1.6875811337083491E-2</v>
      </c>
      <c r="AG503" s="1">
        <f>(Table2[[#This Row],[Close Price]]/Table2[[#This Row],[Current Month Low]])-1</f>
        <v>8.0467532467532576E-2</v>
      </c>
      <c r="AH503" s="1">
        <f>(Table2[[#This Row],[Current Month High]]/Table2[[#This Row],[Close Price]])-1</f>
        <v>1.6875811337083491E-2</v>
      </c>
      <c r="AI503">
        <v>18.224433867012799</v>
      </c>
      <c r="AJ503">
        <v>34.874521756046903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-0.08</v>
      </c>
      <c r="AM503" t="s">
        <v>3206</v>
      </c>
      <c r="AN503">
        <v>4.01</v>
      </c>
      <c r="AO503" t="s">
        <v>3208</v>
      </c>
      <c r="AP503">
        <v>6.2094338857705003E-2</v>
      </c>
      <c r="AQ503">
        <f>(Table2[[#This Row],[Sharpe Ratio]]-AVERAGE(Table2[Sharpe Ratio]))/_xlfn.STDEV.P(Table2[Sharpe Ratio])</f>
        <v>-3.0080721059209736E-2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0.69592037465318612</v>
      </c>
      <c r="AS503">
        <f>_xlfn.RANK.AVG(Table2[[#This Row],[1Y Return vs Nifty Z-Score]],Table2[1Y Return vs Nifty Z-Score])</f>
        <v>534</v>
      </c>
      <c r="AT503">
        <f>_xlfn.RANK.AVG(Table2[[#This Row],[6M Return vs Nifty Z-Score]],Table2[6M Return vs Nifty Z-Score])</f>
        <v>516</v>
      </c>
      <c r="AU503">
        <f>_xlfn.RANK.AVG(Table2[[#This Row],[Sharpe Ratio Z-Score]],Table2[Sharpe Ratio Z-Score])</f>
        <v>362</v>
      </c>
      <c r="AV503">
        <f>(Table2[[#This Row],[Rank 1Y]]+Table2[[#This Row],[Rank 6M]]+Table2[[#This Row],[Rank Sharpe]])/3</f>
        <v>470.66666666666669</v>
      </c>
    </row>
    <row r="504" spans="1:48" x14ac:dyDescent="0.3">
      <c r="A504" t="s">
        <v>219</v>
      </c>
      <c r="B504" t="s">
        <v>220</v>
      </c>
      <c r="C504" t="s">
        <v>3163</v>
      </c>
      <c r="D504" t="s">
        <v>221</v>
      </c>
      <c r="E504">
        <v>119139.02811200501</v>
      </c>
      <c r="F504">
        <v>1204.4000000000001</v>
      </c>
      <c r="G504">
        <v>16.7448841638261</v>
      </c>
      <c r="H504">
        <f>(Table2[[#This Row],[1Y Return vs Nifty]]-AVERAGE(Table2[1Y Return vs Nifty]))/_xlfn.STDEV.P(Table2[1Y Return vs Nifty])</f>
        <v>-0.12193302602464018</v>
      </c>
      <c r="I504">
        <v>-0.23168632075286999</v>
      </c>
      <c r="J504">
        <f>(Table2[[#This Row],[1M Return vs Nifty]]-AVERAGE(Table2[1M Return vs Nifty]))/_xlfn.STDEV.P(Table2[1M Return vs Nifty])</f>
        <v>-0.25900185339135956</v>
      </c>
      <c r="K504">
        <v>-11.6834013170549</v>
      </c>
      <c r="L504">
        <f>(Table2[[#This Row],[6M Return vs Nifty]]-AVERAGE(Table2[6M Return vs Nifty]))/_xlfn.STDEV.P(Table2[6M Return vs Nifty])</f>
        <v>-0.7991532109021835</v>
      </c>
      <c r="M504">
        <v>1.64229913537503</v>
      </c>
      <c r="N504">
        <f>(Table2[[#This Row],[1W Return vs Nifty]]-AVERAGE(Table2[1W Return vs Nifty]))/_xlfn.STDEV.P(Table2[1W Return vs Nifty])</f>
        <v>-9.840153673300521E-2</v>
      </c>
      <c r="O504">
        <v>1193.3800000000001</v>
      </c>
      <c r="P504">
        <v>1175.8927866756501</v>
      </c>
      <c r="Q504">
        <v>1094.37409996464</v>
      </c>
      <c r="R504">
        <v>57.970937799794697</v>
      </c>
      <c r="S504" s="1">
        <f>(Table2[[#This Row],[Close Price]]-Table2[[#This Row],[20D EMA]])/Table2[[#This Row],[20D EMA]]</f>
        <v>9.234275754579413E-3</v>
      </c>
      <c r="T504" s="1">
        <f>(Table2[[#This Row],[Close Price]]-Table2[[#This Row],[50D EMA]])/Table2[[#This Row],[50D EMA]]</f>
        <v>2.4243037841011294E-2</v>
      </c>
      <c r="U504" s="1">
        <f>(Table2[[#This Row],[Close Price]]-Table2[[#This Row],[200D EMA]])/Table2[[#This Row],[200D EMA]]</f>
        <v>0.10053774119737952</v>
      </c>
      <c r="V504">
        <v>1.0203929267166001</v>
      </c>
      <c r="W504">
        <v>1201.25</v>
      </c>
      <c r="X504">
        <v>1219</v>
      </c>
      <c r="Y504">
        <v>1169.9000000000001</v>
      </c>
      <c r="Z504">
        <v>1219</v>
      </c>
      <c r="AA504">
        <v>1168.75</v>
      </c>
      <c r="AB504">
        <v>1227</v>
      </c>
      <c r="AC504" s="1">
        <f>(Table2[[#This Row],[Close Price]]/Table2[[#This Row],[Day Low]])-1</f>
        <v>2.622268470343414E-3</v>
      </c>
      <c r="AD504" s="1">
        <f>(Table2[[#This Row],[Day High]]/Table2[[#This Row],[Close Price]])-1</f>
        <v>1.2122218532049089E-2</v>
      </c>
      <c r="AE504" s="1">
        <f>(Table2[[#This Row],[Close Price]]/Table2[[#This Row],[Current Week Low]])-1</f>
        <v>2.9489699974356798E-2</v>
      </c>
      <c r="AF504" s="1">
        <f>(Table2[[#This Row],[Current Week High]]/Table2[[#This Row],[Close Price]])-1</f>
        <v>1.2122218532049089E-2</v>
      </c>
      <c r="AG504" s="1">
        <f>(Table2[[#This Row],[Close Price]]/Table2[[#This Row],[Current Month Low]])-1</f>
        <v>3.0502673796791502E-2</v>
      </c>
      <c r="AH504" s="1">
        <f>(Table2[[#This Row],[Current Month High]]/Table2[[#This Row],[Close Price]])-1</f>
        <v>1.8764530056459616E-2</v>
      </c>
      <c r="AI504">
        <v>4.0701095004271597</v>
      </c>
      <c r="AJ504">
        <v>42.658121535608799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-0.04</v>
      </c>
      <c r="AM504" t="s">
        <v>3206</v>
      </c>
      <c r="AN504">
        <v>-1.28</v>
      </c>
      <c r="AO504" t="s">
        <v>3206</v>
      </c>
      <c r="AP504">
        <v>1.4331212067248E-2</v>
      </c>
      <c r="AQ504">
        <f>(Table2[[#This Row],[Sharpe Ratio]]-AVERAGE(Table2[Sharpe Ratio]))/_xlfn.STDEV.P(Table2[Sharpe Ratio])</f>
        <v>-0.58849575364871309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-1.8669853806999015</v>
      </c>
      <c r="AS504">
        <f>_xlfn.RANK.AVG(Table2[[#This Row],[1Y Return vs Nifty Z-Score]],Table2[1Y Return vs Nifty Z-Score])</f>
        <v>341</v>
      </c>
      <c r="AT504">
        <f>_xlfn.RANK.AVG(Table2[[#This Row],[6M Return vs Nifty Z-Score]],Table2[6M Return vs Nifty Z-Score])</f>
        <v>585</v>
      </c>
      <c r="AU504">
        <f>_xlfn.RANK.AVG(Table2[[#This Row],[Sharpe Ratio Z-Score]],Table2[Sharpe Ratio Z-Score])</f>
        <v>493</v>
      </c>
      <c r="AV504">
        <f>(Table2[[#This Row],[Rank 1Y]]+Table2[[#This Row],[Rank 6M]]+Table2[[#This Row],[Rank Sharpe]])/3</f>
        <v>473</v>
      </c>
    </row>
    <row r="505" spans="1:48" x14ac:dyDescent="0.3">
      <c r="A505" t="s">
        <v>819</v>
      </c>
      <c r="B505" t="s">
        <v>820</v>
      </c>
      <c r="C505" t="s">
        <v>3161</v>
      </c>
      <c r="D505" t="s">
        <v>545</v>
      </c>
      <c r="E505">
        <v>19949.990254425</v>
      </c>
      <c r="F505">
        <v>467.9</v>
      </c>
      <c r="G505">
        <v>-46.865566260702799</v>
      </c>
      <c r="H505">
        <f>(Table2[[#This Row],[1Y Return vs Nifty]]-AVERAGE(Table2[1Y Return vs Nifty]))/_xlfn.STDEV.P(Table2[1Y Return vs Nifty])</f>
        <v>-1.249752306504273</v>
      </c>
      <c r="I505">
        <v>11.8773461289059</v>
      </c>
      <c r="J505">
        <f>(Table2[[#This Row],[1M Return vs Nifty]]-AVERAGE(Table2[1M Return vs Nifty]))/_xlfn.STDEV.P(Table2[1M Return vs Nifty])</f>
        <v>0.92351332457951074</v>
      </c>
      <c r="K505">
        <v>11.871386646023501</v>
      </c>
      <c r="L505">
        <f>(Table2[[#This Row],[6M Return vs Nifty]]-AVERAGE(Table2[6M Return vs Nifty]))/_xlfn.STDEV.P(Table2[6M Return vs Nifty])</f>
        <v>-4.6156070871985956E-2</v>
      </c>
      <c r="M505">
        <v>2.4809900370788101</v>
      </c>
      <c r="N505">
        <f>(Table2[[#This Row],[1W Return vs Nifty]]-AVERAGE(Table2[1W Return vs Nifty]))/_xlfn.STDEV.P(Table2[1W Return vs Nifty])</f>
        <v>6.0331751096181746E-2</v>
      </c>
      <c r="O505">
        <v>459.28</v>
      </c>
      <c r="P505">
        <v>455.71794126150002</v>
      </c>
      <c r="Q505">
        <v>473.56227731562598</v>
      </c>
      <c r="R505">
        <v>62.656382983734602</v>
      </c>
      <c r="S505" s="1">
        <f>(Table2[[#This Row],[Close Price]]-Table2[[#This Row],[20D EMA]])/Table2[[#This Row],[20D EMA]]</f>
        <v>1.8768507228705811E-2</v>
      </c>
      <c r="T505" s="1">
        <f>(Table2[[#This Row],[Close Price]]-Table2[[#This Row],[50D EMA]])/Table2[[#This Row],[50D EMA]]</f>
        <v>2.6731575905873002E-2</v>
      </c>
      <c r="U505" s="1">
        <f>(Table2[[#This Row],[Close Price]]-Table2[[#This Row],[200D EMA]])/Table2[[#This Row],[200D EMA]]</f>
        <v>-1.1956774402983393E-2</v>
      </c>
      <c r="V505">
        <v>0.71475805684514904</v>
      </c>
      <c r="W505">
        <v>464.1</v>
      </c>
      <c r="X505">
        <v>478</v>
      </c>
      <c r="Y505">
        <v>450.75</v>
      </c>
      <c r="Z505">
        <v>478</v>
      </c>
      <c r="AA505">
        <v>444.45</v>
      </c>
      <c r="AB505">
        <v>487.85</v>
      </c>
      <c r="AC505" s="1">
        <f>(Table2[[#This Row],[Close Price]]/Table2[[#This Row],[Day Low]])-1</f>
        <v>8.1878905408316882E-3</v>
      </c>
      <c r="AD505" s="1">
        <f>(Table2[[#This Row],[Day High]]/Table2[[#This Row],[Close Price]])-1</f>
        <v>2.1585808933532791E-2</v>
      </c>
      <c r="AE505" s="1">
        <f>(Table2[[#This Row],[Close Price]]/Table2[[#This Row],[Current Week Low]])-1</f>
        <v>3.804769828064325E-2</v>
      </c>
      <c r="AF505" s="1">
        <f>(Table2[[#This Row],[Current Week High]]/Table2[[#This Row],[Close Price]])-1</f>
        <v>2.1585808933532791E-2</v>
      </c>
      <c r="AG505" s="1">
        <f>(Table2[[#This Row],[Close Price]]/Table2[[#This Row],[Current Month Low]])-1</f>
        <v>5.276184047699406E-2</v>
      </c>
      <c r="AH505" s="1">
        <f>(Table2[[#This Row],[Current Month High]]/Table2[[#This Row],[Close Price]])-1</f>
        <v>4.2637315665740694E-2</v>
      </c>
      <c r="AI505">
        <v>46.403627013329803</v>
      </c>
      <c r="AJ505">
        <v>53.772840804522097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-0.03</v>
      </c>
      <c r="AM505" t="s">
        <v>3206</v>
      </c>
      <c r="AN505">
        <v>1.7</v>
      </c>
      <c r="AO505" t="s">
        <v>3208</v>
      </c>
      <c r="AP505">
        <v>5.5707864785274001E-2</v>
      </c>
      <c r="AQ505">
        <f>(Table2[[#This Row],[Sharpe Ratio]]-AVERAGE(Table2[Sharpe Ratio]))/_xlfn.STDEV.P(Table2[Sharpe Ratio])</f>
        <v>-0.10474717124649349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711</v>
      </c>
      <c r="AT505">
        <f>_xlfn.RANK.AVG(Table2[[#This Row],[6M Return vs Nifty Z-Score]],Table2[6M Return vs Nifty Z-Score])</f>
        <v>338</v>
      </c>
      <c r="AU505">
        <f>_xlfn.RANK.AVG(Table2[[#This Row],[Sharpe Ratio Z-Score]],Table2[Sharpe Ratio Z-Score])</f>
        <v>374</v>
      </c>
      <c r="AV505">
        <f>(Table2[[#This Row],[Rank 1Y]]+Table2[[#This Row],[Rank 6M]]+Table2[[#This Row],[Rank Sharpe]])/3</f>
        <v>474.33333333333331</v>
      </c>
    </row>
    <row r="506" spans="1:48" x14ac:dyDescent="0.3">
      <c r="A506" t="s">
        <v>1477</v>
      </c>
      <c r="B506" t="s">
        <v>1478</v>
      </c>
      <c r="C506" t="s">
        <v>624</v>
      </c>
      <c r="D506" t="s">
        <v>624</v>
      </c>
      <c r="E506">
        <v>7310.9737839999998</v>
      </c>
      <c r="F506">
        <v>357.55</v>
      </c>
      <c r="G506">
        <v>-33.414890208280497</v>
      </c>
      <c r="H506">
        <f>(Table2[[#This Row],[1Y Return vs Nifty]]-AVERAGE(Table2[1Y Return vs Nifty]))/_xlfn.STDEV.P(Table2[1Y Return vs Nifty])</f>
        <v>-1.0112705525445831</v>
      </c>
      <c r="I506">
        <v>-2.6435170468593001</v>
      </c>
      <c r="J506">
        <f>(Table2[[#This Row],[1M Return vs Nifty]]-AVERAGE(Table2[1M Return vs Nifty]))/_xlfn.STDEV.P(Table2[1M Return vs Nifty])</f>
        <v>-0.49453069949646083</v>
      </c>
      <c r="K506">
        <v>-13.673305831486401</v>
      </c>
      <c r="L506">
        <f>(Table2[[#This Row],[6M Return vs Nifty]]-AVERAGE(Table2[6M Return vs Nifty]))/_xlfn.STDEV.P(Table2[6M Return vs Nifty])</f>
        <v>-0.86276628229339258</v>
      </c>
      <c r="M506">
        <v>1.73310714655729</v>
      </c>
      <c r="N506">
        <f>(Table2[[#This Row],[1W Return vs Nifty]]-AVERAGE(Table2[1W Return vs Nifty]))/_xlfn.STDEV.P(Table2[1W Return vs Nifty])</f>
        <v>-8.121492585299267E-2</v>
      </c>
      <c r="O506">
        <v>366.97</v>
      </c>
      <c r="P506">
        <v>362.76559661207</v>
      </c>
      <c r="Q506">
        <v>349.55665041899198</v>
      </c>
      <c r="R506">
        <v>45.0999789688302</v>
      </c>
      <c r="S506" s="1">
        <f>(Table2[[#This Row],[Close Price]]-Table2[[#This Row],[20D EMA]])/Table2[[#This Row],[20D EMA]]</f>
        <v>-2.5669673270294617E-2</v>
      </c>
      <c r="T506" s="1">
        <f>(Table2[[#This Row],[Close Price]]-Table2[[#This Row],[50D EMA]])/Table2[[#This Row],[50D EMA]]</f>
        <v>-1.4377318744609017E-2</v>
      </c>
      <c r="U506" s="1">
        <f>(Table2[[#This Row],[Close Price]]-Table2[[#This Row],[200D EMA]])/Table2[[#This Row],[200D EMA]]</f>
        <v>2.2867107724676095E-2</v>
      </c>
      <c r="V506">
        <v>0.66226632838272603</v>
      </c>
      <c r="W506">
        <v>355.1</v>
      </c>
      <c r="X506">
        <v>367.15</v>
      </c>
      <c r="Y506">
        <v>355.1</v>
      </c>
      <c r="Z506">
        <v>371</v>
      </c>
      <c r="AA506">
        <v>355.1</v>
      </c>
      <c r="AB506">
        <v>397.6</v>
      </c>
      <c r="AC506" s="1">
        <f>(Table2[[#This Row],[Close Price]]/Table2[[#This Row],[Day Low]])-1</f>
        <v>6.8994649394535923E-3</v>
      </c>
      <c r="AD506" s="1">
        <f>(Table2[[#This Row],[Day High]]/Table2[[#This Row],[Close Price]])-1</f>
        <v>2.6849391693469338E-2</v>
      </c>
      <c r="AE506" s="1">
        <f>(Table2[[#This Row],[Close Price]]/Table2[[#This Row],[Current Week Low]])-1</f>
        <v>6.8994649394535923E-3</v>
      </c>
      <c r="AF506" s="1">
        <f>(Table2[[#This Row],[Current Week High]]/Table2[[#This Row],[Close Price]])-1</f>
        <v>3.761711648720456E-2</v>
      </c>
      <c r="AG506" s="1">
        <f>(Table2[[#This Row],[Close Price]]/Table2[[#This Row],[Current Month Low]])-1</f>
        <v>6.8994649394535923E-3</v>
      </c>
      <c r="AH506" s="1">
        <f>(Table2[[#This Row],[Current Month High]]/Table2[[#This Row],[Close Price]])-1</f>
        <v>0.11201230597119283</v>
      </c>
      <c r="AI506">
        <v>22.206684379807001</v>
      </c>
      <c r="AJ506">
        <v>33.538748832866403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-0.08</v>
      </c>
      <c r="AM506" t="s">
        <v>3206</v>
      </c>
      <c r="AN506">
        <v>-4.9400000000000004</v>
      </c>
      <c r="AO506" t="s">
        <v>3206</v>
      </c>
      <c r="AP506">
        <v>0.13125192109582701</v>
      </c>
      <c r="AQ506">
        <f>(Table2[[#This Row],[Sharpe Ratio]]-AVERAGE(Table2[Sharpe Ratio]))/_xlfn.STDEV.P(Table2[Sharpe Ratio])</f>
        <v>0.77846419914120091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-1.6713182610462283</v>
      </c>
      <c r="AS506">
        <f>_xlfn.RANK.AVG(Table2[[#This Row],[1Y Return vs Nifty Z-Score]],Table2[1Y Return vs Nifty Z-Score])</f>
        <v>670</v>
      </c>
      <c r="AT506">
        <f>_xlfn.RANK.AVG(Table2[[#This Row],[6M Return vs Nifty Z-Score]],Table2[6M Return vs Nifty Z-Score])</f>
        <v>601</v>
      </c>
      <c r="AU506">
        <f>_xlfn.RANK.AVG(Table2[[#This Row],[Sharpe Ratio Z-Score]],Table2[Sharpe Ratio Z-Score])</f>
        <v>155</v>
      </c>
      <c r="AV506">
        <f>(Table2[[#This Row],[Rank 1Y]]+Table2[[#This Row],[Rank 6M]]+Table2[[#This Row],[Rank Sharpe]])/3</f>
        <v>475.33333333333331</v>
      </c>
    </row>
    <row r="507" spans="1:48" x14ac:dyDescent="0.3">
      <c r="A507" t="s">
        <v>1753</v>
      </c>
      <c r="B507" t="s">
        <v>1754</v>
      </c>
      <c r="C507" t="s">
        <v>3168</v>
      </c>
      <c r="D507" t="s">
        <v>274</v>
      </c>
      <c r="E507">
        <v>4614.5037769199998</v>
      </c>
      <c r="F507">
        <v>211.76</v>
      </c>
      <c r="G507">
        <v>23.055858531001899</v>
      </c>
      <c r="H507">
        <f>(Table2[[#This Row],[1Y Return vs Nifty]]-AVERAGE(Table2[1Y Return vs Nifty]))/_xlfn.STDEV.P(Table2[1Y Return vs Nifty])</f>
        <v>-1.003885576784579E-2</v>
      </c>
      <c r="I507">
        <v>4.23975842236724</v>
      </c>
      <c r="J507">
        <f>(Table2[[#This Row],[1M Return vs Nifty]]-AVERAGE(Table2[1M Return vs Nifty]))/_xlfn.STDEV.P(Table2[1M Return vs Nifty])</f>
        <v>0.17765989462027379</v>
      </c>
      <c r="K507">
        <v>-9.7463920296968798</v>
      </c>
      <c r="L507">
        <f>(Table2[[#This Row],[6M Return vs Nifty]]-AVERAGE(Table2[6M Return vs Nifty]))/_xlfn.STDEV.P(Table2[6M Return vs Nifty])</f>
        <v>-0.73723108891667533</v>
      </c>
      <c r="M507">
        <v>0.80315175309907305</v>
      </c>
      <c r="N507">
        <f>(Table2[[#This Row],[1W Return vs Nifty]]-AVERAGE(Table2[1W Return vs Nifty]))/_xlfn.STDEV.P(Table2[1W Return vs Nifty])</f>
        <v>-0.25722121951640542</v>
      </c>
      <c r="O507">
        <v>206.27</v>
      </c>
      <c r="P507">
        <v>198.45877721882701</v>
      </c>
      <c r="Q507">
        <v>187.750261792023</v>
      </c>
      <c r="R507">
        <v>52.6456812957504</v>
      </c>
      <c r="S507" s="1">
        <f>(Table2[[#This Row],[Close Price]]-Table2[[#This Row],[20D EMA]])/Table2[[#This Row],[20D EMA]]</f>
        <v>2.6615600911426677E-2</v>
      </c>
      <c r="T507" s="1">
        <f>(Table2[[#This Row],[Close Price]]-Table2[[#This Row],[50D EMA]])/Table2[[#This Row],[50D EMA]]</f>
        <v>6.7022597677837276E-2</v>
      </c>
      <c r="U507" s="1">
        <f>(Table2[[#This Row],[Close Price]]-Table2[[#This Row],[200D EMA]])/Table2[[#This Row],[200D EMA]]</f>
        <v>0.12788125022469132</v>
      </c>
      <c r="V507">
        <v>1.05238730114924</v>
      </c>
      <c r="W507">
        <v>209.01</v>
      </c>
      <c r="X507">
        <v>215.84</v>
      </c>
      <c r="Y507">
        <v>208.65</v>
      </c>
      <c r="Z507">
        <v>216.38</v>
      </c>
      <c r="AA507">
        <v>204</v>
      </c>
      <c r="AB507">
        <v>225.48</v>
      </c>
      <c r="AC507" s="1">
        <f>(Table2[[#This Row],[Close Price]]/Table2[[#This Row],[Day Low]])-1</f>
        <v>1.3157265202621948E-2</v>
      </c>
      <c r="AD507" s="1">
        <f>(Table2[[#This Row],[Day High]]/Table2[[#This Row],[Close Price]])-1</f>
        <v>1.9267094824329423E-2</v>
      </c>
      <c r="AE507" s="1">
        <f>(Table2[[#This Row],[Close Price]]/Table2[[#This Row],[Current Week Low]])-1</f>
        <v>1.4905343877306354E-2</v>
      </c>
      <c r="AF507" s="1">
        <f>(Table2[[#This Row],[Current Week High]]/Table2[[#This Row],[Close Price]])-1</f>
        <v>2.1817151492255382E-2</v>
      </c>
      <c r="AG507" s="1">
        <f>(Table2[[#This Row],[Close Price]]/Table2[[#This Row],[Current Month Low]])-1</f>
        <v>3.8039215686274552E-2</v>
      </c>
      <c r="AH507" s="1">
        <f>(Table2[[#This Row],[Current Month High]]/Table2[[#This Row],[Close Price]])-1</f>
        <v>6.479032867397061E-2</v>
      </c>
      <c r="AI507">
        <v>12.320551567812601</v>
      </c>
      <c r="AJ507">
        <v>66.412573673870298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0.04</v>
      </c>
      <c r="AM507" t="s">
        <v>3208</v>
      </c>
      <c r="AN507">
        <v>2.13</v>
      </c>
      <c r="AO507" t="s">
        <v>3208</v>
      </c>
      <c r="AQ507">
        <f>(Table2[[#This Row],[Sharpe Ratio]]-AVERAGE(Table2[Sharpe Ratio]))/_xlfn.STDEV.P(Table2[Sharpe Ratio])</f>
        <v>-0.75604684988846582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-1.5828781194691186</v>
      </c>
      <c r="AS507">
        <f>_xlfn.RANK.AVG(Table2[[#This Row],[1Y Return vs Nifty Z-Score]],Table2[1Y Return vs Nifty Z-Score])</f>
        <v>303</v>
      </c>
      <c r="AT507">
        <f>_xlfn.RANK.AVG(Table2[[#This Row],[6M Return vs Nifty Z-Score]],Table2[6M Return vs Nifty Z-Score])</f>
        <v>565</v>
      </c>
      <c r="AU507">
        <f>_xlfn.RANK.AVG(Table2[[#This Row],[Sharpe Ratio Z-Score]],Table2[Sharpe Ratio Z-Score])</f>
        <v>559.5</v>
      </c>
      <c r="AV507">
        <f>(Table2[[#This Row],[Rank 1Y]]+Table2[[#This Row],[Rank 6M]]+Table2[[#This Row],[Rank Sharpe]])/3</f>
        <v>475.83333333333331</v>
      </c>
    </row>
    <row r="508" spans="1:48" x14ac:dyDescent="0.3">
      <c r="A508" t="s">
        <v>1069</v>
      </c>
      <c r="B508" t="s">
        <v>1070</v>
      </c>
      <c r="C508" t="s">
        <v>3161</v>
      </c>
      <c r="D508" t="s">
        <v>24</v>
      </c>
      <c r="E508">
        <v>12455.138737664</v>
      </c>
      <c r="F508">
        <v>164.01</v>
      </c>
      <c r="G508">
        <v>-3.6636648024547802</v>
      </c>
      <c r="H508">
        <f>(Table2[[#This Row],[1Y Return vs Nifty]]-AVERAGE(Table2[1Y Return vs Nifty]))/_xlfn.STDEV.P(Table2[1Y Return vs Nifty])</f>
        <v>-0.48377852243553465</v>
      </c>
      <c r="I508">
        <v>1.5094378361879699</v>
      </c>
      <c r="J508">
        <f>(Table2[[#This Row],[1M Return vs Nifty]]-AVERAGE(Table2[1M Return vs Nifty]))/_xlfn.STDEV.P(Table2[1M Return vs Nifty])</f>
        <v>-8.8971279035082368E-2</v>
      </c>
      <c r="K508">
        <v>11.830014653408099</v>
      </c>
      <c r="L508">
        <f>(Table2[[#This Row],[6M Return vs Nifty]]-AVERAGE(Table2[6M Return vs Nifty]))/_xlfn.STDEV.P(Table2[6M Return vs Nifty])</f>
        <v>-4.7478646654267639E-2</v>
      </c>
      <c r="M508">
        <v>0.35673089735098801</v>
      </c>
      <c r="N508">
        <f>(Table2[[#This Row],[1W Return vs Nifty]]-AVERAGE(Table2[1W Return vs Nifty]))/_xlfn.STDEV.P(Table2[1W Return vs Nifty])</f>
        <v>-0.34171224003953099</v>
      </c>
      <c r="O508">
        <v>167.42</v>
      </c>
      <c r="P508">
        <v>164.75226937701001</v>
      </c>
      <c r="Q508">
        <v>153.83536477060599</v>
      </c>
      <c r="R508">
        <v>49.824619660742897</v>
      </c>
      <c r="S508" s="1">
        <f>(Table2[[#This Row],[Close Price]]-Table2[[#This Row],[20D EMA]])/Table2[[#This Row],[20D EMA]]</f>
        <v>-2.0367936925098536E-2</v>
      </c>
      <c r="T508" s="1">
        <f>(Table2[[#This Row],[Close Price]]-Table2[[#This Row],[50D EMA]])/Table2[[#This Row],[50D EMA]]</f>
        <v>-4.5053666320762466E-3</v>
      </c>
      <c r="U508" s="1">
        <f>(Table2[[#This Row],[Close Price]]-Table2[[#This Row],[200D EMA]])/Table2[[#This Row],[200D EMA]]</f>
        <v>6.6139767306211197E-2</v>
      </c>
      <c r="V508">
        <v>0.69783000703070397</v>
      </c>
      <c r="W508">
        <v>163.41999999999999</v>
      </c>
      <c r="X508">
        <v>169.44</v>
      </c>
      <c r="Y508">
        <v>163.41999999999999</v>
      </c>
      <c r="Z508">
        <v>169.44</v>
      </c>
      <c r="AA508">
        <v>163.41999999999999</v>
      </c>
      <c r="AB508">
        <v>174.33</v>
      </c>
      <c r="AC508" s="1">
        <f>(Table2[[#This Row],[Close Price]]/Table2[[#This Row],[Day Low]])-1</f>
        <v>3.6103292130706954E-3</v>
      </c>
      <c r="AD508" s="1">
        <f>(Table2[[#This Row],[Day High]]/Table2[[#This Row],[Close Price]])-1</f>
        <v>3.3107737333089471E-2</v>
      </c>
      <c r="AE508" s="1">
        <f>(Table2[[#This Row],[Close Price]]/Table2[[#This Row],[Current Week Low]])-1</f>
        <v>3.6103292130706954E-3</v>
      </c>
      <c r="AF508" s="1">
        <f>(Table2[[#This Row],[Current Week High]]/Table2[[#This Row],[Close Price]])-1</f>
        <v>3.3107737333089471E-2</v>
      </c>
      <c r="AG508" s="1">
        <f>(Table2[[#This Row],[Close Price]]/Table2[[#This Row],[Current Month Low]])-1</f>
        <v>3.6103292130706954E-3</v>
      </c>
      <c r="AH508" s="1">
        <f>(Table2[[#This Row],[Current Month High]]/Table2[[#This Row],[Close Price]])-1</f>
        <v>6.292299250045752E-2</v>
      </c>
      <c r="AI508">
        <v>7.8104993597951404</v>
      </c>
      <c r="AJ508">
        <v>32.106322996375297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0.02</v>
      </c>
      <c r="AM508" t="s">
        <v>3208</v>
      </c>
      <c r="AN508">
        <v>-2.2999999999999998</v>
      </c>
      <c r="AO508" t="s">
        <v>3206</v>
      </c>
      <c r="AP508">
        <v>-1.5171589580141E-2</v>
      </c>
      <c r="AQ508">
        <f>(Table2[[#This Row],[Sharpe Ratio]]-AVERAGE(Table2[Sharpe Ratio]))/_xlfn.STDEV.P(Table2[Sharpe Ratio])</f>
        <v>-0.93342308672900931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-1.8953637748934249</v>
      </c>
      <c r="AS508">
        <f>_xlfn.RANK.AVG(Table2[[#This Row],[1Y Return vs Nifty Z-Score]],Table2[1Y Return vs Nifty Z-Score])</f>
        <v>474</v>
      </c>
      <c r="AT508">
        <f>_xlfn.RANK.AVG(Table2[[#This Row],[6M Return vs Nifty Z-Score]],Table2[6M Return vs Nifty Z-Score])</f>
        <v>340</v>
      </c>
      <c r="AU508">
        <f>_xlfn.RANK.AVG(Table2[[#This Row],[Sharpe Ratio Z-Score]],Table2[Sharpe Ratio Z-Score])</f>
        <v>614</v>
      </c>
      <c r="AV508">
        <f>(Table2[[#This Row],[Rank 1Y]]+Table2[[#This Row],[Rank 6M]]+Table2[[#This Row],[Rank Sharpe]])/3</f>
        <v>476</v>
      </c>
    </row>
    <row r="509" spans="1:48" x14ac:dyDescent="0.3">
      <c r="A509" t="s">
        <v>747</v>
      </c>
      <c r="B509" t="s">
        <v>748</v>
      </c>
      <c r="C509" t="s">
        <v>3168</v>
      </c>
      <c r="D509" t="s">
        <v>496</v>
      </c>
      <c r="E509">
        <v>22776.296904396</v>
      </c>
      <c r="F509">
        <v>188.94</v>
      </c>
      <c r="G509">
        <v>-40.529544973065697</v>
      </c>
      <c r="H509">
        <f>(Table2[[#This Row],[1Y Return vs Nifty]]-AVERAGE(Table2[1Y Return vs Nifty]))/_xlfn.STDEV.P(Table2[1Y Return vs Nifty])</f>
        <v>-1.137414051987355</v>
      </c>
      <c r="I509">
        <v>6.9466310851352198</v>
      </c>
      <c r="J509">
        <f>(Table2[[#This Row],[1M Return vs Nifty]]-AVERAGE(Table2[1M Return vs Nifty]))/_xlfn.STDEV.P(Table2[1M Return vs Nifty])</f>
        <v>0.44200124657096268</v>
      </c>
      <c r="K509">
        <v>11.1495952683215</v>
      </c>
      <c r="L509">
        <f>(Table2[[#This Row],[6M Return vs Nifty]]-AVERAGE(Table2[6M Return vs Nifty]))/_xlfn.STDEV.P(Table2[6M Return vs Nifty])</f>
        <v>-6.9230226494188862E-2</v>
      </c>
      <c r="M509">
        <v>7.7901266496596797</v>
      </c>
      <c r="N509">
        <f>(Table2[[#This Row],[1W Return vs Nifty]]-AVERAGE(Table2[1W Return vs Nifty]))/_xlfn.STDEV.P(Table2[1W Return vs Nifty])</f>
        <v>1.0651557074992795</v>
      </c>
      <c r="O509">
        <v>180.05</v>
      </c>
      <c r="P509">
        <v>175.72827489717099</v>
      </c>
      <c r="Q509">
        <v>172.37998751855801</v>
      </c>
      <c r="R509">
        <v>72.889820643617895</v>
      </c>
      <c r="S509" s="1">
        <f>(Table2[[#This Row],[Close Price]]-Table2[[#This Row],[20D EMA]])/Table2[[#This Row],[20D EMA]]</f>
        <v>4.9375173562899118E-2</v>
      </c>
      <c r="T509" s="1">
        <f>(Table2[[#This Row],[Close Price]]-Table2[[#This Row],[50D EMA]])/Table2[[#This Row],[50D EMA]]</f>
        <v>7.5182693909446097E-2</v>
      </c>
      <c r="U509" s="1">
        <f>(Table2[[#This Row],[Close Price]]-Table2[[#This Row],[200D EMA]])/Table2[[#This Row],[200D EMA]]</f>
        <v>9.6066908460932424E-2</v>
      </c>
      <c r="V509">
        <v>0.80714693207500898</v>
      </c>
      <c r="W509">
        <v>187.51</v>
      </c>
      <c r="X509">
        <v>191</v>
      </c>
      <c r="Y509">
        <v>178.99</v>
      </c>
      <c r="Z509">
        <v>191</v>
      </c>
      <c r="AA509">
        <v>174.96</v>
      </c>
      <c r="AB509">
        <v>191</v>
      </c>
      <c r="AC509" s="1">
        <f>(Table2[[#This Row],[Close Price]]/Table2[[#This Row],[Day Low]])-1</f>
        <v>7.6262599328036362E-3</v>
      </c>
      <c r="AD509" s="1">
        <f>(Table2[[#This Row],[Day High]]/Table2[[#This Row],[Close Price]])-1</f>
        <v>1.0902932147771827E-2</v>
      </c>
      <c r="AE509" s="1">
        <f>(Table2[[#This Row],[Close Price]]/Table2[[#This Row],[Current Week Low]])-1</f>
        <v>5.5589697748477551E-2</v>
      </c>
      <c r="AF509" s="1">
        <f>(Table2[[#This Row],[Current Week High]]/Table2[[#This Row],[Close Price]])-1</f>
        <v>1.0902932147771827E-2</v>
      </c>
      <c r="AG509" s="1">
        <f>(Table2[[#This Row],[Close Price]]/Table2[[#This Row],[Current Month Low]])-1</f>
        <v>7.9903978052126234E-2</v>
      </c>
      <c r="AH509" s="1">
        <f>(Table2[[#This Row],[Current Month High]]/Table2[[#This Row],[Close Price]])-1</f>
        <v>1.0902932147771827E-2</v>
      </c>
      <c r="AI509">
        <v>20.408595321265999</v>
      </c>
      <c r="AJ509">
        <v>32.822495606326797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-0.03</v>
      </c>
      <c r="AM509" t="s">
        <v>3206</v>
      </c>
      <c r="AN509">
        <v>5.28</v>
      </c>
      <c r="AO509" t="s">
        <v>3208</v>
      </c>
      <c r="AP509">
        <v>4.6913944611997001E-2</v>
      </c>
      <c r="AQ509">
        <f>(Table2[[#This Row],[Sharpe Ratio]]-AVERAGE(Table2[Sharpe Ratio]))/_xlfn.STDEV.P(Table2[Sharpe Ratio])</f>
        <v>-0.20755989625282847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9.2952779335869762E-2</v>
      </c>
      <c r="AS509">
        <f>_xlfn.RANK.AVG(Table2[[#This Row],[1Y Return vs Nifty Z-Score]],Table2[1Y Return vs Nifty Z-Score])</f>
        <v>691</v>
      </c>
      <c r="AT509">
        <f>_xlfn.RANK.AVG(Table2[[#This Row],[6M Return vs Nifty Z-Score]],Table2[6M Return vs Nifty Z-Score])</f>
        <v>344</v>
      </c>
      <c r="AU509">
        <f>_xlfn.RANK.AVG(Table2[[#This Row],[Sharpe Ratio Z-Score]],Table2[Sharpe Ratio Z-Score])</f>
        <v>397</v>
      </c>
      <c r="AV509">
        <f>(Table2[[#This Row],[Rank 1Y]]+Table2[[#This Row],[Rank 6M]]+Table2[[#This Row],[Rank Sharpe]])/3</f>
        <v>477.33333333333331</v>
      </c>
    </row>
    <row r="510" spans="1:48" x14ac:dyDescent="0.3">
      <c r="A510" t="s">
        <v>79</v>
      </c>
      <c r="B510" t="s">
        <v>80</v>
      </c>
      <c r="C510" t="s">
        <v>3171</v>
      </c>
      <c r="D510" t="s">
        <v>81</v>
      </c>
      <c r="E510">
        <v>330643.32587439998</v>
      </c>
      <c r="F510">
        <v>3711.1</v>
      </c>
      <c r="G510">
        <v>-9.1231302873076991</v>
      </c>
      <c r="H510">
        <f>(Table2[[#This Row],[1Y Return vs Nifty]]-AVERAGE(Table2[1Y Return vs Nifty]))/_xlfn.STDEV.P(Table2[1Y Return vs Nifty])</f>
        <v>-0.58057535996517262</v>
      </c>
      <c r="I510">
        <v>9.6158162559672693</v>
      </c>
      <c r="J510">
        <f>(Table2[[#This Row],[1M Return vs Nifty]]-AVERAGE(Table2[1M Return vs Nifty]))/_xlfn.STDEV.P(Table2[1M Return vs Nifty])</f>
        <v>0.70266220279894054</v>
      </c>
      <c r="K510">
        <v>-12.6198549063617</v>
      </c>
      <c r="L510">
        <f>(Table2[[#This Row],[6M Return vs Nifty]]-AVERAGE(Table2[6M Return vs Nifty]))/_xlfn.STDEV.P(Table2[6M Return vs Nifty])</f>
        <v>-0.82908966694773722</v>
      </c>
      <c r="M510">
        <v>4.9814113595739098</v>
      </c>
      <c r="N510">
        <f>(Table2[[#This Row],[1W Return vs Nifty]]-AVERAGE(Table2[1W Return vs Nifty]))/_xlfn.STDEV.P(Table2[1W Return vs Nifty])</f>
        <v>0.53356938449790114</v>
      </c>
      <c r="O510">
        <v>3593.05</v>
      </c>
      <c r="P510">
        <v>3501.69563326658</v>
      </c>
      <c r="Q510">
        <v>3424.9656114536101</v>
      </c>
      <c r="R510">
        <v>72.601929924462993</v>
      </c>
      <c r="S510" s="1">
        <f>(Table2[[#This Row],[Close Price]]-Table2[[#This Row],[20D EMA]])/Table2[[#This Row],[20D EMA]]</f>
        <v>3.2855095253336228E-2</v>
      </c>
      <c r="T510" s="1">
        <f>(Table2[[#This Row],[Close Price]]-Table2[[#This Row],[50D EMA]])/Table2[[#This Row],[50D EMA]]</f>
        <v>5.9800847550555293E-2</v>
      </c>
      <c r="U510" s="1">
        <f>(Table2[[#This Row],[Close Price]]-Table2[[#This Row],[200D EMA]])/Table2[[#This Row],[200D EMA]]</f>
        <v>8.3543725983558068E-2</v>
      </c>
      <c r="V510">
        <v>0.82256415445448905</v>
      </c>
      <c r="W510">
        <v>3700.1</v>
      </c>
      <c r="X510">
        <v>3743.5</v>
      </c>
      <c r="Y510">
        <v>3653.75</v>
      </c>
      <c r="Z510">
        <v>3750</v>
      </c>
      <c r="AA510">
        <v>3552</v>
      </c>
      <c r="AB510">
        <v>3753.95</v>
      </c>
      <c r="AC510" s="1">
        <f>(Table2[[#This Row],[Close Price]]/Table2[[#This Row],[Day Low]])-1</f>
        <v>2.9728926245236043E-3</v>
      </c>
      <c r="AD510" s="1">
        <f>(Table2[[#This Row],[Day High]]/Table2[[#This Row],[Close Price]])-1</f>
        <v>8.7305650615721042E-3</v>
      </c>
      <c r="AE510" s="1">
        <f>(Table2[[#This Row],[Close Price]]/Table2[[#This Row],[Current Week Low]])-1</f>
        <v>1.5696202531645609E-2</v>
      </c>
      <c r="AF510" s="1">
        <f>(Table2[[#This Row],[Current Week High]]/Table2[[#This Row],[Close Price]])-1</f>
        <v>1.0482067311578858E-2</v>
      </c>
      <c r="AG510" s="1">
        <f>(Table2[[#This Row],[Close Price]]/Table2[[#This Row],[Current Month Low]])-1</f>
        <v>4.4791666666666563E-2</v>
      </c>
      <c r="AH510" s="1">
        <f>(Table2[[#This Row],[Current Month High]]/Table2[[#This Row],[Close Price]])-1</f>
        <v>1.1546441755813541E-2</v>
      </c>
      <c r="AI510">
        <v>4.7384872409797598</v>
      </c>
      <c r="AJ510">
        <v>21.450427895865001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-0.02</v>
      </c>
      <c r="AM510" t="s">
        <v>3206</v>
      </c>
      <c r="AN510">
        <v>2.23</v>
      </c>
      <c r="AO510" t="s">
        <v>3208</v>
      </c>
      <c r="AP510">
        <v>7.3430425009872999E-2</v>
      </c>
      <c r="AQ510">
        <f>(Table2[[#This Row],[Sharpe Ratio]]-AVERAGE(Table2[Sharpe Ratio]))/_xlfn.STDEV.P(Table2[Sharpe Ratio])</f>
        <v>0.1024533348846545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-7.0980104731413696E-2</v>
      </c>
      <c r="AS510">
        <f>_xlfn.RANK.AVG(Table2[[#This Row],[1Y Return vs Nifty Z-Score]],Table2[1Y Return vs Nifty Z-Score])</f>
        <v>516</v>
      </c>
      <c r="AT510">
        <f>_xlfn.RANK.AVG(Table2[[#This Row],[6M Return vs Nifty Z-Score]],Table2[6M Return vs Nifty Z-Score])</f>
        <v>593</v>
      </c>
      <c r="AU510">
        <f>_xlfn.RANK.AVG(Table2[[#This Row],[Sharpe Ratio Z-Score]],Table2[Sharpe Ratio Z-Score])</f>
        <v>324</v>
      </c>
      <c r="AV510">
        <f>(Table2[[#This Row],[Rank 1Y]]+Table2[[#This Row],[Rank 6M]]+Table2[[#This Row],[Rank Sharpe]])/3</f>
        <v>477.66666666666669</v>
      </c>
    </row>
    <row r="511" spans="1:48" x14ac:dyDescent="0.3">
      <c r="A511" t="s">
        <v>652</v>
      </c>
      <c r="B511" t="s">
        <v>653</v>
      </c>
      <c r="C511" t="s">
        <v>3175</v>
      </c>
      <c r="D511" t="s">
        <v>376</v>
      </c>
      <c r="E511">
        <v>29170.56365444</v>
      </c>
      <c r="F511">
        <v>6492.1</v>
      </c>
      <c r="G511">
        <v>-0.97949423570221195</v>
      </c>
      <c r="H511">
        <f>(Table2[[#This Row],[1Y Return vs Nifty]]-AVERAGE(Table2[1Y Return vs Nifty]))/_xlfn.STDEV.P(Table2[1Y Return vs Nifty])</f>
        <v>-0.43618792533905282</v>
      </c>
      <c r="I511">
        <v>-3.90290638684669</v>
      </c>
      <c r="J511">
        <f>(Table2[[#This Row],[1M Return vs Nifty]]-AVERAGE(Table2[1M Return vs Nifty]))/_xlfn.STDEV.P(Table2[1M Return vs Nifty])</f>
        <v>-0.61751715739068935</v>
      </c>
      <c r="K511">
        <v>9.8474030526233403</v>
      </c>
      <c r="L511">
        <f>(Table2[[#This Row],[6M Return vs Nifty]]-AVERAGE(Table2[6M Return vs Nifty]))/_xlfn.STDEV.P(Table2[6M Return vs Nifty])</f>
        <v>-0.11085857890081148</v>
      </c>
      <c r="M511">
        <v>2.8114045449877598</v>
      </c>
      <c r="N511">
        <f>(Table2[[#This Row],[1W Return vs Nifty]]-AVERAGE(Table2[1W Return vs Nifty]))/_xlfn.STDEV.P(Table2[1W Return vs Nifty])</f>
        <v>0.12286704399169797</v>
      </c>
      <c r="O511">
        <v>6404.97</v>
      </c>
      <c r="P511">
        <v>6378.7863871568497</v>
      </c>
      <c r="Q511">
        <v>5874.5806519830603</v>
      </c>
      <c r="R511">
        <v>59.405213709763302</v>
      </c>
      <c r="S511" s="1">
        <f>(Table2[[#This Row],[Close Price]]-Table2[[#This Row],[20D EMA]])/Table2[[#This Row],[20D EMA]]</f>
        <v>1.3603498533170352E-2</v>
      </c>
      <c r="T511" s="1">
        <f>(Table2[[#This Row],[Close Price]]-Table2[[#This Row],[50D EMA]])/Table2[[#This Row],[50D EMA]]</f>
        <v>1.7764133483337528E-2</v>
      </c>
      <c r="U511" s="1">
        <f>(Table2[[#This Row],[Close Price]]-Table2[[#This Row],[200D EMA]])/Table2[[#This Row],[200D EMA]]</f>
        <v>0.10511717935279113</v>
      </c>
      <c r="V511">
        <v>0.922174064816356</v>
      </c>
      <c r="W511">
        <v>6465.7</v>
      </c>
      <c r="X511">
        <v>6521.95</v>
      </c>
      <c r="Y511">
        <v>6213.4</v>
      </c>
      <c r="Z511">
        <v>6526.8</v>
      </c>
      <c r="AA511">
        <v>6213.4</v>
      </c>
      <c r="AB511">
        <v>6560</v>
      </c>
      <c r="AC511" s="1">
        <f>(Table2[[#This Row],[Close Price]]/Table2[[#This Row],[Day Low]])-1</f>
        <v>4.0830845848092157E-3</v>
      </c>
      <c r="AD511" s="1">
        <f>(Table2[[#This Row],[Day High]]/Table2[[#This Row],[Close Price]])-1</f>
        <v>4.5978959042527467E-3</v>
      </c>
      <c r="AE511" s="1">
        <f>(Table2[[#This Row],[Close Price]]/Table2[[#This Row],[Current Week Low]])-1</f>
        <v>4.4854668941320508E-2</v>
      </c>
      <c r="AF511" s="1">
        <f>(Table2[[#This Row],[Current Week High]]/Table2[[#This Row],[Close Price]])-1</f>
        <v>5.344957717841714E-3</v>
      </c>
      <c r="AG511" s="1">
        <f>(Table2[[#This Row],[Close Price]]/Table2[[#This Row],[Current Month Low]])-1</f>
        <v>4.4854668941320508E-2</v>
      </c>
      <c r="AH511" s="1">
        <f>(Table2[[#This Row],[Current Month High]]/Table2[[#This Row],[Close Price]])-1</f>
        <v>1.0458865390243544E-2</v>
      </c>
      <c r="AI511">
        <v>10.855501301581899</v>
      </c>
      <c r="AJ511">
        <v>34.889567620353603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-0.02</v>
      </c>
      <c r="AM511" t="s">
        <v>3206</v>
      </c>
      <c r="AN511">
        <v>3.37</v>
      </c>
      <c r="AO511" t="s">
        <v>3208</v>
      </c>
      <c r="AP511">
        <v>-1.3944981388725E-2</v>
      </c>
      <c r="AQ511">
        <f>(Table2[[#This Row],[Sharpe Ratio]]-AVERAGE(Table2[Sharpe Ratio]))/_xlfn.STDEV.P(Table2[Sharpe Ratio])</f>
        <v>-0.91908239131790048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-1.9607790089567565</v>
      </c>
      <c r="AS511">
        <f>_xlfn.RANK.AVG(Table2[[#This Row],[1Y Return vs Nifty Z-Score]],Table2[1Y Return vs Nifty Z-Score])</f>
        <v>462</v>
      </c>
      <c r="AT511">
        <f>_xlfn.RANK.AVG(Table2[[#This Row],[6M Return vs Nifty Z-Score]],Table2[6M Return vs Nifty Z-Score])</f>
        <v>362</v>
      </c>
      <c r="AU511">
        <f>_xlfn.RANK.AVG(Table2[[#This Row],[Sharpe Ratio Z-Score]],Table2[Sharpe Ratio Z-Score])</f>
        <v>609</v>
      </c>
      <c r="AV511">
        <f>(Table2[[#This Row],[Rank 1Y]]+Table2[[#This Row],[Rank 6M]]+Table2[[#This Row],[Rank Sharpe]])/3</f>
        <v>477.66666666666669</v>
      </c>
    </row>
    <row r="512" spans="1:48" x14ac:dyDescent="0.3">
      <c r="A512" t="s">
        <v>30</v>
      </c>
      <c r="B512" t="s">
        <v>31</v>
      </c>
      <c r="C512" t="s">
        <v>3160</v>
      </c>
      <c r="D512" t="s">
        <v>21</v>
      </c>
      <c r="E512">
        <v>792053.27455787</v>
      </c>
      <c r="F512">
        <v>1910.15</v>
      </c>
      <c r="G512">
        <v>4.7595209543398802</v>
      </c>
      <c r="H512">
        <f>(Table2[[#This Row],[1Y Return vs Nifty]]-AVERAGE(Table2[1Y Return vs Nifty]))/_xlfn.STDEV.P(Table2[1Y Return vs Nifty])</f>
        <v>-0.33443464519250854</v>
      </c>
      <c r="I512">
        <v>5.5896536556829002</v>
      </c>
      <c r="J512">
        <f>(Table2[[#This Row],[1M Return vs Nifty]]-AVERAGE(Table2[1M Return vs Nifty]))/_xlfn.STDEV.P(Table2[1M Return vs Nifty])</f>
        <v>0.30948476243713063</v>
      </c>
      <c r="K512">
        <v>7.7610594168137599</v>
      </c>
      <c r="L512">
        <f>(Table2[[#This Row],[6M Return vs Nifty]]-AVERAGE(Table2[6M Return vs Nifty]))/_xlfn.STDEV.P(Table2[6M Return vs Nifty])</f>
        <v>-0.17755460661913958</v>
      </c>
      <c r="M512">
        <v>0.34931674931402101</v>
      </c>
      <c r="N512">
        <f>(Table2[[#This Row],[1W Return vs Nifty]]-AVERAGE(Table2[1W Return vs Nifty]))/_xlfn.STDEV.P(Table2[1W Return vs Nifty])</f>
        <v>-0.34311546510369861</v>
      </c>
      <c r="O512">
        <v>1892.48</v>
      </c>
      <c r="P512">
        <v>1809.12508090706</v>
      </c>
      <c r="Q512">
        <v>1627.7148670101501</v>
      </c>
      <c r="R512">
        <v>53.118047818269901</v>
      </c>
      <c r="S512" s="1">
        <f>(Table2[[#This Row],[Close Price]]-Table2[[#This Row],[20D EMA]])/Table2[[#This Row],[20D EMA]]</f>
        <v>9.336954683801189E-3</v>
      </c>
      <c r="T512" s="1">
        <f>(Table2[[#This Row],[Close Price]]-Table2[[#This Row],[50D EMA]])/Table2[[#This Row],[50D EMA]]</f>
        <v>5.5841865307780798E-2</v>
      </c>
      <c r="U512" s="1">
        <f>(Table2[[#This Row],[Close Price]]-Table2[[#This Row],[200D EMA]])/Table2[[#This Row],[200D EMA]]</f>
        <v>0.17351634411783545</v>
      </c>
      <c r="V512">
        <v>0.87663680493881602</v>
      </c>
      <c r="W512">
        <v>1905</v>
      </c>
      <c r="X512">
        <v>1926</v>
      </c>
      <c r="Y512">
        <v>1889</v>
      </c>
      <c r="Z512">
        <v>1935</v>
      </c>
      <c r="AA512">
        <v>1889</v>
      </c>
      <c r="AB512">
        <v>1975.75</v>
      </c>
      <c r="AC512" s="1">
        <f>(Table2[[#This Row],[Close Price]]/Table2[[#This Row],[Day Low]])-1</f>
        <v>2.7034120734907852E-3</v>
      </c>
      <c r="AD512" s="1">
        <f>(Table2[[#This Row],[Day High]]/Table2[[#This Row],[Close Price]])-1</f>
        <v>8.2977776614401311E-3</v>
      </c>
      <c r="AE512" s="1">
        <f>(Table2[[#This Row],[Close Price]]/Table2[[#This Row],[Current Week Low]])-1</f>
        <v>1.1196400211752389E-2</v>
      </c>
      <c r="AF512" s="1">
        <f>(Table2[[#This Row],[Current Week High]]/Table2[[#This Row],[Close Price]])-1</f>
        <v>1.300944951967109E-2</v>
      </c>
      <c r="AG512" s="1">
        <f>(Table2[[#This Row],[Close Price]]/Table2[[#This Row],[Current Month Low]])-1</f>
        <v>1.1196400211752389E-2</v>
      </c>
      <c r="AH512" s="1">
        <f>(Table2[[#This Row],[Current Month High]]/Table2[[#This Row],[Close Price]])-1</f>
        <v>3.4342852655550482E-2</v>
      </c>
      <c r="AI512">
        <v>3.4342852655550402</v>
      </c>
      <c r="AJ512">
        <v>41.319868309103597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0.03</v>
      </c>
      <c r="AM512" t="s">
        <v>3208</v>
      </c>
      <c r="AN512">
        <v>1.81</v>
      </c>
      <c r="AO512" t="s">
        <v>3208</v>
      </c>
      <c r="AP512">
        <v>-2.8173766710334999E-2</v>
      </c>
      <c r="AQ512">
        <f>(Table2[[#This Row],[Sharpe Ratio]]-AVERAGE(Table2[Sharpe Ratio]))/_xlfn.STDEV.P(Table2[Sharpe Ratio])</f>
        <v>-1.0854359814824248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-1.6310559359606409</v>
      </c>
      <c r="AS512">
        <f>_xlfn.RANK.AVG(Table2[[#This Row],[1Y Return vs Nifty Z-Score]],Table2[1Y Return vs Nifty Z-Score])</f>
        <v>411</v>
      </c>
      <c r="AT512">
        <f>_xlfn.RANK.AVG(Table2[[#This Row],[6M Return vs Nifty Z-Score]],Table2[6M Return vs Nifty Z-Score])</f>
        <v>385</v>
      </c>
      <c r="AU512">
        <f>_xlfn.RANK.AVG(Table2[[#This Row],[Sharpe Ratio Z-Score]],Table2[Sharpe Ratio Z-Score])</f>
        <v>639</v>
      </c>
      <c r="AV512">
        <f>(Table2[[#This Row],[Rank 1Y]]+Table2[[#This Row],[Rank 6M]]+Table2[[#This Row],[Rank Sharpe]])/3</f>
        <v>478.33333333333331</v>
      </c>
    </row>
    <row r="513" spans="1:48" x14ac:dyDescent="0.3">
      <c r="A513" t="s">
        <v>1131</v>
      </c>
      <c r="B513" t="s">
        <v>1132</v>
      </c>
      <c r="C513" t="s">
        <v>3171</v>
      </c>
      <c r="D513" t="s">
        <v>751</v>
      </c>
      <c r="E513">
        <v>11252.09692047</v>
      </c>
      <c r="F513">
        <v>8536.2999999999993</v>
      </c>
      <c r="G513">
        <v>-30.813620867791599</v>
      </c>
      <c r="H513">
        <f>(Table2[[#This Row],[1Y Return vs Nifty]]-AVERAGE(Table2[1Y Return vs Nifty]))/_xlfn.STDEV.P(Table2[1Y Return vs Nifty])</f>
        <v>-0.96514980200211209</v>
      </c>
      <c r="I513">
        <v>-19.862934869413799</v>
      </c>
      <c r="J513">
        <f>(Table2[[#This Row],[1M Return vs Nifty]]-AVERAGE(Table2[1M Return vs Nifty]))/_xlfn.STDEV.P(Table2[1M Return vs Nifty])</f>
        <v>-2.1761037744423963</v>
      </c>
      <c r="K513">
        <v>2.7081073692099502</v>
      </c>
      <c r="L513">
        <f>(Table2[[#This Row],[6M Return vs Nifty]]-AVERAGE(Table2[6M Return vs Nifty]))/_xlfn.STDEV.P(Table2[6M Return vs Nifty])</f>
        <v>-0.33908687965506878</v>
      </c>
      <c r="M513">
        <v>-2.8661968327233498</v>
      </c>
      <c r="N513">
        <f>(Table2[[#This Row],[1W Return vs Nifty]]-AVERAGE(Table2[1W Return vs Nifty]))/_xlfn.STDEV.P(Table2[1W Return vs Nifty])</f>
        <v>-0.95169371711443884</v>
      </c>
      <c r="O513">
        <v>9248.6</v>
      </c>
      <c r="P513">
        <v>9127.1762238747597</v>
      </c>
      <c r="Q513">
        <v>8277.9058600097997</v>
      </c>
      <c r="R513">
        <v>23.726520424751499</v>
      </c>
      <c r="S513" s="1">
        <f>(Table2[[#This Row],[Close Price]]-Table2[[#This Row],[20D EMA]])/Table2[[#This Row],[20D EMA]]</f>
        <v>-7.7017062041822668E-2</v>
      </c>
      <c r="T513" s="1">
        <f>(Table2[[#This Row],[Close Price]]-Table2[[#This Row],[50D EMA]])/Table2[[#This Row],[50D EMA]]</f>
        <v>-6.4738119368085975E-2</v>
      </c>
      <c r="U513" s="1">
        <f>(Table2[[#This Row],[Close Price]]-Table2[[#This Row],[200D EMA]])/Table2[[#This Row],[200D EMA]]</f>
        <v>3.1214916472835284E-2</v>
      </c>
      <c r="V513">
        <v>0.56327644272490596</v>
      </c>
      <c r="W513">
        <v>8520.0499999999993</v>
      </c>
      <c r="X513">
        <v>8770</v>
      </c>
      <c r="Y513">
        <v>8520.0499999999993</v>
      </c>
      <c r="Z513">
        <v>9185</v>
      </c>
      <c r="AA513">
        <v>8520.0499999999993</v>
      </c>
      <c r="AB513">
        <v>9401.2000000000007</v>
      </c>
      <c r="AC513" s="1">
        <f>(Table2[[#This Row],[Close Price]]/Table2[[#This Row],[Day Low]])-1</f>
        <v>1.9072658024308353E-3</v>
      </c>
      <c r="AD513" s="1">
        <f>(Table2[[#This Row],[Day High]]/Table2[[#This Row],[Close Price]])-1</f>
        <v>2.7377200895001508E-2</v>
      </c>
      <c r="AE513" s="1">
        <f>(Table2[[#This Row],[Close Price]]/Table2[[#This Row],[Current Week Low]])-1</f>
        <v>1.9072658024308353E-3</v>
      </c>
      <c r="AF513" s="1">
        <f>(Table2[[#This Row],[Current Week High]]/Table2[[#This Row],[Close Price]])-1</f>
        <v>7.5993111769736332E-2</v>
      </c>
      <c r="AG513" s="1">
        <f>(Table2[[#This Row],[Close Price]]/Table2[[#This Row],[Current Month Low]])-1</f>
        <v>1.9072658024308353E-3</v>
      </c>
      <c r="AH513" s="1">
        <f>(Table2[[#This Row],[Current Month High]]/Table2[[#This Row],[Close Price]])-1</f>
        <v>0.10132024413387541</v>
      </c>
      <c r="AI513">
        <v>26.400782540444901</v>
      </c>
      <c r="AJ513">
        <v>29.510559533923999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-0.09</v>
      </c>
      <c r="AM513" t="s">
        <v>3206</v>
      </c>
      <c r="AN513">
        <v>-12.65</v>
      </c>
      <c r="AO513" t="s">
        <v>3206</v>
      </c>
      <c r="AP513">
        <v>6.8056420456411998E-2</v>
      </c>
      <c r="AQ513">
        <f>(Table2[[#This Row],[Sharpe Ratio]]-AVERAGE(Table2[Sharpe Ratio]))/_xlfn.STDEV.P(Table2[Sharpe Ratio])</f>
        <v>3.9624011732874484E-2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-4.3924101614811413</v>
      </c>
      <c r="AS513">
        <f>_xlfn.RANK.AVG(Table2[[#This Row],[1Y Return vs Nifty Z-Score]],Table2[1Y Return vs Nifty Z-Score])</f>
        <v>659</v>
      </c>
      <c r="AT513">
        <f>_xlfn.RANK.AVG(Table2[[#This Row],[6M Return vs Nifty Z-Score]],Table2[6M Return vs Nifty Z-Score])</f>
        <v>436</v>
      </c>
      <c r="AU513">
        <f>_xlfn.RANK.AVG(Table2[[#This Row],[Sharpe Ratio Z-Score]],Table2[Sharpe Ratio Z-Score])</f>
        <v>340</v>
      </c>
      <c r="AV513">
        <f>(Table2[[#This Row],[Rank 1Y]]+Table2[[#This Row],[Rank 6M]]+Table2[[#This Row],[Rank Sharpe]])/3</f>
        <v>478.33333333333331</v>
      </c>
    </row>
    <row r="514" spans="1:48" x14ac:dyDescent="0.3">
      <c r="A514" t="s">
        <v>1892</v>
      </c>
      <c r="B514" t="s">
        <v>1893</v>
      </c>
      <c r="C514" t="s">
        <v>3173</v>
      </c>
      <c r="D514" t="s">
        <v>281</v>
      </c>
      <c r="E514">
        <v>3862.99941141</v>
      </c>
      <c r="F514">
        <v>1215.8499999999999</v>
      </c>
      <c r="G514">
        <v>-23.973489049260799</v>
      </c>
      <c r="H514">
        <f>(Table2[[#This Row],[1Y Return vs Nifty]]-AVERAGE(Table2[1Y Return vs Nifty]))/_xlfn.STDEV.P(Table2[1Y Return vs Nifty])</f>
        <v>-0.84387362026662671</v>
      </c>
      <c r="I514">
        <v>1.9301824235804099</v>
      </c>
      <c r="J514">
        <f>(Table2[[#This Row],[1M Return vs Nifty]]-AVERAGE(Table2[1M Return vs Nifty]))/_xlfn.STDEV.P(Table2[1M Return vs Nifty])</f>
        <v>-4.7883201791167472E-2</v>
      </c>
      <c r="K514">
        <v>31.4794435996365</v>
      </c>
      <c r="L514">
        <f>(Table2[[#This Row],[6M Return vs Nifty]]-AVERAGE(Table2[6M Return vs Nifty]))/_xlfn.STDEV.P(Table2[6M Return vs Nifty])</f>
        <v>0.58067236123970722</v>
      </c>
      <c r="M514">
        <v>3.66226680239203</v>
      </c>
      <c r="N514">
        <f>(Table2[[#This Row],[1W Return vs Nifty]]-AVERAGE(Table2[1W Return vs Nifty]))/_xlfn.STDEV.P(Table2[1W Return vs Nifty])</f>
        <v>0.28390392102610046</v>
      </c>
      <c r="O514">
        <v>1223.3</v>
      </c>
      <c r="P514">
        <v>1155.4021340094</v>
      </c>
      <c r="Q514">
        <v>1063.8833443138701</v>
      </c>
      <c r="R514">
        <v>49.672414302515399</v>
      </c>
      <c r="S514" s="1">
        <f>(Table2[[#This Row],[Close Price]]-Table2[[#This Row],[20D EMA]])/Table2[[#This Row],[20D EMA]]</f>
        <v>-6.09008419847956E-3</v>
      </c>
      <c r="T514" s="1">
        <f>(Table2[[#This Row],[Close Price]]-Table2[[#This Row],[50D EMA]])/Table2[[#This Row],[50D EMA]]</f>
        <v>5.2317599397914999E-2</v>
      </c>
      <c r="U514" s="1">
        <f>(Table2[[#This Row],[Close Price]]-Table2[[#This Row],[200D EMA]])/Table2[[#This Row],[200D EMA]]</f>
        <v>0.14284146518351371</v>
      </c>
      <c r="V514">
        <v>0.60401602043538705</v>
      </c>
      <c r="W514">
        <v>1205.5</v>
      </c>
      <c r="X514">
        <v>1236.75</v>
      </c>
      <c r="Y514">
        <v>1191.5999999999999</v>
      </c>
      <c r="Z514">
        <v>1248</v>
      </c>
      <c r="AA514">
        <v>1185.05</v>
      </c>
      <c r="AB514">
        <v>1264</v>
      </c>
      <c r="AC514" s="1">
        <f>(Table2[[#This Row],[Close Price]]/Table2[[#This Row],[Day Low]])-1</f>
        <v>8.5856491082536568E-3</v>
      </c>
      <c r="AD514" s="1">
        <f>(Table2[[#This Row],[Day High]]/Table2[[#This Row],[Close Price]])-1</f>
        <v>1.718962043015182E-2</v>
      </c>
      <c r="AE514" s="1">
        <f>(Table2[[#This Row],[Close Price]]/Table2[[#This Row],[Current Week Low]])-1</f>
        <v>2.035078885532049E-2</v>
      </c>
      <c r="AF514" s="1">
        <f>(Table2[[#This Row],[Current Week High]]/Table2[[#This Row],[Close Price]])-1</f>
        <v>2.6442406546860253E-2</v>
      </c>
      <c r="AG514" s="1">
        <f>(Table2[[#This Row],[Close Price]]/Table2[[#This Row],[Current Month Low]])-1</f>
        <v>2.5990464537361202E-2</v>
      </c>
      <c r="AH514" s="1">
        <f>(Table2[[#This Row],[Current Month High]]/Table2[[#This Row],[Close Price]])-1</f>
        <v>3.9601924579512282E-2</v>
      </c>
      <c r="AI514">
        <v>13.0896080931036</v>
      </c>
      <c r="AJ514">
        <v>61.757466906139797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0.08</v>
      </c>
      <c r="AM514" t="s">
        <v>3208</v>
      </c>
      <c r="AN514">
        <v>-6.96</v>
      </c>
      <c r="AO514" t="s">
        <v>3206</v>
      </c>
      <c r="AP514">
        <v>-4.7446518473296E-2</v>
      </c>
      <c r="AQ514">
        <f>(Table2[[#This Row],[Sharpe Ratio]]-AVERAGE(Table2[Sharpe Ratio]))/_xlfn.STDEV.P(Table2[Sharpe Ratio])</f>
        <v>-1.3107603064793709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-1.3379408462713573</v>
      </c>
      <c r="AS514">
        <f>_xlfn.RANK.AVG(Table2[[#This Row],[1Y Return vs Nifty Z-Score]],Table2[1Y Return vs Nifty Z-Score])</f>
        <v>613</v>
      </c>
      <c r="AT514">
        <f>_xlfn.RANK.AVG(Table2[[#This Row],[6M Return vs Nifty Z-Score]],Table2[6M Return vs Nifty Z-Score])</f>
        <v>158</v>
      </c>
      <c r="AU514">
        <f>_xlfn.RANK.AVG(Table2[[#This Row],[Sharpe Ratio Z-Score]],Table2[Sharpe Ratio Z-Score])</f>
        <v>666</v>
      </c>
      <c r="AV514">
        <f>(Table2[[#This Row],[Rank 1Y]]+Table2[[#This Row],[Rank 6M]]+Table2[[#This Row],[Rank Sharpe]])/3</f>
        <v>479</v>
      </c>
    </row>
    <row r="515" spans="1:48" x14ac:dyDescent="0.3">
      <c r="A515" t="s">
        <v>1255</v>
      </c>
      <c r="B515" t="s">
        <v>1256</v>
      </c>
      <c r="C515" t="s">
        <v>3178</v>
      </c>
      <c r="D515" t="s">
        <v>1214</v>
      </c>
      <c r="E515">
        <v>9463.3676632410006</v>
      </c>
      <c r="F515">
        <v>88.49</v>
      </c>
      <c r="G515">
        <v>0.10664271810998099</v>
      </c>
      <c r="H515">
        <f>(Table2[[#This Row],[1Y Return vs Nifty]]-AVERAGE(Table2[1Y Return vs Nifty]))/_xlfn.STDEV.P(Table2[1Y Return vs Nifty])</f>
        <v>-0.4169306147937647</v>
      </c>
      <c r="I515">
        <v>-10.8656545484478</v>
      </c>
      <c r="J515">
        <f>(Table2[[#This Row],[1M Return vs Nifty]]-AVERAGE(Table2[1M Return vs Nifty]))/_xlfn.STDEV.P(Table2[1M Return vs Nifty])</f>
        <v>-1.2974687072532969</v>
      </c>
      <c r="K515">
        <v>-15.4460265598396</v>
      </c>
      <c r="L515">
        <f>(Table2[[#This Row],[6M Return vs Nifty]]-AVERAGE(Table2[6M Return vs Nifty]))/_xlfn.STDEV.P(Table2[6M Return vs Nifty])</f>
        <v>-0.91943644381700984</v>
      </c>
      <c r="M515">
        <v>-1.05257589537324</v>
      </c>
      <c r="N515">
        <f>(Table2[[#This Row],[1W Return vs Nifty]]-AVERAGE(Table2[1W Return vs Nifty]))/_xlfn.STDEV.P(Table2[1W Return vs Nifty])</f>
        <v>-0.60844209285500117</v>
      </c>
      <c r="O515">
        <v>92.87</v>
      </c>
      <c r="P515">
        <v>91.349962606672705</v>
      </c>
      <c r="Q515">
        <v>87.680943647751207</v>
      </c>
      <c r="R515">
        <v>36.984130671855802</v>
      </c>
      <c r="S515" s="1">
        <f>(Table2[[#This Row],[Close Price]]-Table2[[#This Row],[20D EMA]])/Table2[[#This Row],[20D EMA]]</f>
        <v>-4.7162700549154835E-2</v>
      </c>
      <c r="T515" s="1">
        <f>(Table2[[#This Row],[Close Price]]-Table2[[#This Row],[50D EMA]])/Table2[[#This Row],[50D EMA]]</f>
        <v>-3.1307758920350148E-2</v>
      </c>
      <c r="U515" s="1">
        <f>(Table2[[#This Row],[Close Price]]-Table2[[#This Row],[200D EMA]])/Table2[[#This Row],[200D EMA]]</f>
        <v>9.227276972509392E-3</v>
      </c>
      <c r="V515">
        <v>1.4558116571252699</v>
      </c>
      <c r="W515">
        <v>87.55</v>
      </c>
      <c r="X515">
        <v>91.3</v>
      </c>
      <c r="Y515">
        <v>87.55</v>
      </c>
      <c r="Z515">
        <v>91.3</v>
      </c>
      <c r="AA515">
        <v>87.55</v>
      </c>
      <c r="AB515">
        <v>95.46</v>
      </c>
      <c r="AC515" s="1">
        <f>(Table2[[#This Row],[Close Price]]/Table2[[#This Row],[Day Low]])-1</f>
        <v>1.0736721873215282E-2</v>
      </c>
      <c r="AD515" s="1">
        <f>(Table2[[#This Row],[Day High]]/Table2[[#This Row],[Close Price]])-1</f>
        <v>3.1755000565035552E-2</v>
      </c>
      <c r="AE515" s="1">
        <f>(Table2[[#This Row],[Close Price]]/Table2[[#This Row],[Current Week Low]])-1</f>
        <v>1.0736721873215282E-2</v>
      </c>
      <c r="AF515" s="1">
        <f>(Table2[[#This Row],[Current Week High]]/Table2[[#This Row],[Close Price]])-1</f>
        <v>3.1755000565035552E-2</v>
      </c>
      <c r="AG515" s="1">
        <f>(Table2[[#This Row],[Close Price]]/Table2[[#This Row],[Current Month Low]])-1</f>
        <v>1.0736721873215282E-2</v>
      </c>
      <c r="AH515" s="1">
        <f>(Table2[[#This Row],[Current Month High]]/Table2[[#This Row],[Close Price]])-1</f>
        <v>7.8765962255622046E-2</v>
      </c>
      <c r="AI515">
        <v>53.350661091648703</v>
      </c>
      <c r="AJ515">
        <v>40.907643312101897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0.03</v>
      </c>
      <c r="AM515" t="s">
        <v>3208</v>
      </c>
      <c r="AN515">
        <v>-7.53</v>
      </c>
      <c r="AO515" t="s">
        <v>3206</v>
      </c>
      <c r="AP515">
        <v>5.7888556856398002E-2</v>
      </c>
      <c r="AQ515">
        <f>(Table2[[#This Row],[Sharpe Ratio]]-AVERAGE(Table2[Sharpe Ratio]))/_xlfn.STDEV.P(Table2[Sharpe Ratio])</f>
        <v>-7.9251955254736411E-2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-3.3215298139738092</v>
      </c>
      <c r="AS515">
        <f>_xlfn.RANK.AVG(Table2[[#This Row],[1Y Return vs Nifty Z-Score]],Table2[1Y Return vs Nifty Z-Score])</f>
        <v>449</v>
      </c>
      <c r="AT515">
        <f>_xlfn.RANK.AVG(Table2[[#This Row],[6M Return vs Nifty Z-Score]],Table2[6M Return vs Nifty Z-Score])</f>
        <v>623</v>
      </c>
      <c r="AU515">
        <f>_xlfn.RANK.AVG(Table2[[#This Row],[Sharpe Ratio Z-Score]],Table2[Sharpe Ratio Z-Score])</f>
        <v>370</v>
      </c>
      <c r="AV515">
        <f>(Table2[[#This Row],[Rank 1Y]]+Table2[[#This Row],[Rank 6M]]+Table2[[#This Row],[Rank Sharpe]])/3</f>
        <v>480.66666666666669</v>
      </c>
    </row>
    <row r="516" spans="1:48" x14ac:dyDescent="0.3">
      <c r="A516" t="s">
        <v>484</v>
      </c>
      <c r="B516" t="s">
        <v>485</v>
      </c>
      <c r="C516" t="s">
        <v>3159</v>
      </c>
      <c r="D516" t="s">
        <v>185</v>
      </c>
      <c r="E516">
        <v>45031.040026875002</v>
      </c>
      <c r="F516">
        <v>644.6</v>
      </c>
      <c r="G516">
        <v>15.4545427487061</v>
      </c>
      <c r="H516">
        <f>(Table2[[#This Row],[1Y Return vs Nifty]]-AVERAGE(Table2[1Y Return vs Nifty]))/_xlfn.STDEV.P(Table2[1Y Return vs Nifty])</f>
        <v>-0.14481090091251458</v>
      </c>
      <c r="I516">
        <v>5.7023569048198404</v>
      </c>
      <c r="J516">
        <f>(Table2[[#This Row],[1M Return vs Nifty]]-AVERAGE(Table2[1M Return vs Nifty]))/_xlfn.STDEV.P(Table2[1M Return vs Nifty])</f>
        <v>0.32049086909884161</v>
      </c>
      <c r="K516">
        <v>2.4090583491327902</v>
      </c>
      <c r="L516">
        <f>(Table2[[#This Row],[6M Return vs Nifty]]-AVERAGE(Table2[6M Return vs Nifty]))/_xlfn.STDEV.P(Table2[6M Return vs Nifty])</f>
        <v>-0.3486468492544515</v>
      </c>
      <c r="M516">
        <v>-0.89517972617198904</v>
      </c>
      <c r="N516">
        <f>(Table2[[#This Row],[1W Return vs Nifty]]-AVERAGE(Table2[1W Return vs Nifty]))/_xlfn.STDEV.P(Table2[1W Return vs Nifty])</f>
        <v>-0.57865279696747074</v>
      </c>
      <c r="O516">
        <v>638.37</v>
      </c>
      <c r="P516">
        <v>627.00393665350498</v>
      </c>
      <c r="Q516">
        <v>572.93645884227101</v>
      </c>
      <c r="R516">
        <v>57.517510112502897</v>
      </c>
      <c r="S516" s="1">
        <f>(Table2[[#This Row],[Close Price]]-Table2[[#This Row],[20D EMA]])/Table2[[#This Row],[20D EMA]]</f>
        <v>9.7592305402823092E-3</v>
      </c>
      <c r="T516" s="1">
        <f>(Table2[[#This Row],[Close Price]]-Table2[[#This Row],[50D EMA]])/Table2[[#This Row],[50D EMA]]</f>
        <v>2.8063720684769772E-2</v>
      </c>
      <c r="U516" s="1">
        <f>(Table2[[#This Row],[Close Price]]-Table2[[#This Row],[200D EMA]])/Table2[[#This Row],[200D EMA]]</f>
        <v>0.1250811325614346</v>
      </c>
      <c r="V516">
        <v>2.9804083340259</v>
      </c>
      <c r="W516">
        <v>637.85</v>
      </c>
      <c r="X516">
        <v>658.2</v>
      </c>
      <c r="Y516">
        <v>637.85</v>
      </c>
      <c r="Z516">
        <v>665.45</v>
      </c>
      <c r="AA516">
        <v>630.75</v>
      </c>
      <c r="AB516">
        <v>689.95</v>
      </c>
      <c r="AC516" s="1">
        <f>(Table2[[#This Row],[Close Price]]/Table2[[#This Row],[Day Low]])-1</f>
        <v>1.0582425335110113E-2</v>
      </c>
      <c r="AD516" s="1">
        <f>(Table2[[#This Row],[Day High]]/Table2[[#This Row],[Close Price]])-1</f>
        <v>2.1098355569345362E-2</v>
      </c>
      <c r="AE516" s="1">
        <f>(Table2[[#This Row],[Close Price]]/Table2[[#This Row],[Current Week Low]])-1</f>
        <v>1.0582425335110113E-2</v>
      </c>
      <c r="AF516" s="1">
        <f>(Table2[[#This Row],[Current Week High]]/Table2[[#This Row],[Close Price]])-1</f>
        <v>3.2345640707415413E-2</v>
      </c>
      <c r="AG516" s="1">
        <f>(Table2[[#This Row],[Close Price]]/Table2[[#This Row],[Current Month Low]])-1</f>
        <v>2.19579865239794E-2</v>
      </c>
      <c r="AH516" s="1">
        <f>(Table2[[#This Row],[Current Month High]]/Table2[[#This Row],[Close Price]])-1</f>
        <v>7.035370772572147E-2</v>
      </c>
      <c r="AI516">
        <v>7.0353707725721399</v>
      </c>
      <c r="AJ516">
        <v>62.347311421735299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0.03</v>
      </c>
      <c r="AM516" t="s">
        <v>3208</v>
      </c>
      <c r="AN516">
        <v>7.53</v>
      </c>
      <c r="AO516" t="s">
        <v>3208</v>
      </c>
      <c r="AP516">
        <v>-3.5775675910494999E-2</v>
      </c>
      <c r="AQ516">
        <f>(Table2[[#This Row],[Sharpe Ratio]]-AVERAGE(Table2[Sharpe Ratio]))/_xlfn.STDEV.P(Table2[Sharpe Ratio])</f>
        <v>-1.1743124989762068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-1.9259321770118021</v>
      </c>
      <c r="AS516">
        <f>_xlfn.RANK.AVG(Table2[[#This Row],[1Y Return vs Nifty Z-Score]],Table2[1Y Return vs Nifty Z-Score])</f>
        <v>350</v>
      </c>
      <c r="AT516">
        <f>_xlfn.RANK.AVG(Table2[[#This Row],[6M Return vs Nifty Z-Score]],Table2[6M Return vs Nifty Z-Score])</f>
        <v>440</v>
      </c>
      <c r="AU516">
        <f>_xlfn.RANK.AVG(Table2[[#This Row],[Sharpe Ratio Z-Score]],Table2[Sharpe Ratio Z-Score])</f>
        <v>653</v>
      </c>
      <c r="AV516">
        <f>(Table2[[#This Row],[Rank 1Y]]+Table2[[#This Row],[Rank 6M]]+Table2[[#This Row],[Rank Sharpe]])/3</f>
        <v>481</v>
      </c>
    </row>
    <row r="517" spans="1:48" x14ac:dyDescent="0.3">
      <c r="A517" t="s">
        <v>2086</v>
      </c>
      <c r="B517" t="s">
        <v>2087</v>
      </c>
      <c r="C517" t="s">
        <v>3161</v>
      </c>
      <c r="D517" t="s">
        <v>545</v>
      </c>
      <c r="E517">
        <v>3043.8796615020001</v>
      </c>
      <c r="F517">
        <v>51.44</v>
      </c>
      <c r="G517">
        <v>-13.2730008940917</v>
      </c>
      <c r="H517">
        <f>(Table2[[#This Row],[1Y Return vs Nifty]]-AVERAGE(Table2[1Y Return vs Nifty]))/_xlfn.STDEV.P(Table2[1Y Return vs Nifty])</f>
        <v>-0.65415295689446473</v>
      </c>
      <c r="I517">
        <v>-0.43828657828950901</v>
      </c>
      <c r="J517">
        <f>(Table2[[#This Row],[1M Return vs Nifty]]-AVERAGE(Table2[1M Return vs Nifty]))/_xlfn.STDEV.P(Table2[1M Return vs Nifty])</f>
        <v>-0.27917753145031549</v>
      </c>
      <c r="K517">
        <v>23.081122639178599</v>
      </c>
      <c r="L517">
        <f>(Table2[[#This Row],[6M Return vs Nifty]]-AVERAGE(Table2[6M Return vs Nifty]))/_xlfn.STDEV.P(Table2[6M Return vs Nifty])</f>
        <v>0.31219566451914871</v>
      </c>
      <c r="M517">
        <v>-2.0447737586045598</v>
      </c>
      <c r="N517">
        <f>(Table2[[#This Row],[1W Return vs Nifty]]-AVERAGE(Table2[1W Return vs Nifty]))/_xlfn.STDEV.P(Table2[1W Return vs Nifty])</f>
        <v>-0.79622859284904479</v>
      </c>
      <c r="O517">
        <v>54.96</v>
      </c>
      <c r="P517">
        <v>54.0691247316173</v>
      </c>
      <c r="Q517">
        <v>48.167097977261498</v>
      </c>
      <c r="R517">
        <v>32.708441418314401</v>
      </c>
      <c r="S517" s="1">
        <f>(Table2[[#This Row],[Close Price]]-Table2[[#This Row],[20D EMA]])/Table2[[#This Row],[20D EMA]]</f>
        <v>-6.4046579330422182E-2</v>
      </c>
      <c r="T517" s="1">
        <f>(Table2[[#This Row],[Close Price]]-Table2[[#This Row],[50D EMA]])/Table2[[#This Row],[50D EMA]]</f>
        <v>-4.8625250448707628E-2</v>
      </c>
      <c r="U517" s="1">
        <f>(Table2[[#This Row],[Close Price]]-Table2[[#This Row],[200D EMA]])/Table2[[#This Row],[200D EMA]]</f>
        <v>6.7948914511801309E-2</v>
      </c>
      <c r="V517">
        <v>0.531876879995268</v>
      </c>
      <c r="W517">
        <v>51</v>
      </c>
      <c r="X517">
        <v>53.55</v>
      </c>
      <c r="Y517">
        <v>51</v>
      </c>
      <c r="Z517">
        <v>54.4</v>
      </c>
      <c r="AA517">
        <v>51</v>
      </c>
      <c r="AB517">
        <v>57.9</v>
      </c>
      <c r="AC517" s="1">
        <f>(Table2[[#This Row],[Close Price]]/Table2[[#This Row],[Day Low]])-1</f>
        <v>8.6274509803920818E-3</v>
      </c>
      <c r="AD517" s="1">
        <f>(Table2[[#This Row],[Day High]]/Table2[[#This Row],[Close Price]])-1</f>
        <v>4.1018662519440197E-2</v>
      </c>
      <c r="AE517" s="1">
        <f>(Table2[[#This Row],[Close Price]]/Table2[[#This Row],[Current Week Low]])-1</f>
        <v>8.6274509803920818E-3</v>
      </c>
      <c r="AF517" s="1">
        <f>(Table2[[#This Row],[Current Week High]]/Table2[[#This Row],[Close Price]])-1</f>
        <v>5.7542768273717071E-2</v>
      </c>
      <c r="AG517" s="1">
        <f>(Table2[[#This Row],[Close Price]]/Table2[[#This Row],[Current Month Low]])-1</f>
        <v>8.6274509803920818E-3</v>
      </c>
      <c r="AH517" s="1">
        <f>(Table2[[#This Row],[Current Month High]]/Table2[[#This Row],[Close Price]])-1</f>
        <v>0.12558320373250398</v>
      </c>
      <c r="AI517">
        <v>22.472783825816499</v>
      </c>
      <c r="AJ517">
        <v>54.706766917293201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0.03</v>
      </c>
      <c r="AM517" t="s">
        <v>3208</v>
      </c>
      <c r="AN517">
        <v>-14.72</v>
      </c>
      <c r="AO517" t="s">
        <v>3206</v>
      </c>
      <c r="AP517">
        <v>-5.3128411724660998E-2</v>
      </c>
      <c r="AQ517">
        <f>(Table2[[#This Row],[Sharpe Ratio]]-AVERAGE(Table2[Sharpe Ratio]))/_xlfn.STDEV.P(Table2[Sharpe Ratio])</f>
        <v>-1.3771892615821384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-2.7945526782568146</v>
      </c>
      <c r="AS517">
        <f>_xlfn.RANK.AVG(Table2[[#This Row],[1Y Return vs Nifty Z-Score]],Table2[1Y Return vs Nifty Z-Score])</f>
        <v>552</v>
      </c>
      <c r="AT517">
        <f>_xlfn.RANK.AVG(Table2[[#This Row],[6M Return vs Nifty Z-Score]],Table2[6M Return vs Nifty Z-Score])</f>
        <v>221</v>
      </c>
      <c r="AU517">
        <f>_xlfn.RANK.AVG(Table2[[#This Row],[Sharpe Ratio Z-Score]],Table2[Sharpe Ratio Z-Score])</f>
        <v>670</v>
      </c>
      <c r="AV517">
        <f>(Table2[[#This Row],[Rank 1Y]]+Table2[[#This Row],[Rank 6M]]+Table2[[#This Row],[Rank Sharpe]])/3</f>
        <v>481</v>
      </c>
    </row>
    <row r="518" spans="1:48" x14ac:dyDescent="0.3">
      <c r="A518" t="s">
        <v>531</v>
      </c>
      <c r="B518" t="s">
        <v>532</v>
      </c>
      <c r="C518" t="s">
        <v>3177</v>
      </c>
      <c r="D518" t="s">
        <v>533</v>
      </c>
      <c r="E518">
        <v>39801.35104655</v>
      </c>
      <c r="F518">
        <v>35133.35</v>
      </c>
      <c r="G518">
        <v>-17.154658997057801</v>
      </c>
      <c r="H518">
        <f>(Table2[[#This Row],[1Y Return vs Nifty]]-AVERAGE(Table2[1Y Return vs Nifty]))/_xlfn.STDEV.P(Table2[1Y Return vs Nifty])</f>
        <v>-0.72297512085554605</v>
      </c>
      <c r="I518">
        <v>-8.0934927246763095</v>
      </c>
      <c r="J518">
        <f>(Table2[[#This Row],[1M Return vs Nifty]]-AVERAGE(Table2[1M Return vs Nifty]))/_xlfn.STDEV.P(Table2[1M Return vs Nifty])</f>
        <v>-1.02675150123131</v>
      </c>
      <c r="K518">
        <v>5.1363562902178499</v>
      </c>
      <c r="L518">
        <f>(Table2[[#This Row],[6M Return vs Nifty]]-AVERAGE(Table2[6M Return vs Nifty]))/_xlfn.STDEV.P(Table2[6M Return vs Nifty])</f>
        <v>-0.26146085747790304</v>
      </c>
      <c r="M518">
        <v>0.21917317068567699</v>
      </c>
      <c r="N518">
        <f>(Table2[[#This Row],[1W Return vs Nifty]]-AVERAGE(Table2[1W Return vs Nifty]))/_xlfn.STDEV.P(Table2[1W Return vs Nifty])</f>
        <v>-0.36774684966214188</v>
      </c>
      <c r="O518">
        <v>35654.54</v>
      </c>
      <c r="P518">
        <v>36100.576822151401</v>
      </c>
      <c r="Q518">
        <v>33598.722279367103</v>
      </c>
      <c r="R518">
        <v>47.379942766753899</v>
      </c>
      <c r="S518" s="1">
        <f>(Table2[[#This Row],[Close Price]]-Table2[[#This Row],[20D EMA]])/Table2[[#This Row],[20D EMA]]</f>
        <v>-1.46177737814035E-2</v>
      </c>
      <c r="T518" s="1">
        <f>(Table2[[#This Row],[Close Price]]-Table2[[#This Row],[50D EMA]])/Table2[[#This Row],[50D EMA]]</f>
        <v>-2.6792558659558856E-2</v>
      </c>
      <c r="U518" s="1">
        <f>(Table2[[#This Row],[Close Price]]-Table2[[#This Row],[200D EMA]])/Table2[[#This Row],[200D EMA]]</f>
        <v>4.5675180974822586E-2</v>
      </c>
      <c r="V518">
        <v>0.81206747101948795</v>
      </c>
      <c r="W518">
        <v>35055</v>
      </c>
      <c r="X518">
        <v>35550</v>
      </c>
      <c r="Y518">
        <v>34500</v>
      </c>
      <c r="Z518">
        <v>35550</v>
      </c>
      <c r="AA518">
        <v>34465.550000000003</v>
      </c>
      <c r="AB518">
        <v>36244</v>
      </c>
      <c r="AC518" s="1">
        <f>(Table2[[#This Row],[Close Price]]/Table2[[#This Row],[Day Low]])-1</f>
        <v>2.2350591926971752E-3</v>
      </c>
      <c r="AD518" s="1">
        <f>(Table2[[#This Row],[Day High]]/Table2[[#This Row],[Close Price]])-1</f>
        <v>1.1859102533632537E-2</v>
      </c>
      <c r="AE518" s="1">
        <f>(Table2[[#This Row],[Close Price]]/Table2[[#This Row],[Current Week Low]])-1</f>
        <v>1.8357971014492769E-2</v>
      </c>
      <c r="AF518" s="1">
        <f>(Table2[[#This Row],[Current Week High]]/Table2[[#This Row],[Close Price]])-1</f>
        <v>1.1859102533632537E-2</v>
      </c>
      <c r="AG518" s="1">
        <f>(Table2[[#This Row],[Close Price]]/Table2[[#This Row],[Current Month Low]])-1</f>
        <v>1.9375869527687772E-2</v>
      </c>
      <c r="AH518" s="1">
        <f>(Table2[[#This Row],[Current Month High]]/Table2[[#This Row],[Close Price]])-1</f>
        <v>3.1612413846103582E-2</v>
      </c>
      <c r="AI518">
        <v>16.289793031407399</v>
      </c>
      <c r="AJ518">
        <v>23.279454155328501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0</v>
      </c>
      <c r="AM518">
        <v>0</v>
      </c>
      <c r="AN518">
        <v>0.77</v>
      </c>
      <c r="AO518" t="s">
        <v>3208</v>
      </c>
      <c r="AP518">
        <v>2.5893488643698E-2</v>
      </c>
      <c r="AQ518">
        <f>(Table2[[#This Row],[Sharpe Ratio]]-AVERAGE(Table2[Sharpe Ratio]))/_xlfn.STDEV.P(Table2[Sharpe Ratio])</f>
        <v>-0.45331722818129772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574</v>
      </c>
      <c r="AT518">
        <f>_xlfn.RANK.AVG(Table2[[#This Row],[6M Return vs Nifty Z-Score]],Table2[6M Return vs Nifty Z-Score])</f>
        <v>412</v>
      </c>
      <c r="AU518">
        <f>_xlfn.RANK.AVG(Table2[[#This Row],[Sharpe Ratio Z-Score]],Table2[Sharpe Ratio Z-Score])</f>
        <v>458</v>
      </c>
      <c r="AV518">
        <f>(Table2[[#This Row],[Rank 1Y]]+Table2[[#This Row],[Rank 6M]]+Table2[[#This Row],[Rank Sharpe]])/3</f>
        <v>481.33333333333331</v>
      </c>
    </row>
    <row r="519" spans="1:48" x14ac:dyDescent="0.3">
      <c r="A519" t="s">
        <v>408</v>
      </c>
      <c r="B519" t="s">
        <v>409</v>
      </c>
      <c r="C519" t="s">
        <v>3160</v>
      </c>
      <c r="D519" t="s">
        <v>21</v>
      </c>
      <c r="E519">
        <v>58269.874637519897</v>
      </c>
      <c r="F519">
        <v>3066.6</v>
      </c>
      <c r="G519">
        <v>-0.78450908479798498</v>
      </c>
      <c r="H519">
        <f>(Table2[[#This Row],[1Y Return vs Nifty]]-AVERAGE(Table2[1Y Return vs Nifty]))/_xlfn.STDEV.P(Table2[1Y Return vs Nifty])</f>
        <v>-0.43273082023872139</v>
      </c>
      <c r="I519">
        <v>12.4118677171814</v>
      </c>
      <c r="J519">
        <f>(Table2[[#This Row],[1M Return vs Nifty]]-AVERAGE(Table2[1M Return vs Nifty]))/_xlfn.STDEV.P(Table2[1M Return vs Nifty])</f>
        <v>0.9757123663870737</v>
      </c>
      <c r="K519">
        <v>12.5903641753934</v>
      </c>
      <c r="L519">
        <f>(Table2[[#This Row],[6M Return vs Nifty]]-AVERAGE(Table2[6M Return vs Nifty]))/_xlfn.STDEV.P(Table2[6M Return vs Nifty])</f>
        <v>-2.3171868075929154E-2</v>
      </c>
      <c r="M519">
        <v>1.7722481239402099</v>
      </c>
      <c r="N519">
        <f>(Table2[[#This Row],[1W Return vs Nifty]]-AVERAGE(Table2[1W Return vs Nifty]))/_xlfn.STDEV.P(Table2[1W Return vs Nifty])</f>
        <v>-7.3806980904243133E-2</v>
      </c>
      <c r="O519">
        <v>3012.99</v>
      </c>
      <c r="P519">
        <v>2866.15761898971</v>
      </c>
      <c r="Q519">
        <v>2582.4958364241502</v>
      </c>
      <c r="R519">
        <v>57.997936663328801</v>
      </c>
      <c r="S519" s="1">
        <f>(Table2[[#This Row],[Close Price]]-Table2[[#This Row],[20D EMA]])/Table2[[#This Row],[20D EMA]]</f>
        <v>1.7792956498362135E-2</v>
      </c>
      <c r="T519" s="1">
        <f>(Table2[[#This Row],[Close Price]]-Table2[[#This Row],[50D EMA]])/Table2[[#This Row],[50D EMA]]</f>
        <v>6.9934179363430701E-2</v>
      </c>
      <c r="U519" s="1">
        <f>(Table2[[#This Row],[Close Price]]-Table2[[#This Row],[200D EMA]])/Table2[[#This Row],[200D EMA]]</f>
        <v>0.18745593187331677</v>
      </c>
      <c r="V519">
        <v>0.66548038191421699</v>
      </c>
      <c r="W519">
        <v>3050</v>
      </c>
      <c r="X519">
        <v>3117.35</v>
      </c>
      <c r="Y519">
        <v>2974</v>
      </c>
      <c r="Z519">
        <v>3117.35</v>
      </c>
      <c r="AA519">
        <v>2974</v>
      </c>
      <c r="AB519">
        <v>3165</v>
      </c>
      <c r="AC519" s="1">
        <f>(Table2[[#This Row],[Close Price]]/Table2[[#This Row],[Day Low]])-1</f>
        <v>5.4426229508195423E-3</v>
      </c>
      <c r="AD519" s="1">
        <f>(Table2[[#This Row],[Day High]]/Table2[[#This Row],[Close Price]])-1</f>
        <v>1.6549272810278515E-2</v>
      </c>
      <c r="AE519" s="1">
        <f>(Table2[[#This Row],[Close Price]]/Table2[[#This Row],[Current Week Low]])-1</f>
        <v>3.1136516476126364E-2</v>
      </c>
      <c r="AF519" s="1">
        <f>(Table2[[#This Row],[Current Week High]]/Table2[[#This Row],[Close Price]])-1</f>
        <v>1.6549272810278515E-2</v>
      </c>
      <c r="AG519" s="1">
        <f>(Table2[[#This Row],[Close Price]]/Table2[[#This Row],[Current Month Low]])-1</f>
        <v>3.1136516476126364E-2</v>
      </c>
      <c r="AH519" s="1">
        <f>(Table2[[#This Row],[Current Month High]]/Table2[[#This Row],[Close Price]])-1</f>
        <v>3.2087654079436589E-2</v>
      </c>
      <c r="AI519">
        <v>3.2087654079436501</v>
      </c>
      <c r="AJ519">
        <v>48.209366391184503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0.06</v>
      </c>
      <c r="AM519" t="s">
        <v>3208</v>
      </c>
      <c r="AN519">
        <v>1.55</v>
      </c>
      <c r="AO519" t="s">
        <v>3208</v>
      </c>
      <c r="AP519">
        <v>-4.0644793908400999E-2</v>
      </c>
      <c r="AQ519">
        <f>(Table2[[#This Row],[Sharpe Ratio]]-AVERAGE(Table2[Sharpe Ratio]))/_xlfn.STDEV.P(Table2[Sharpe Ratio])</f>
        <v>-1.2312390209229667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-0.78523632375478669</v>
      </c>
      <c r="AS519">
        <f>_xlfn.RANK.AVG(Table2[[#This Row],[1Y Return vs Nifty Z-Score]],Table2[1Y Return vs Nifty Z-Score])</f>
        <v>458</v>
      </c>
      <c r="AT519">
        <f>_xlfn.RANK.AVG(Table2[[#This Row],[6M Return vs Nifty Z-Score]],Table2[6M Return vs Nifty Z-Score])</f>
        <v>332</v>
      </c>
      <c r="AU519">
        <f>_xlfn.RANK.AVG(Table2[[#This Row],[Sharpe Ratio Z-Score]],Table2[Sharpe Ratio Z-Score])</f>
        <v>656</v>
      </c>
      <c r="AV519">
        <f>(Table2[[#This Row],[Rank 1Y]]+Table2[[#This Row],[Rank 6M]]+Table2[[#This Row],[Rank Sharpe]])/3</f>
        <v>482</v>
      </c>
    </row>
    <row r="520" spans="1:48" x14ac:dyDescent="0.3">
      <c r="A520" t="s">
        <v>512</v>
      </c>
      <c r="B520" t="s">
        <v>513</v>
      </c>
      <c r="C520" t="s">
        <v>3161</v>
      </c>
      <c r="D520" t="s">
        <v>514</v>
      </c>
      <c r="E520">
        <v>41598.015455699999</v>
      </c>
      <c r="F520">
        <v>666.5</v>
      </c>
      <c r="G520">
        <v>-50.919724655366501</v>
      </c>
      <c r="H520">
        <f>(Table2[[#This Row],[1Y Return vs Nifty]]-AVERAGE(Table2[1Y Return vs Nifty]))/_xlfn.STDEV.P(Table2[1Y Return vs Nifty])</f>
        <v>-1.3216329168930483</v>
      </c>
      <c r="I520">
        <v>26.907722521232198</v>
      </c>
      <c r="J520">
        <f>(Table2[[#This Row],[1M Return vs Nifty]]-AVERAGE(Table2[1M Return vs Nifty]))/_xlfn.STDEV.P(Table2[1M Return vs Nifty])</f>
        <v>2.3913141821981356</v>
      </c>
      <c r="K520">
        <v>59.846333894645802</v>
      </c>
      <c r="L520">
        <f>(Table2[[#This Row],[6M Return vs Nifty]]-AVERAGE(Table2[6M Return vs Nifty]))/_xlfn.STDEV.P(Table2[6M Return vs Nifty])</f>
        <v>1.4875023143334893</v>
      </c>
      <c r="M520">
        <v>13.072407292310199</v>
      </c>
      <c r="N520">
        <f>(Table2[[#This Row],[1W Return vs Nifty]]-AVERAGE(Table2[1W Return vs Nifty]))/_xlfn.STDEV.P(Table2[1W Return vs Nifty])</f>
        <v>2.0648968182482439</v>
      </c>
      <c r="O520">
        <v>589.04999999999995</v>
      </c>
      <c r="P520">
        <v>531.58255393806598</v>
      </c>
      <c r="Q520">
        <v>527.38214483418699</v>
      </c>
      <c r="R520">
        <v>72.142760583332304</v>
      </c>
      <c r="S520" s="1">
        <f>(Table2[[#This Row],[Close Price]]-Table2[[#This Row],[20D EMA]])/Table2[[#This Row],[20D EMA]]</f>
        <v>0.13148289618877862</v>
      </c>
      <c r="T520" s="1">
        <f>(Table2[[#This Row],[Close Price]]-Table2[[#This Row],[50D EMA]])/Table2[[#This Row],[50D EMA]]</f>
        <v>0.25380337458864966</v>
      </c>
      <c r="U520" s="1">
        <f>(Table2[[#This Row],[Close Price]]-Table2[[#This Row],[200D EMA]])/Table2[[#This Row],[200D EMA]]</f>
        <v>0.26378946752084814</v>
      </c>
      <c r="V520">
        <v>2.0617999993859799</v>
      </c>
      <c r="W520">
        <v>651</v>
      </c>
      <c r="X520">
        <v>683.3</v>
      </c>
      <c r="Y520">
        <v>584.1</v>
      </c>
      <c r="Z520">
        <v>687.4</v>
      </c>
      <c r="AA520">
        <v>583.6</v>
      </c>
      <c r="AB520">
        <v>687.4</v>
      </c>
      <c r="AC520" s="1">
        <f>(Table2[[#This Row],[Close Price]]/Table2[[#This Row],[Day Low]])-1</f>
        <v>2.3809523809523725E-2</v>
      </c>
      <c r="AD520" s="1">
        <f>(Table2[[#This Row],[Day High]]/Table2[[#This Row],[Close Price]])-1</f>
        <v>2.520630157539383E-2</v>
      </c>
      <c r="AE520" s="1">
        <f>(Table2[[#This Row],[Close Price]]/Table2[[#This Row],[Current Week Low]])-1</f>
        <v>0.14107173429207331</v>
      </c>
      <c r="AF520" s="1">
        <f>(Table2[[#This Row],[Current Week High]]/Table2[[#This Row],[Close Price]])-1</f>
        <v>3.1357839459865033E-2</v>
      </c>
      <c r="AG520" s="1">
        <f>(Table2[[#This Row],[Close Price]]/Table2[[#This Row],[Current Month Low]])-1</f>
        <v>0.14204934886908838</v>
      </c>
      <c r="AH520" s="1">
        <f>(Table2[[#This Row],[Current Month High]]/Table2[[#This Row],[Close Price]])-1</f>
        <v>3.1357839459865033E-2</v>
      </c>
      <c r="AI520">
        <v>49.7824456114028</v>
      </c>
      <c r="AJ520">
        <v>114.99999999999901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0.34</v>
      </c>
      <c r="AM520" t="s">
        <v>3208</v>
      </c>
      <c r="AN520">
        <v>25.66</v>
      </c>
      <c r="AO520" t="s">
        <v>3208</v>
      </c>
      <c r="AP520">
        <v>-5.8831725161573999E-2</v>
      </c>
      <c r="AQ520">
        <f>(Table2[[#This Row],[Sharpe Ratio]]-AVERAGE(Table2[Sharpe Ratio]))/_xlfn.STDEV.P(Table2[Sharpe Ratio])</f>
        <v>-1.4438686473919102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3.1782117504949099</v>
      </c>
      <c r="AS520">
        <f>_xlfn.RANK.AVG(Table2[[#This Row],[1Y Return vs Nifty Z-Score]],Table2[1Y Return vs Nifty Z-Score])</f>
        <v>718</v>
      </c>
      <c r="AT520">
        <f>_xlfn.RANK.AVG(Table2[[#This Row],[6M Return vs Nifty Z-Score]],Table2[6M Return vs Nifty Z-Score])</f>
        <v>59</v>
      </c>
      <c r="AU520">
        <f>_xlfn.RANK.AVG(Table2[[#This Row],[Sharpe Ratio Z-Score]],Table2[Sharpe Ratio Z-Score])</f>
        <v>675</v>
      </c>
      <c r="AV520">
        <f>(Table2[[#This Row],[Rank 1Y]]+Table2[[#This Row],[Rank 6M]]+Table2[[#This Row],[Rank Sharpe]])/3</f>
        <v>484</v>
      </c>
    </row>
    <row r="521" spans="1:48" x14ac:dyDescent="0.3">
      <c r="A521" t="s">
        <v>479</v>
      </c>
      <c r="B521" t="s">
        <v>480</v>
      </c>
      <c r="C521" t="s">
        <v>3160</v>
      </c>
      <c r="D521" t="s">
        <v>21</v>
      </c>
      <c r="E521">
        <v>45398.454684600001</v>
      </c>
      <c r="F521">
        <v>6841.1</v>
      </c>
      <c r="G521">
        <v>-0.58540396986121102</v>
      </c>
      <c r="H521">
        <f>(Table2[[#This Row],[1Y Return vs Nifty]]-AVERAGE(Table2[1Y Return vs Nifty]))/_xlfn.STDEV.P(Table2[1Y Return vs Nifty])</f>
        <v>-0.42920066778784022</v>
      </c>
      <c r="I521">
        <v>13.230305498877</v>
      </c>
      <c r="J521">
        <f>(Table2[[#This Row],[1M Return vs Nifty]]-AVERAGE(Table2[1M Return vs Nifty]))/_xlfn.STDEV.P(Table2[1M Return vs Nifty])</f>
        <v>1.0556374225881684</v>
      </c>
      <c r="K521">
        <v>-2.07979168659734</v>
      </c>
      <c r="L521">
        <f>(Table2[[#This Row],[6M Return vs Nifty]]-AVERAGE(Table2[6M Return vs Nifty]))/_xlfn.STDEV.P(Table2[6M Return vs Nifty])</f>
        <v>-0.49214596477302269</v>
      </c>
      <c r="M521">
        <v>9.4193730732237295</v>
      </c>
      <c r="N521">
        <f>(Table2[[#This Row],[1W Return vs Nifty]]-AVERAGE(Table2[1W Return vs Nifty]))/_xlfn.STDEV.P(Table2[1W Return vs Nifty])</f>
        <v>1.3735120292036098</v>
      </c>
      <c r="O521">
        <v>6364.5</v>
      </c>
      <c r="P521">
        <v>6088.9932238931397</v>
      </c>
      <c r="Q521">
        <v>5680.1626827442096</v>
      </c>
      <c r="R521">
        <v>77.265489220503497</v>
      </c>
      <c r="S521" s="1">
        <f>(Table2[[#This Row],[Close Price]]-Table2[[#This Row],[20D EMA]])/Table2[[#This Row],[20D EMA]]</f>
        <v>7.4884122869039255E-2</v>
      </c>
      <c r="T521" s="1">
        <f>(Table2[[#This Row],[Close Price]]-Table2[[#This Row],[50D EMA]])/Table2[[#This Row],[50D EMA]]</f>
        <v>0.1235190693193092</v>
      </c>
      <c r="U521" s="1">
        <f>(Table2[[#This Row],[Close Price]]-Table2[[#This Row],[200D EMA]])/Table2[[#This Row],[200D EMA]]</f>
        <v>0.20438451891221482</v>
      </c>
      <c r="V521">
        <v>1.07548834103175</v>
      </c>
      <c r="W521">
        <v>6777</v>
      </c>
      <c r="X521">
        <v>6912.3</v>
      </c>
      <c r="Y521">
        <v>6431.15</v>
      </c>
      <c r="Z521">
        <v>6912.3</v>
      </c>
      <c r="AA521">
        <v>6222.7</v>
      </c>
      <c r="AB521">
        <v>6912.3</v>
      </c>
      <c r="AC521" s="1">
        <f>(Table2[[#This Row],[Close Price]]/Table2[[#This Row],[Day Low]])-1</f>
        <v>9.458462446510385E-3</v>
      </c>
      <c r="AD521" s="1">
        <f>(Table2[[#This Row],[Day High]]/Table2[[#This Row],[Close Price]])-1</f>
        <v>1.0407682974960197E-2</v>
      </c>
      <c r="AE521" s="1">
        <f>(Table2[[#This Row],[Close Price]]/Table2[[#This Row],[Current Week Low]])-1</f>
        <v>6.3744431400293955E-2</v>
      </c>
      <c r="AF521" s="1">
        <f>(Table2[[#This Row],[Current Week High]]/Table2[[#This Row],[Close Price]])-1</f>
        <v>1.0407682974960197E-2</v>
      </c>
      <c r="AG521" s="1">
        <f>(Table2[[#This Row],[Close Price]]/Table2[[#This Row],[Current Month Low]])-1</f>
        <v>9.9378083468590894E-2</v>
      </c>
      <c r="AH521" s="1">
        <f>(Table2[[#This Row],[Current Month High]]/Table2[[#This Row],[Close Price]])-1</f>
        <v>1.0407682974960197E-2</v>
      </c>
      <c r="AI521">
        <v>1.04076829749601</v>
      </c>
      <c r="AJ521">
        <v>59.568487958481498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0.06</v>
      </c>
      <c r="AM521" t="s">
        <v>3208</v>
      </c>
      <c r="AN521">
        <v>13.52</v>
      </c>
      <c r="AO521" t="s">
        <v>3208</v>
      </c>
      <c r="AP521">
        <v>7.9904607896389996E-3</v>
      </c>
      <c r="AQ521">
        <f>(Table2[[#This Row],[Sharpe Ratio]]-AVERAGE(Table2[Sharpe Ratio]))/_xlfn.STDEV.P(Table2[Sharpe Ratio])</f>
        <v>-0.66262764302148769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0.84517517620942773</v>
      </c>
      <c r="AS521">
        <f>_xlfn.RANK.AVG(Table2[[#This Row],[1Y Return vs Nifty Z-Score]],Table2[1Y Return vs Nifty Z-Score])</f>
        <v>456</v>
      </c>
      <c r="AT521">
        <f>_xlfn.RANK.AVG(Table2[[#This Row],[6M Return vs Nifty Z-Score]],Table2[6M Return vs Nifty Z-Score])</f>
        <v>488</v>
      </c>
      <c r="AU521">
        <f>_xlfn.RANK.AVG(Table2[[#This Row],[Sharpe Ratio Z-Score]],Table2[Sharpe Ratio Z-Score])</f>
        <v>509</v>
      </c>
      <c r="AV521">
        <f>(Table2[[#This Row],[Rank 1Y]]+Table2[[#This Row],[Rank 6M]]+Table2[[#This Row],[Rank Sharpe]])/3</f>
        <v>484.33333333333331</v>
      </c>
    </row>
    <row r="522" spans="1:48" x14ac:dyDescent="0.3">
      <c r="A522" t="s">
        <v>765</v>
      </c>
      <c r="B522" t="s">
        <v>766</v>
      </c>
      <c r="C522" t="s">
        <v>3161</v>
      </c>
      <c r="D522" t="s">
        <v>545</v>
      </c>
      <c r="E522">
        <v>22104.235389555</v>
      </c>
      <c r="F522">
        <v>2396.25</v>
      </c>
      <c r="G522">
        <v>2.8180007441338701</v>
      </c>
      <c r="H522">
        <f>(Table2[[#This Row],[1Y Return vs Nifty]]-AVERAGE(Table2[1Y Return vs Nifty]))/_xlfn.STDEV.P(Table2[1Y Return vs Nifty])</f>
        <v>-0.36885798148234</v>
      </c>
      <c r="I522">
        <v>10.4337257168657</v>
      </c>
      <c r="J522">
        <f>(Table2[[#This Row],[1M Return vs Nifty]]-AVERAGE(Table2[1M Return vs Nifty]))/_xlfn.STDEV.P(Table2[1M Return vs Nifty])</f>
        <v>0.78253566550038223</v>
      </c>
      <c r="K522">
        <v>-21.9807019821972</v>
      </c>
      <c r="L522">
        <f>(Table2[[#This Row],[6M Return vs Nifty]]-AVERAGE(Table2[6M Return vs Nifty]))/_xlfn.STDEV.P(Table2[6M Return vs Nifty])</f>
        <v>-1.1283363036575573</v>
      </c>
      <c r="M522">
        <v>-1.67073770975064</v>
      </c>
      <c r="N522">
        <f>(Table2[[#This Row],[1W Return vs Nifty]]-AVERAGE(Table2[1W Return vs Nifty]))/_xlfn.STDEV.P(Table2[1W Return vs Nifty])</f>
        <v>-0.72543734939974969</v>
      </c>
      <c r="O522">
        <v>2458.77</v>
      </c>
      <c r="P522">
        <v>2422.0775266198798</v>
      </c>
      <c r="Q522">
        <v>2500.0410522452498</v>
      </c>
      <c r="R522">
        <v>43.855146334853799</v>
      </c>
      <c r="S522" s="1">
        <f>(Table2[[#This Row],[Close Price]]-Table2[[#This Row],[20D EMA]])/Table2[[#This Row],[20D EMA]]</f>
        <v>-2.5427347820251581E-2</v>
      </c>
      <c r="T522" s="1">
        <f>(Table2[[#This Row],[Close Price]]-Table2[[#This Row],[50D EMA]])/Table2[[#This Row],[50D EMA]]</f>
        <v>-1.0663377342806731E-2</v>
      </c>
      <c r="U522" s="1">
        <f>(Table2[[#This Row],[Close Price]]-Table2[[#This Row],[200D EMA]])/Table2[[#This Row],[200D EMA]]</f>
        <v>-4.1515739172377442E-2</v>
      </c>
      <c r="V522">
        <v>0.49354488388144402</v>
      </c>
      <c r="W522">
        <v>2387.4</v>
      </c>
      <c r="X522">
        <v>2452.85</v>
      </c>
      <c r="Y522">
        <v>2315.15</v>
      </c>
      <c r="Z522">
        <v>2506.1999999999998</v>
      </c>
      <c r="AA522">
        <v>2315.15</v>
      </c>
      <c r="AB522">
        <v>2628.65</v>
      </c>
      <c r="AC522" s="1">
        <f>(Table2[[#This Row],[Close Price]]/Table2[[#This Row],[Day Low]])-1</f>
        <v>3.706961548127552E-3</v>
      </c>
      <c r="AD522" s="1">
        <f>(Table2[[#This Row],[Day High]]/Table2[[#This Row],[Close Price]])-1</f>
        <v>2.3620239958268119E-2</v>
      </c>
      <c r="AE522" s="1">
        <f>(Table2[[#This Row],[Close Price]]/Table2[[#This Row],[Current Week Low]])-1</f>
        <v>3.5030127637518005E-2</v>
      </c>
      <c r="AF522" s="1">
        <f>(Table2[[#This Row],[Current Week High]]/Table2[[#This Row],[Close Price]])-1</f>
        <v>4.5884194053207983E-2</v>
      </c>
      <c r="AG522" s="1">
        <f>(Table2[[#This Row],[Close Price]]/Table2[[#This Row],[Current Month Low]])-1</f>
        <v>3.5030127637518005E-2</v>
      </c>
      <c r="AH522" s="1">
        <f>(Table2[[#This Row],[Current Month High]]/Table2[[#This Row],[Close Price]])-1</f>
        <v>9.6984872196139937E-2</v>
      </c>
      <c r="AI522">
        <v>62.587376108502802</v>
      </c>
      <c r="AJ522">
        <v>40.542521994134901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-0.09</v>
      </c>
      <c r="AM522" t="s">
        <v>3206</v>
      </c>
      <c r="AN522">
        <v>-9.81</v>
      </c>
      <c r="AO522" t="s">
        <v>3206</v>
      </c>
      <c r="AP522">
        <v>6.6224255205789007E-2</v>
      </c>
      <c r="AQ522">
        <f>(Table2[[#This Row],[Sharpe Ratio]]-AVERAGE(Table2[Sharpe Ratio]))/_xlfn.STDEV.P(Table2[Sharpe Ratio])</f>
        <v>1.8203541866558936E-2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425</v>
      </c>
      <c r="AT522">
        <f>_xlfn.RANK.AVG(Table2[[#This Row],[6M Return vs Nifty Z-Score]],Table2[6M Return vs Nifty Z-Score])</f>
        <v>679</v>
      </c>
      <c r="AU522">
        <f>_xlfn.RANK.AVG(Table2[[#This Row],[Sharpe Ratio Z-Score]],Table2[Sharpe Ratio Z-Score])</f>
        <v>349</v>
      </c>
      <c r="AV522">
        <f>(Table2[[#This Row],[Rank 1Y]]+Table2[[#This Row],[Rank 6M]]+Table2[[#This Row],[Rank Sharpe]])/3</f>
        <v>484.33333333333331</v>
      </c>
    </row>
    <row r="523" spans="1:48" x14ac:dyDescent="0.3">
      <c r="A523" t="s">
        <v>1811</v>
      </c>
      <c r="B523" t="s">
        <v>1812</v>
      </c>
      <c r="C523" t="s">
        <v>3166</v>
      </c>
      <c r="D523" t="s">
        <v>204</v>
      </c>
      <c r="E523">
        <v>4310.8170282989904</v>
      </c>
      <c r="F523">
        <v>169.05</v>
      </c>
      <c r="G523">
        <v>-8.7082387221989492</v>
      </c>
      <c r="H523">
        <f>(Table2[[#This Row],[1Y Return vs Nifty]]-AVERAGE(Table2[1Y Return vs Nifty]))/_xlfn.STDEV.P(Table2[1Y Return vs Nifty])</f>
        <v>-0.57321929341769251</v>
      </c>
      <c r="I523">
        <v>-7.9414306695115799</v>
      </c>
      <c r="J523">
        <f>(Table2[[#This Row],[1M Return vs Nifty]]-AVERAGE(Table2[1M Return vs Nifty]))/_xlfn.STDEV.P(Table2[1M Return vs Nifty])</f>
        <v>-1.0119017856183337</v>
      </c>
      <c r="K523">
        <v>-5.2243637909114504</v>
      </c>
      <c r="L523">
        <f>(Table2[[#This Row],[6M Return vs Nifty]]-AVERAGE(Table2[6M Return vs Nifty]))/_xlfn.STDEV.P(Table2[6M Return vs Nifty])</f>
        <v>-0.59267133587289511</v>
      </c>
      <c r="M523">
        <v>2.0228748336790598</v>
      </c>
      <c r="N523">
        <f>(Table2[[#This Row],[1W Return vs Nifty]]-AVERAGE(Table2[1W Return vs Nifty]))/_xlfn.STDEV.P(Table2[1W Return vs Nifty])</f>
        <v>-2.6372578582909763E-2</v>
      </c>
      <c r="O523">
        <v>172.92</v>
      </c>
      <c r="P523">
        <v>180.914148447923</v>
      </c>
      <c r="Q523">
        <v>171.329268113007</v>
      </c>
      <c r="R523">
        <v>44.813303851494403</v>
      </c>
      <c r="S523" s="1">
        <f>(Table2[[#This Row],[Close Price]]-Table2[[#This Row],[20D EMA]])/Table2[[#This Row],[20D EMA]]</f>
        <v>-2.2380291464260793E-2</v>
      </c>
      <c r="T523" s="1">
        <f>(Table2[[#This Row],[Close Price]]-Table2[[#This Row],[50D EMA]])/Table2[[#This Row],[50D EMA]]</f>
        <v>-6.5578886724484892E-2</v>
      </c>
      <c r="U523" s="1">
        <f>(Table2[[#This Row],[Close Price]]-Table2[[#This Row],[200D EMA]])/Table2[[#This Row],[200D EMA]]</f>
        <v>-1.3303436932349531E-2</v>
      </c>
      <c r="V523">
        <v>0.525350611081152</v>
      </c>
      <c r="W523">
        <v>164.91</v>
      </c>
      <c r="X523">
        <v>171.6</v>
      </c>
      <c r="Y523">
        <v>162.27000000000001</v>
      </c>
      <c r="Z523">
        <v>171.6</v>
      </c>
      <c r="AA523">
        <v>162.27000000000001</v>
      </c>
      <c r="AB523">
        <v>171.9</v>
      </c>
      <c r="AC523" s="1">
        <f>(Table2[[#This Row],[Close Price]]/Table2[[#This Row],[Day Low]])-1</f>
        <v>2.5104602510460428E-2</v>
      </c>
      <c r="AD523" s="1">
        <f>(Table2[[#This Row],[Day High]]/Table2[[#This Row],[Close Price]])-1</f>
        <v>1.5084294587400127E-2</v>
      </c>
      <c r="AE523" s="1">
        <f>(Table2[[#This Row],[Close Price]]/Table2[[#This Row],[Current Week Low]])-1</f>
        <v>4.1782214827140063E-2</v>
      </c>
      <c r="AF523" s="1">
        <f>(Table2[[#This Row],[Current Week High]]/Table2[[#This Row],[Close Price]])-1</f>
        <v>1.5084294587400127E-2</v>
      </c>
      <c r="AG523" s="1">
        <f>(Table2[[#This Row],[Close Price]]/Table2[[#This Row],[Current Month Low]])-1</f>
        <v>4.1782214827140063E-2</v>
      </c>
      <c r="AH523" s="1">
        <f>(Table2[[#This Row],[Current Month High]]/Table2[[#This Row],[Close Price]])-1</f>
        <v>1.685891748003554E-2</v>
      </c>
      <c r="AI523">
        <v>33.510795622596802</v>
      </c>
      <c r="AJ523">
        <v>34.113447044823403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-0.2</v>
      </c>
      <c r="AM523" t="s">
        <v>3206</v>
      </c>
      <c r="AN523">
        <v>-1.8</v>
      </c>
      <c r="AO523" t="s">
        <v>3206</v>
      </c>
      <c r="AP523">
        <v>4.0533633466328003E-2</v>
      </c>
      <c r="AQ523">
        <f>(Table2[[#This Row],[Sharpe Ratio]]-AVERAGE(Table2[Sharpe Ratio]))/_xlfn.STDEV.P(Table2[Sharpe Ratio])</f>
        <v>-0.28215429355790145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513</v>
      </c>
      <c r="AT523">
        <f>_xlfn.RANK.AVG(Table2[[#This Row],[6M Return vs Nifty Z-Score]],Table2[6M Return vs Nifty Z-Score])</f>
        <v>524</v>
      </c>
      <c r="AU523">
        <f>_xlfn.RANK.AVG(Table2[[#This Row],[Sharpe Ratio Z-Score]],Table2[Sharpe Ratio Z-Score])</f>
        <v>416</v>
      </c>
      <c r="AV523">
        <f>(Table2[[#This Row],[Rank 1Y]]+Table2[[#This Row],[Rank 6M]]+Table2[[#This Row],[Rank Sharpe]])/3</f>
        <v>484.33333333333331</v>
      </c>
    </row>
    <row r="524" spans="1:48" x14ac:dyDescent="0.3">
      <c r="A524" t="s">
        <v>1344</v>
      </c>
      <c r="B524" t="s">
        <v>1345</v>
      </c>
      <c r="C524" t="s">
        <v>3167</v>
      </c>
      <c r="D524" t="s">
        <v>213</v>
      </c>
      <c r="E524">
        <v>8585.0948662179999</v>
      </c>
      <c r="F524">
        <v>210.98</v>
      </c>
      <c r="G524">
        <v>-9.2307975409778198</v>
      </c>
      <c r="H524">
        <f>(Table2[[#This Row],[1Y Return vs Nifty]]-AVERAGE(Table2[1Y Return vs Nifty]))/_xlfn.STDEV.P(Table2[1Y Return vs Nifty])</f>
        <v>-0.58248431051897387</v>
      </c>
      <c r="I524">
        <v>-7.9877033639321597</v>
      </c>
      <c r="J524">
        <f>(Table2[[#This Row],[1M Return vs Nifty]]-AVERAGE(Table2[1M Return vs Nifty]))/_xlfn.STDEV.P(Table2[1M Return vs Nifty])</f>
        <v>-1.0164205746880157</v>
      </c>
      <c r="K524">
        <v>-17.2436649461354</v>
      </c>
      <c r="L524">
        <f>(Table2[[#This Row],[6M Return vs Nifty]]-AVERAGE(Table2[6M Return vs Nifty]))/_xlfn.STDEV.P(Table2[6M Return vs Nifty])</f>
        <v>-0.97690317057383724</v>
      </c>
      <c r="M524">
        <v>11.647592816546901</v>
      </c>
      <c r="N524">
        <f>(Table2[[#This Row],[1W Return vs Nifty]]-AVERAGE(Table2[1W Return vs Nifty]))/_xlfn.STDEV.P(Table2[1W Return vs Nifty])</f>
        <v>1.7952319323825714</v>
      </c>
      <c r="O524">
        <v>212.21</v>
      </c>
      <c r="P524">
        <v>207.57284133766501</v>
      </c>
      <c r="Q524">
        <v>199.55625310573501</v>
      </c>
      <c r="R524">
        <v>56.153992109277297</v>
      </c>
      <c r="S524" s="1">
        <f>(Table2[[#This Row],[Close Price]]-Table2[[#This Row],[20D EMA]])/Table2[[#This Row],[20D EMA]]</f>
        <v>-5.7961453277414737E-3</v>
      </c>
      <c r="T524" s="1">
        <f>(Table2[[#This Row],[Close Price]]-Table2[[#This Row],[50D EMA]])/Table2[[#This Row],[50D EMA]]</f>
        <v>1.6414279634937651E-2</v>
      </c>
      <c r="U524" s="1">
        <f>(Table2[[#This Row],[Close Price]]-Table2[[#This Row],[200D EMA]])/Table2[[#This Row],[200D EMA]]</f>
        <v>5.7245747584828123E-2</v>
      </c>
      <c r="V524">
        <v>0.98566337536404203</v>
      </c>
      <c r="W524">
        <v>210.22</v>
      </c>
      <c r="X524">
        <v>218.4</v>
      </c>
      <c r="Y524">
        <v>204.5</v>
      </c>
      <c r="Z524">
        <v>222.8</v>
      </c>
      <c r="AA524">
        <v>195</v>
      </c>
      <c r="AB524">
        <v>222.8</v>
      </c>
      <c r="AC524" s="1">
        <f>(Table2[[#This Row],[Close Price]]/Table2[[#This Row],[Day Low]])-1</f>
        <v>3.615260203596149E-3</v>
      </c>
      <c r="AD524" s="1">
        <f>(Table2[[#This Row],[Day High]]/Table2[[#This Row],[Close Price]])-1</f>
        <v>3.5169210351692071E-2</v>
      </c>
      <c r="AE524" s="1">
        <f>(Table2[[#This Row],[Close Price]]/Table2[[#This Row],[Current Week Low]])-1</f>
        <v>3.1687041564792073E-2</v>
      </c>
      <c r="AF524" s="1">
        <f>(Table2[[#This Row],[Current Week High]]/Table2[[#This Row],[Close Price]])-1</f>
        <v>5.6024267703099984E-2</v>
      </c>
      <c r="AG524" s="1">
        <f>(Table2[[#This Row],[Close Price]]/Table2[[#This Row],[Current Month Low]])-1</f>
        <v>8.1948717948717942E-2</v>
      </c>
      <c r="AH524" s="1">
        <f>(Table2[[#This Row],[Current Month High]]/Table2[[#This Row],[Close Price]])-1</f>
        <v>5.6024267703099984E-2</v>
      </c>
      <c r="AI524">
        <v>45.985401459854003</v>
      </c>
      <c r="AJ524">
        <v>46.057459328487298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-0.04</v>
      </c>
      <c r="AM524" t="s">
        <v>3206</v>
      </c>
      <c r="AN524">
        <v>2.0499999999999998</v>
      </c>
      <c r="AO524" t="s">
        <v>3208</v>
      </c>
      <c r="AP524">
        <v>8.2284073287061998E-2</v>
      </c>
      <c r="AQ524">
        <f>(Table2[[#This Row],[Sharpe Ratio]]-AVERAGE(Table2[Sharpe Ratio]))/_xlfn.STDEV.P(Table2[Sharpe Ratio])</f>
        <v>0.20596436155869335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-0.57461176183956209</v>
      </c>
      <c r="AS524">
        <f>_xlfn.RANK.AVG(Table2[[#This Row],[1Y Return vs Nifty Z-Score]],Table2[1Y Return vs Nifty Z-Score])</f>
        <v>517</v>
      </c>
      <c r="AT524">
        <f>_xlfn.RANK.AVG(Table2[[#This Row],[6M Return vs Nifty Z-Score]],Table2[6M Return vs Nifty Z-Score])</f>
        <v>645</v>
      </c>
      <c r="AU524">
        <f>_xlfn.RANK.AVG(Table2[[#This Row],[Sharpe Ratio Z-Score]],Table2[Sharpe Ratio Z-Score])</f>
        <v>292</v>
      </c>
      <c r="AV524">
        <f>(Table2[[#This Row],[Rank 1Y]]+Table2[[#This Row],[Rank 6M]]+Table2[[#This Row],[Rank Sharpe]])/3</f>
        <v>484.66666666666669</v>
      </c>
    </row>
    <row r="525" spans="1:48" x14ac:dyDescent="0.3">
      <c r="A525" t="s">
        <v>1906</v>
      </c>
      <c r="B525" t="s">
        <v>1907</v>
      </c>
      <c r="C525" t="s">
        <v>3169</v>
      </c>
      <c r="D525" t="s">
        <v>127</v>
      </c>
      <c r="E525">
        <v>3799.9270610799999</v>
      </c>
      <c r="F525">
        <v>207.26</v>
      </c>
      <c r="G525">
        <v>-28.192568416590099</v>
      </c>
      <c r="H525">
        <f>(Table2[[#This Row],[1Y Return vs Nifty]]-AVERAGE(Table2[1Y Return vs Nifty]))/_xlfn.STDEV.P(Table2[1Y Return vs Nifty])</f>
        <v>-0.91867829504240728</v>
      </c>
      <c r="I525">
        <v>-12.1349080661444</v>
      </c>
      <c r="J525">
        <f>(Table2[[#This Row],[1M Return vs Nifty]]-AVERAGE(Table2[1M Return vs Nifty]))/_xlfn.STDEV.P(Table2[1M Return vs Nifty])</f>
        <v>-1.4214184576242641</v>
      </c>
      <c r="K525">
        <v>-6.1027362526855002</v>
      </c>
      <c r="L525">
        <f>(Table2[[#This Row],[6M Return vs Nifty]]-AVERAGE(Table2[6M Return vs Nifty]))/_xlfn.STDEV.P(Table2[6M Return vs Nifty])</f>
        <v>-0.62075106015799131</v>
      </c>
      <c r="M525">
        <v>2.6923503634486998</v>
      </c>
      <c r="N525">
        <f>(Table2[[#This Row],[1W Return vs Nifty]]-AVERAGE(Table2[1W Return vs Nifty]))/_xlfn.STDEV.P(Table2[1W Return vs Nifty])</f>
        <v>0.10033447373593707</v>
      </c>
      <c r="O525">
        <v>217.75</v>
      </c>
      <c r="P525">
        <v>224.69066841150399</v>
      </c>
      <c r="Q525">
        <v>214.05264892433399</v>
      </c>
      <c r="R525">
        <v>38.511416020431902</v>
      </c>
      <c r="S525" s="1">
        <f>(Table2[[#This Row],[Close Price]]-Table2[[#This Row],[20D EMA]])/Table2[[#This Row],[20D EMA]]</f>
        <v>-4.8174512055109114E-2</v>
      </c>
      <c r="T525" s="1">
        <f>(Table2[[#This Row],[Close Price]]-Table2[[#This Row],[50D EMA]])/Table2[[#This Row],[50D EMA]]</f>
        <v>-7.7576289815387653E-2</v>
      </c>
      <c r="U525" s="1">
        <f>(Table2[[#This Row],[Close Price]]-Table2[[#This Row],[200D EMA]])/Table2[[#This Row],[200D EMA]]</f>
        <v>-3.1733542931931452E-2</v>
      </c>
      <c r="V525">
        <v>0.49482175617662499</v>
      </c>
      <c r="W525">
        <v>206</v>
      </c>
      <c r="X525">
        <v>211.4</v>
      </c>
      <c r="Y525">
        <v>203</v>
      </c>
      <c r="Z525">
        <v>214</v>
      </c>
      <c r="AA525">
        <v>203</v>
      </c>
      <c r="AB525">
        <v>218.97</v>
      </c>
      <c r="AC525" s="1">
        <f>(Table2[[#This Row],[Close Price]]/Table2[[#This Row],[Day Low]])-1</f>
        <v>6.1165048543689871E-3</v>
      </c>
      <c r="AD525" s="1">
        <f>(Table2[[#This Row],[Day High]]/Table2[[#This Row],[Close Price]])-1</f>
        <v>1.9974910740133245E-2</v>
      </c>
      <c r="AE525" s="1">
        <f>(Table2[[#This Row],[Close Price]]/Table2[[#This Row],[Current Week Low]])-1</f>
        <v>2.0985221674876708E-2</v>
      </c>
      <c r="AF525" s="1">
        <f>(Table2[[#This Row],[Current Week High]]/Table2[[#This Row],[Close Price]])-1</f>
        <v>3.2519540673550118E-2</v>
      </c>
      <c r="AG525" s="1">
        <f>(Table2[[#This Row],[Close Price]]/Table2[[#This Row],[Current Month Low]])-1</f>
        <v>2.0985221674876708E-2</v>
      </c>
      <c r="AH525" s="1">
        <f>(Table2[[#This Row],[Current Month High]]/Table2[[#This Row],[Close Price]])-1</f>
        <v>5.6499083277043338E-2</v>
      </c>
      <c r="AI525">
        <v>32.659461545884398</v>
      </c>
      <c r="AJ525">
        <v>30.311222885884899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7.0000000000000007E-2</v>
      </c>
      <c r="AM525" t="s">
        <v>3208</v>
      </c>
      <c r="AN525">
        <v>-10.89</v>
      </c>
      <c r="AO525" t="s">
        <v>3206</v>
      </c>
      <c r="AP525">
        <v>8.5179801114396006E-2</v>
      </c>
      <c r="AQ525">
        <f>(Table2[[#This Row],[Sharpe Ratio]]-AVERAGE(Table2[Sharpe Ratio]))/_xlfn.STDEV.P(Table2[Sharpe Ratio])</f>
        <v>0.23981930485344702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642</v>
      </c>
      <c r="AT525">
        <f>_xlfn.RANK.AVG(Table2[[#This Row],[6M Return vs Nifty Z-Score]],Table2[6M Return vs Nifty Z-Score])</f>
        <v>532</v>
      </c>
      <c r="AU525">
        <f>_xlfn.RANK.AVG(Table2[[#This Row],[Sharpe Ratio Z-Score]],Table2[Sharpe Ratio Z-Score])</f>
        <v>281</v>
      </c>
      <c r="AV525">
        <f>(Table2[[#This Row],[Rank 1Y]]+Table2[[#This Row],[Rank 6M]]+Table2[[#This Row],[Rank Sharpe]])/3</f>
        <v>485</v>
      </c>
    </row>
    <row r="526" spans="1:48" x14ac:dyDescent="0.3">
      <c r="A526" t="s">
        <v>2024</v>
      </c>
      <c r="B526" t="s">
        <v>2025</v>
      </c>
      <c r="C526" t="s">
        <v>3163</v>
      </c>
      <c r="D526" t="s">
        <v>358</v>
      </c>
      <c r="E526">
        <v>3365.6054437600001</v>
      </c>
      <c r="F526">
        <v>2296.0500000000002</v>
      </c>
      <c r="G526">
        <v>-10.0816456006762</v>
      </c>
      <c r="H526">
        <f>(Table2[[#This Row],[1Y Return vs Nifty]]-AVERAGE(Table2[1Y Return vs Nifty]))/_xlfn.STDEV.P(Table2[1Y Return vs Nifty])</f>
        <v>-0.597569926798724</v>
      </c>
      <c r="I526">
        <v>0.27547730103814599</v>
      </c>
      <c r="J526">
        <f>(Table2[[#This Row],[1M Return vs Nifty]]-AVERAGE(Table2[1M Return vs Nifty]))/_xlfn.STDEV.P(Table2[1M Return vs Nifty])</f>
        <v>-0.20947447100339225</v>
      </c>
      <c r="K526">
        <v>19.613048922834501</v>
      </c>
      <c r="L526">
        <f>(Table2[[#This Row],[6M Return vs Nifty]]-AVERAGE(Table2[6M Return vs Nifty]))/_xlfn.STDEV.P(Table2[6M Return vs Nifty])</f>
        <v>0.20132862577040717</v>
      </c>
      <c r="M526">
        <v>1.4102293976708999</v>
      </c>
      <c r="N526">
        <f>(Table2[[#This Row],[1W Return vs Nifty]]-AVERAGE(Table2[1W Return vs Nifty]))/_xlfn.STDEV.P(Table2[1W Return vs Nifty])</f>
        <v>-0.14232378794212139</v>
      </c>
      <c r="O526">
        <v>2313.5</v>
      </c>
      <c r="P526">
        <v>2170.6769491625</v>
      </c>
      <c r="Q526">
        <v>1965.7519959971401</v>
      </c>
      <c r="R526">
        <v>55.121358782538799</v>
      </c>
      <c r="S526" s="1">
        <f>(Table2[[#This Row],[Close Price]]-Table2[[#This Row],[20D EMA]])/Table2[[#This Row],[20D EMA]]</f>
        <v>-7.5426842446508829E-3</v>
      </c>
      <c r="T526" s="1">
        <f>(Table2[[#This Row],[Close Price]]-Table2[[#This Row],[50D EMA]])/Table2[[#This Row],[50D EMA]]</f>
        <v>5.7757581516619562E-2</v>
      </c>
      <c r="U526" s="1">
        <f>(Table2[[#This Row],[Close Price]]-Table2[[#This Row],[200D EMA]])/Table2[[#This Row],[200D EMA]]</f>
        <v>0.16802628443234233</v>
      </c>
      <c r="V526">
        <v>0.83122720511758497</v>
      </c>
      <c r="W526">
        <v>2272.1</v>
      </c>
      <c r="X526">
        <v>2396.9499999999998</v>
      </c>
      <c r="Y526">
        <v>2272.1</v>
      </c>
      <c r="Z526">
        <v>2418.5</v>
      </c>
      <c r="AA526">
        <v>2272.1</v>
      </c>
      <c r="AB526">
        <v>2559.9499999999998</v>
      </c>
      <c r="AC526" s="1">
        <f>(Table2[[#This Row],[Close Price]]/Table2[[#This Row],[Day Low]])-1</f>
        <v>1.0540909290964517E-2</v>
      </c>
      <c r="AD526" s="1">
        <f>(Table2[[#This Row],[Day High]]/Table2[[#This Row],[Close Price]])-1</f>
        <v>4.3945036040155649E-2</v>
      </c>
      <c r="AE526" s="1">
        <f>(Table2[[#This Row],[Close Price]]/Table2[[#This Row],[Current Week Low]])-1</f>
        <v>1.0540909290964517E-2</v>
      </c>
      <c r="AF526" s="1">
        <f>(Table2[[#This Row],[Current Week High]]/Table2[[#This Row],[Close Price]])-1</f>
        <v>5.3330720149822541E-2</v>
      </c>
      <c r="AG526" s="1">
        <f>(Table2[[#This Row],[Close Price]]/Table2[[#This Row],[Current Month Low]])-1</f>
        <v>1.0540909290964517E-2</v>
      </c>
      <c r="AH526" s="1">
        <f>(Table2[[#This Row],[Current Month High]]/Table2[[#This Row],[Close Price]])-1</f>
        <v>0.11493652141721644</v>
      </c>
      <c r="AI526">
        <v>11.493652141721601</v>
      </c>
      <c r="AJ526">
        <v>49.970607446113597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0.02</v>
      </c>
      <c r="AM526" t="s">
        <v>3208</v>
      </c>
      <c r="AN526">
        <v>0</v>
      </c>
      <c r="AO526" t="s">
        <v>3207</v>
      </c>
      <c r="AP526">
        <v>-5.4689209319809001E-2</v>
      </c>
      <c r="AQ526">
        <f>(Table2[[#This Row],[Sharpe Ratio]]-AVERAGE(Table2[Sharpe Ratio]))/_xlfn.STDEV.P(Table2[Sharpe Ratio])</f>
        <v>-1.395437079481161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-2.1434766394549918</v>
      </c>
      <c r="AS526">
        <f>_xlfn.RANK.AVG(Table2[[#This Row],[1Y Return vs Nifty Z-Score]],Table2[1Y Return vs Nifty Z-Score])</f>
        <v>526</v>
      </c>
      <c r="AT526">
        <f>_xlfn.RANK.AVG(Table2[[#This Row],[6M Return vs Nifty Z-Score]],Table2[6M Return vs Nifty Z-Score])</f>
        <v>258</v>
      </c>
      <c r="AU526">
        <f>_xlfn.RANK.AVG(Table2[[#This Row],[Sharpe Ratio Z-Score]],Table2[Sharpe Ratio Z-Score])</f>
        <v>671</v>
      </c>
      <c r="AV526">
        <f>(Table2[[#This Row],[Rank 1Y]]+Table2[[#This Row],[Rank 6M]]+Table2[[#This Row],[Rank Sharpe]])/3</f>
        <v>485</v>
      </c>
    </row>
    <row r="527" spans="1:48" x14ac:dyDescent="0.3">
      <c r="A527" t="s">
        <v>1223</v>
      </c>
      <c r="B527" t="s">
        <v>1224</v>
      </c>
      <c r="C527" t="s">
        <v>3175</v>
      </c>
      <c r="D527" t="s">
        <v>376</v>
      </c>
      <c r="E527">
        <v>9983.8847064349993</v>
      </c>
      <c r="F527">
        <v>655.35</v>
      </c>
      <c r="G527">
        <v>-23.3400733672838</v>
      </c>
      <c r="H527">
        <f>(Table2[[#This Row],[1Y Return vs Nifty]]-AVERAGE(Table2[1Y Return vs Nifty]))/_xlfn.STDEV.P(Table2[1Y Return vs Nifty])</f>
        <v>-0.83264310053403356</v>
      </c>
      <c r="I527">
        <v>0.80308459310662506</v>
      </c>
      <c r="J527">
        <f>(Table2[[#This Row],[1M Return vs Nifty]]-AVERAGE(Table2[1M Return vs Nifty]))/_xlfn.STDEV.P(Table2[1M Return vs Nifty])</f>
        <v>-0.15795064913960097</v>
      </c>
      <c r="K527">
        <v>-5.4576013592596597</v>
      </c>
      <c r="L527">
        <f>(Table2[[#This Row],[6M Return vs Nifty]]-AVERAGE(Table2[6M Return vs Nifty]))/_xlfn.STDEV.P(Table2[6M Return vs Nifty])</f>
        <v>-0.60012745146982138</v>
      </c>
      <c r="M527">
        <v>0.33815543661027297</v>
      </c>
      <c r="N527">
        <f>(Table2[[#This Row],[1W Return vs Nifty]]-AVERAGE(Table2[1W Return vs Nifty]))/_xlfn.STDEV.P(Table2[1W Return vs Nifty])</f>
        <v>-0.3452278903826142</v>
      </c>
      <c r="O527">
        <v>677.02</v>
      </c>
      <c r="P527">
        <v>677.61480984651701</v>
      </c>
      <c r="Q527">
        <v>672.29464499814196</v>
      </c>
      <c r="R527">
        <v>48.879054433427598</v>
      </c>
      <c r="S527" s="1">
        <f>(Table2[[#This Row],[Close Price]]-Table2[[#This Row],[20D EMA]])/Table2[[#This Row],[20D EMA]]</f>
        <v>-3.2007917048240762E-2</v>
      </c>
      <c r="T527" s="1">
        <f>(Table2[[#This Row],[Close Price]]-Table2[[#This Row],[50D EMA]])/Table2[[#This Row],[50D EMA]]</f>
        <v>-3.2857619879294059E-2</v>
      </c>
      <c r="U527" s="1">
        <f>(Table2[[#This Row],[Close Price]]-Table2[[#This Row],[200D EMA]])/Table2[[#This Row],[200D EMA]]</f>
        <v>-2.5204194506396476E-2</v>
      </c>
      <c r="V527">
        <v>0.62817543729070402</v>
      </c>
      <c r="W527">
        <v>653</v>
      </c>
      <c r="X527">
        <v>678.1</v>
      </c>
      <c r="Y527">
        <v>653</v>
      </c>
      <c r="Z527">
        <v>685.45</v>
      </c>
      <c r="AA527">
        <v>653</v>
      </c>
      <c r="AB527">
        <v>707.7</v>
      </c>
      <c r="AC527" s="1">
        <f>(Table2[[#This Row],[Close Price]]/Table2[[#This Row],[Day Low]])-1</f>
        <v>3.5987748851455947E-3</v>
      </c>
      <c r="AD527" s="1">
        <f>(Table2[[#This Row],[Day High]]/Table2[[#This Row],[Close Price]])-1</f>
        <v>3.4714274814984458E-2</v>
      </c>
      <c r="AE527" s="1">
        <f>(Table2[[#This Row],[Close Price]]/Table2[[#This Row],[Current Week Low]])-1</f>
        <v>3.5987748851455947E-3</v>
      </c>
      <c r="AF527" s="1">
        <f>(Table2[[#This Row],[Current Week High]]/Table2[[#This Row],[Close Price]])-1</f>
        <v>4.5929655909056288E-2</v>
      </c>
      <c r="AG527" s="1">
        <f>(Table2[[#This Row],[Close Price]]/Table2[[#This Row],[Current Month Low]])-1</f>
        <v>3.5987748851455947E-3</v>
      </c>
      <c r="AH527" s="1">
        <f>(Table2[[#This Row],[Current Month High]]/Table2[[#This Row],[Close Price]])-1</f>
        <v>7.9880979629205706E-2</v>
      </c>
      <c r="AI527">
        <v>24.345769436179101</v>
      </c>
      <c r="AJ527">
        <v>11.0292249047013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-0.08</v>
      </c>
      <c r="AM527" t="s">
        <v>3206</v>
      </c>
      <c r="AN527">
        <v>-2.99</v>
      </c>
      <c r="AO527" t="s">
        <v>3206</v>
      </c>
      <c r="AP527">
        <v>7.4452675067009005E-2</v>
      </c>
      <c r="AQ527">
        <f>(Table2[[#This Row],[Sharpe Ratio]]-AVERAGE(Table2[Sharpe Ratio]))/_xlfn.STDEV.P(Table2[Sharpe Ratio])</f>
        <v>0.11440480953317515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609</v>
      </c>
      <c r="AT527">
        <f>_xlfn.RANK.AVG(Table2[[#This Row],[6M Return vs Nifty Z-Score]],Table2[6M Return vs Nifty Z-Score])</f>
        <v>526</v>
      </c>
      <c r="AU527">
        <f>_xlfn.RANK.AVG(Table2[[#This Row],[Sharpe Ratio Z-Score]],Table2[Sharpe Ratio Z-Score])</f>
        <v>321</v>
      </c>
      <c r="AV527">
        <f>(Table2[[#This Row],[Rank 1Y]]+Table2[[#This Row],[Rank 6M]]+Table2[[#This Row],[Rank Sharpe]])/3</f>
        <v>485.33333333333331</v>
      </c>
    </row>
    <row r="528" spans="1:48" x14ac:dyDescent="0.3">
      <c r="A528" t="s">
        <v>66</v>
      </c>
      <c r="B528" t="s">
        <v>67</v>
      </c>
      <c r="C528" t="s">
        <v>3161</v>
      </c>
      <c r="D528" t="s">
        <v>24</v>
      </c>
      <c r="E528">
        <v>367123.71779999998</v>
      </c>
      <c r="F528">
        <v>1186.0999999999999</v>
      </c>
      <c r="G528">
        <v>-6.0524172660711102</v>
      </c>
      <c r="H528">
        <f>(Table2[[#This Row],[1Y Return vs Nifty]]-AVERAGE(Table2[1Y Return vs Nifty]))/_xlfn.STDEV.P(Table2[1Y Return vs Nifty])</f>
        <v>-0.52613132872411983</v>
      </c>
      <c r="I528">
        <v>1.3341100523882501</v>
      </c>
      <c r="J528">
        <f>(Table2[[#This Row],[1M Return vs Nifty]]-AVERAGE(Table2[1M Return vs Nifty]))/_xlfn.STDEV.P(Table2[1M Return vs Nifty])</f>
        <v>-0.10609302400728338</v>
      </c>
      <c r="K528">
        <v>-4.2489097996662597</v>
      </c>
      <c r="L528">
        <f>(Table2[[#This Row],[6M Return vs Nifty]]-AVERAGE(Table2[6M Return vs Nifty]))/_xlfn.STDEV.P(Table2[6M Return vs Nifty])</f>
        <v>-0.56148811882207705</v>
      </c>
      <c r="M528">
        <v>1.21334098641334</v>
      </c>
      <c r="N528">
        <f>(Table2[[#This Row],[1W Return vs Nifty]]-AVERAGE(Table2[1W Return vs Nifty]))/_xlfn.STDEV.P(Table2[1W Return vs Nifty])</f>
        <v>-0.17958751023944025</v>
      </c>
      <c r="O528">
        <v>1177.3399999999999</v>
      </c>
      <c r="P528">
        <v>1184.6879877891399</v>
      </c>
      <c r="Q528">
        <v>1130.3568903719199</v>
      </c>
      <c r="R528">
        <v>58.340125916126297</v>
      </c>
      <c r="S528" s="1">
        <f>(Table2[[#This Row],[Close Price]]-Table2[[#This Row],[20D EMA]])/Table2[[#This Row],[20D EMA]]</f>
        <v>7.4405014694140957E-3</v>
      </c>
      <c r="T528" s="1">
        <f>(Table2[[#This Row],[Close Price]]-Table2[[#This Row],[50D EMA]])/Table2[[#This Row],[50D EMA]]</f>
        <v>1.1918853110810012E-3</v>
      </c>
      <c r="U528" s="1">
        <f>(Table2[[#This Row],[Close Price]]-Table2[[#This Row],[200D EMA]])/Table2[[#This Row],[200D EMA]]</f>
        <v>4.9314610370304289E-2</v>
      </c>
      <c r="V528">
        <v>0.75638384185329399</v>
      </c>
      <c r="W528">
        <v>1181</v>
      </c>
      <c r="X528">
        <v>1194.8499999999999</v>
      </c>
      <c r="Y528">
        <v>1145</v>
      </c>
      <c r="Z528">
        <v>1194.8499999999999</v>
      </c>
      <c r="AA528">
        <v>1145</v>
      </c>
      <c r="AB528">
        <v>1194.8499999999999</v>
      </c>
      <c r="AC528" s="1">
        <f>(Table2[[#This Row],[Close Price]]/Table2[[#This Row],[Day Low]])-1</f>
        <v>4.3183742591024199E-3</v>
      </c>
      <c r="AD528" s="1">
        <f>(Table2[[#This Row],[Day High]]/Table2[[#This Row],[Close Price]])-1</f>
        <v>7.377118286822304E-3</v>
      </c>
      <c r="AE528" s="1">
        <f>(Table2[[#This Row],[Close Price]]/Table2[[#This Row],[Current Week Low]])-1</f>
        <v>3.5895196506550153E-2</v>
      </c>
      <c r="AF528" s="1">
        <f>(Table2[[#This Row],[Current Week High]]/Table2[[#This Row],[Close Price]])-1</f>
        <v>7.377118286822304E-3</v>
      </c>
      <c r="AG528" s="1">
        <f>(Table2[[#This Row],[Close Price]]/Table2[[#This Row],[Current Month Low]])-1</f>
        <v>3.5895196506550153E-2</v>
      </c>
      <c r="AH528" s="1">
        <f>(Table2[[#This Row],[Current Month High]]/Table2[[#This Row],[Close Price]])-1</f>
        <v>7.377118286822304E-3</v>
      </c>
      <c r="AI528">
        <v>12.945788719332199</v>
      </c>
      <c r="AJ528">
        <v>24.6689089762455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-0.02</v>
      </c>
      <c r="AM528" t="s">
        <v>3206</v>
      </c>
      <c r="AN528">
        <v>1.35</v>
      </c>
      <c r="AO528" t="s">
        <v>3208</v>
      </c>
      <c r="AP528">
        <v>2.8536251649702998E-2</v>
      </c>
      <c r="AQ528">
        <f>(Table2[[#This Row],[Sharpe Ratio]]-AVERAGE(Table2[Sharpe Ratio]))/_xlfn.STDEV.P(Table2[Sharpe Ratio])</f>
        <v>-0.42241978303288952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493</v>
      </c>
      <c r="AT528">
        <f>_xlfn.RANK.AVG(Table2[[#This Row],[6M Return vs Nifty Z-Score]],Table2[6M Return vs Nifty Z-Score])</f>
        <v>512</v>
      </c>
      <c r="AU528">
        <f>_xlfn.RANK.AVG(Table2[[#This Row],[Sharpe Ratio Z-Score]],Table2[Sharpe Ratio Z-Score])</f>
        <v>453</v>
      </c>
      <c r="AV528">
        <f>(Table2[[#This Row],[Rank 1Y]]+Table2[[#This Row],[Rank 6M]]+Table2[[#This Row],[Rank Sharpe]])/3</f>
        <v>486</v>
      </c>
    </row>
    <row r="529" spans="1:48" x14ac:dyDescent="0.3">
      <c r="A529" t="s">
        <v>1026</v>
      </c>
      <c r="B529" t="s">
        <v>1027</v>
      </c>
      <c r="C529" t="s">
        <v>3160</v>
      </c>
      <c r="D529" t="s">
        <v>286</v>
      </c>
      <c r="E529">
        <v>13770.4577845</v>
      </c>
      <c r="F529">
        <v>990.35</v>
      </c>
      <c r="G529">
        <v>14.9298858814313</v>
      </c>
      <c r="H529">
        <f>(Table2[[#This Row],[1Y Return vs Nifty]]-AVERAGE(Table2[1Y Return vs Nifty]))/_xlfn.STDEV.P(Table2[1Y Return vs Nifty])</f>
        <v>-0.15411311661134242</v>
      </c>
      <c r="I529">
        <v>2.9924479790809899</v>
      </c>
      <c r="J529">
        <f>(Table2[[#This Row],[1M Return vs Nifty]]-AVERAGE(Table2[1M Return vs Nifty]))/_xlfn.STDEV.P(Table2[1M Return vs Nifty])</f>
        <v>5.585300897854531E-2</v>
      </c>
      <c r="K529">
        <v>-20.891323629439</v>
      </c>
      <c r="L529">
        <f>(Table2[[#This Row],[6M Return vs Nifty]]-AVERAGE(Table2[6M Return vs Nifty]))/_xlfn.STDEV.P(Table2[6M Return vs Nifty])</f>
        <v>-1.0935111638463424</v>
      </c>
      <c r="M529">
        <v>3.2233966178962699</v>
      </c>
      <c r="N529">
        <f>(Table2[[#This Row],[1W Return vs Nifty]]-AVERAGE(Table2[1W Return vs Nifty]))/_xlfn.STDEV.P(Table2[1W Return vs Nifty])</f>
        <v>0.20084196438188914</v>
      </c>
      <c r="O529">
        <v>984.91</v>
      </c>
      <c r="P529">
        <v>989.68360100420796</v>
      </c>
      <c r="Q529">
        <v>934.02215752881796</v>
      </c>
      <c r="R529">
        <v>62.031292663443999</v>
      </c>
      <c r="S529" s="1">
        <f>(Table2[[#This Row],[Close Price]]-Table2[[#This Row],[20D EMA]])/Table2[[#This Row],[20D EMA]]</f>
        <v>5.523347310921866E-3</v>
      </c>
      <c r="T529" s="1">
        <f>(Table2[[#This Row],[Close Price]]-Table2[[#This Row],[50D EMA]])/Table2[[#This Row],[50D EMA]]</f>
        <v>6.7334549659697903E-4</v>
      </c>
      <c r="U529" s="1">
        <f>(Table2[[#This Row],[Close Price]]-Table2[[#This Row],[200D EMA]])/Table2[[#This Row],[200D EMA]]</f>
        <v>6.0306751844314943E-2</v>
      </c>
      <c r="V529">
        <v>0.77363316524959802</v>
      </c>
      <c r="W529">
        <v>985.7</v>
      </c>
      <c r="X529">
        <v>1029</v>
      </c>
      <c r="Y529">
        <v>981</v>
      </c>
      <c r="Z529">
        <v>1029</v>
      </c>
      <c r="AA529">
        <v>975</v>
      </c>
      <c r="AB529">
        <v>1029</v>
      </c>
      <c r="AC529" s="1">
        <f>(Table2[[#This Row],[Close Price]]/Table2[[#This Row],[Day Low]])-1</f>
        <v>4.7174596733285945E-3</v>
      </c>
      <c r="AD529" s="1">
        <f>(Table2[[#This Row],[Day High]]/Table2[[#This Row],[Close Price]])-1</f>
        <v>3.9026606755187432E-2</v>
      </c>
      <c r="AE529" s="1">
        <f>(Table2[[#This Row],[Close Price]]/Table2[[#This Row],[Current Week Low]])-1</f>
        <v>9.5310907237513565E-3</v>
      </c>
      <c r="AF529" s="1">
        <f>(Table2[[#This Row],[Current Week High]]/Table2[[#This Row],[Close Price]])-1</f>
        <v>3.9026606755187432E-2</v>
      </c>
      <c r="AG529" s="1">
        <f>(Table2[[#This Row],[Close Price]]/Table2[[#This Row],[Current Month Low]])-1</f>
        <v>1.5743589743589803E-2</v>
      </c>
      <c r="AH529" s="1">
        <f>(Table2[[#This Row],[Current Month High]]/Table2[[#This Row],[Close Price]])-1</f>
        <v>3.9026606755187432E-2</v>
      </c>
      <c r="AI529">
        <v>21.068309183621899</v>
      </c>
      <c r="AJ529">
        <v>58.455999999999896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-0.23</v>
      </c>
      <c r="AM529" t="s">
        <v>3206</v>
      </c>
      <c r="AN529">
        <v>0.73</v>
      </c>
      <c r="AO529" t="s">
        <v>3208</v>
      </c>
      <c r="AP529">
        <v>3.4274680554711001E-2</v>
      </c>
      <c r="AQ529">
        <f>(Table2[[#This Row],[Sharpe Ratio]]-AVERAGE(Table2[Sharpe Ratio]))/_xlfn.STDEV.P(Table2[Sharpe Ratio])</f>
        <v>-0.35532985028914732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355</v>
      </c>
      <c r="AT529">
        <f>_xlfn.RANK.AVG(Table2[[#This Row],[6M Return vs Nifty Z-Score]],Table2[6M Return vs Nifty Z-Score])</f>
        <v>670</v>
      </c>
      <c r="AU529">
        <f>_xlfn.RANK.AVG(Table2[[#This Row],[Sharpe Ratio Z-Score]],Table2[Sharpe Ratio Z-Score])</f>
        <v>433</v>
      </c>
      <c r="AV529">
        <f>(Table2[[#This Row],[Rank 1Y]]+Table2[[#This Row],[Rank 6M]]+Table2[[#This Row],[Rank Sharpe]])/3</f>
        <v>486</v>
      </c>
    </row>
    <row r="530" spans="1:48" x14ac:dyDescent="0.3">
      <c r="A530" t="s">
        <v>1579</v>
      </c>
      <c r="B530" t="s">
        <v>1580</v>
      </c>
      <c r="C530" t="s">
        <v>3175</v>
      </c>
      <c r="D530" t="s">
        <v>281</v>
      </c>
      <c r="E530">
        <v>6172.0066137599997</v>
      </c>
      <c r="F530">
        <v>808.1</v>
      </c>
      <c r="G530">
        <v>-15.212704278322301</v>
      </c>
      <c r="H530">
        <f>(Table2[[#This Row],[1Y Return vs Nifty]]-AVERAGE(Table2[1Y Return vs Nifty]))/_xlfn.STDEV.P(Table2[1Y Return vs Nifty])</f>
        <v>-0.68854408068854001</v>
      </c>
      <c r="I530">
        <v>10.854743586079</v>
      </c>
      <c r="J530">
        <f>(Table2[[#This Row],[1M Return vs Nifty]]-AVERAGE(Table2[1M Return vs Nifty]))/_xlfn.STDEV.P(Table2[1M Return vs Nifty])</f>
        <v>0.82365043025235141</v>
      </c>
      <c r="K530">
        <v>-5.0884795454441702</v>
      </c>
      <c r="L530">
        <f>(Table2[[#This Row],[6M Return vs Nifty]]-AVERAGE(Table2[6M Return vs Nifty]))/_xlfn.STDEV.P(Table2[6M Return vs Nifty])</f>
        <v>-0.58832740170662678</v>
      </c>
      <c r="M530">
        <v>9.5363365139068605</v>
      </c>
      <c r="N530">
        <f>(Table2[[#This Row],[1W Return vs Nifty]]-AVERAGE(Table2[1W Return vs Nifty]))/_xlfn.STDEV.P(Table2[1W Return vs Nifty])</f>
        <v>1.3956488992444451</v>
      </c>
      <c r="O530">
        <v>785.75</v>
      </c>
      <c r="P530">
        <v>776.83542715199803</v>
      </c>
      <c r="Q530">
        <v>764.43033811369105</v>
      </c>
      <c r="R530">
        <v>80.735980652309394</v>
      </c>
      <c r="S530" s="1">
        <f>(Table2[[#This Row],[Close Price]]-Table2[[#This Row],[20D EMA]])/Table2[[#This Row],[20D EMA]]</f>
        <v>2.8444161629016893E-2</v>
      </c>
      <c r="T530" s="1">
        <f>(Table2[[#This Row],[Close Price]]-Table2[[#This Row],[50D EMA]])/Table2[[#This Row],[50D EMA]]</f>
        <v>4.0246069830546835E-2</v>
      </c>
      <c r="U530" s="1">
        <f>(Table2[[#This Row],[Close Price]]-Table2[[#This Row],[200D EMA]])/Table2[[#This Row],[200D EMA]]</f>
        <v>5.7127065357019016E-2</v>
      </c>
      <c r="V530">
        <v>2.2797723832780501</v>
      </c>
      <c r="W530">
        <v>801.05</v>
      </c>
      <c r="X530">
        <v>852.8</v>
      </c>
      <c r="Y530">
        <v>768.75</v>
      </c>
      <c r="Z530">
        <v>865</v>
      </c>
      <c r="AA530">
        <v>768.55</v>
      </c>
      <c r="AB530">
        <v>865</v>
      </c>
      <c r="AC530" s="1">
        <f>(Table2[[#This Row],[Close Price]]/Table2[[#This Row],[Day Low]])-1</f>
        <v>8.8009487547595633E-3</v>
      </c>
      <c r="AD530" s="1">
        <f>(Table2[[#This Row],[Day High]]/Table2[[#This Row],[Close Price]])-1</f>
        <v>5.5314936270263404E-2</v>
      </c>
      <c r="AE530" s="1">
        <f>(Table2[[#This Row],[Close Price]]/Table2[[#This Row],[Current Week Low]])-1</f>
        <v>5.1186991869918819E-2</v>
      </c>
      <c r="AF530" s="1">
        <f>(Table2[[#This Row],[Current Week High]]/Table2[[#This Row],[Close Price]])-1</f>
        <v>7.0412077713154275E-2</v>
      </c>
      <c r="AG530" s="1">
        <f>(Table2[[#This Row],[Close Price]]/Table2[[#This Row],[Current Month Low]])-1</f>
        <v>5.146054258018351E-2</v>
      </c>
      <c r="AH530" s="1">
        <f>(Table2[[#This Row],[Current Month High]]/Table2[[#This Row],[Close Price]])-1</f>
        <v>7.0412077713154275E-2</v>
      </c>
      <c r="AI530">
        <v>7.5114466031431499</v>
      </c>
      <c r="AJ530">
        <v>25.286821705426298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0.02</v>
      </c>
      <c r="AM530" t="s">
        <v>3208</v>
      </c>
      <c r="AN530">
        <v>4.9800000000000004</v>
      </c>
      <c r="AO530" t="s">
        <v>3208</v>
      </c>
      <c r="AP530">
        <v>5.3394837347229003E-2</v>
      </c>
      <c r="AQ530">
        <f>(Table2[[#This Row],[Sharpe Ratio]]-AVERAGE(Table2[Sharpe Ratio]))/_xlfn.STDEV.P(Table2[Sharpe Ratio])</f>
        <v>-0.13178956522255911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0.81063828187907061</v>
      </c>
      <c r="AS530">
        <f>_xlfn.RANK.AVG(Table2[[#This Row],[1Y Return vs Nifty Z-Score]],Table2[1Y Return vs Nifty Z-Score])</f>
        <v>563</v>
      </c>
      <c r="AT530">
        <f>_xlfn.RANK.AVG(Table2[[#This Row],[6M Return vs Nifty Z-Score]],Table2[6M Return vs Nifty Z-Score])</f>
        <v>522</v>
      </c>
      <c r="AU530">
        <f>_xlfn.RANK.AVG(Table2[[#This Row],[Sharpe Ratio Z-Score]],Table2[Sharpe Ratio Z-Score])</f>
        <v>378</v>
      </c>
      <c r="AV530">
        <f>(Table2[[#This Row],[Rank 1Y]]+Table2[[#This Row],[Rank 6M]]+Table2[[#This Row],[Rank Sharpe]])/3</f>
        <v>487.66666666666669</v>
      </c>
    </row>
    <row r="531" spans="1:48" x14ac:dyDescent="0.3">
      <c r="A531" t="s">
        <v>1328</v>
      </c>
      <c r="B531" t="s">
        <v>1329</v>
      </c>
      <c r="C531" t="s">
        <v>3168</v>
      </c>
      <c r="D531" t="s">
        <v>274</v>
      </c>
      <c r="E531">
        <v>8728.1605651000009</v>
      </c>
      <c r="F531">
        <v>426.4</v>
      </c>
      <c r="G531">
        <v>-22.397564452312199</v>
      </c>
      <c r="H531">
        <f>(Table2[[#This Row],[1Y Return vs Nifty]]-AVERAGE(Table2[1Y Return vs Nifty]))/_xlfn.STDEV.P(Table2[1Y Return vs Nifty])</f>
        <v>-0.81593232865245258</v>
      </c>
      <c r="I531">
        <v>-2.2610033856571201</v>
      </c>
      <c r="J531">
        <f>(Table2[[#This Row],[1M Return vs Nifty]]-AVERAGE(Table2[1M Return vs Nifty]))/_xlfn.STDEV.P(Table2[1M Return vs Nifty])</f>
        <v>-0.45717608738907228</v>
      </c>
      <c r="K531">
        <v>-3.8065424993070698</v>
      </c>
      <c r="L531">
        <f>(Table2[[#This Row],[6M Return vs Nifty]]-AVERAGE(Table2[6M Return vs Nifty]))/_xlfn.STDEV.P(Table2[6M Return vs Nifty])</f>
        <v>-0.54734656456417086</v>
      </c>
      <c r="M531">
        <v>2.2213257552035302</v>
      </c>
      <c r="N531">
        <f>(Table2[[#This Row],[1W Return vs Nifty]]-AVERAGE(Table2[1W Return vs Nifty]))/_xlfn.STDEV.P(Table2[1W Return vs Nifty])</f>
        <v>1.1186869340417056E-2</v>
      </c>
      <c r="O531">
        <v>422.82</v>
      </c>
      <c r="P531">
        <v>426.33143615255898</v>
      </c>
      <c r="Q531">
        <v>410.40462330079498</v>
      </c>
      <c r="R531">
        <v>66.864464329786202</v>
      </c>
      <c r="S531" s="1">
        <f>(Table2[[#This Row],[Close Price]]-Table2[[#This Row],[20D EMA]])/Table2[[#This Row],[20D EMA]]</f>
        <v>8.4669599356699873E-3</v>
      </c>
      <c r="T531" s="1">
        <f>(Table2[[#This Row],[Close Price]]-Table2[[#This Row],[50D EMA]])/Table2[[#This Row],[50D EMA]]</f>
        <v>1.6082287541297667E-4</v>
      </c>
      <c r="U531" s="1">
        <f>(Table2[[#This Row],[Close Price]]-Table2[[#This Row],[200D EMA]])/Table2[[#This Row],[200D EMA]]</f>
        <v>3.8974650359827008E-2</v>
      </c>
      <c r="V531">
        <v>0.793137465743734</v>
      </c>
      <c r="W531">
        <v>424.45</v>
      </c>
      <c r="X531">
        <v>434.75</v>
      </c>
      <c r="Y531">
        <v>420.35</v>
      </c>
      <c r="Z531">
        <v>436</v>
      </c>
      <c r="AA531">
        <v>406.85</v>
      </c>
      <c r="AB531">
        <v>443.15</v>
      </c>
      <c r="AC531" s="1">
        <f>(Table2[[#This Row],[Close Price]]/Table2[[#This Row],[Day Low]])-1</f>
        <v>4.5941807044409533E-3</v>
      </c>
      <c r="AD531" s="1">
        <f>(Table2[[#This Row],[Day High]]/Table2[[#This Row],[Close Price]])-1</f>
        <v>1.9582551594746755E-2</v>
      </c>
      <c r="AE531" s="1">
        <f>(Table2[[#This Row],[Close Price]]/Table2[[#This Row],[Current Week Low]])-1</f>
        <v>1.4392767931485473E-2</v>
      </c>
      <c r="AF531" s="1">
        <f>(Table2[[#This Row],[Current Week High]]/Table2[[#This Row],[Close Price]])-1</f>
        <v>2.2514071294559068E-2</v>
      </c>
      <c r="AG531" s="1">
        <f>(Table2[[#This Row],[Close Price]]/Table2[[#This Row],[Current Month Low]])-1</f>
        <v>4.8052107656384235E-2</v>
      </c>
      <c r="AH531" s="1">
        <f>(Table2[[#This Row],[Current Month High]]/Table2[[#This Row],[Close Price]])-1</f>
        <v>3.9282363977485968E-2</v>
      </c>
      <c r="AI531">
        <v>18.433395872420199</v>
      </c>
      <c r="AJ531">
        <v>22.616822429906499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-0.17</v>
      </c>
      <c r="AM531" t="s">
        <v>3206</v>
      </c>
      <c r="AN531">
        <v>4.5999999999999996</v>
      </c>
      <c r="AO531" t="s">
        <v>3208</v>
      </c>
      <c r="AP531">
        <v>6.3081518007838996E-2</v>
      </c>
      <c r="AQ531">
        <f>(Table2[[#This Row],[Sharpe Ratio]]-AVERAGE(Table2[Sharpe Ratio]))/_xlfn.STDEV.P(Table2[Sharpe Ratio])</f>
        <v>-1.8539272365698068E-2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603</v>
      </c>
      <c r="AT531">
        <f>_xlfn.RANK.AVG(Table2[[#This Row],[6M Return vs Nifty Z-Score]],Table2[6M Return vs Nifty Z-Score])</f>
        <v>507</v>
      </c>
      <c r="AU531">
        <f>_xlfn.RANK.AVG(Table2[[#This Row],[Sharpe Ratio Z-Score]],Table2[Sharpe Ratio Z-Score])</f>
        <v>357</v>
      </c>
      <c r="AV531">
        <f>(Table2[[#This Row],[Rank 1Y]]+Table2[[#This Row],[Rank 6M]]+Table2[[#This Row],[Rank Sharpe]])/3</f>
        <v>489</v>
      </c>
    </row>
    <row r="532" spans="1:48" x14ac:dyDescent="0.3">
      <c r="A532" t="s">
        <v>875</v>
      </c>
      <c r="B532" t="s">
        <v>876</v>
      </c>
      <c r="C532" t="s">
        <v>3162</v>
      </c>
      <c r="D532" t="s">
        <v>27</v>
      </c>
      <c r="E532">
        <v>18116.315246108999</v>
      </c>
      <c r="F532">
        <v>90.61</v>
      </c>
      <c r="G532">
        <v>-32.4518893022193</v>
      </c>
      <c r="H532">
        <f>(Table2[[#This Row],[1Y Return vs Nifty]]-AVERAGE(Table2[1Y Return vs Nifty]))/_xlfn.STDEV.P(Table2[1Y Return vs Nifty])</f>
        <v>-0.99419645572988169</v>
      </c>
      <c r="I532">
        <v>-0.97124494211137702</v>
      </c>
      <c r="J532">
        <f>(Table2[[#This Row],[1M Return vs Nifty]]-AVERAGE(Table2[1M Return vs Nifty]))/_xlfn.STDEV.P(Table2[1M Return vs Nifty])</f>
        <v>-0.3312239155909113</v>
      </c>
      <c r="K532">
        <v>-5.7257594863779104</v>
      </c>
      <c r="L532">
        <f>(Table2[[#This Row],[6M Return vs Nifty]]-AVERAGE(Table2[6M Return vs Nifty]))/_xlfn.STDEV.P(Table2[6M Return vs Nifty])</f>
        <v>-0.6086999040477179</v>
      </c>
      <c r="M532">
        <v>-0.89693324499281202</v>
      </c>
      <c r="N532">
        <f>(Table2[[#This Row],[1W Return vs Nifty]]-AVERAGE(Table2[1W Return vs Nifty]))/_xlfn.STDEV.P(Table2[1W Return vs Nifty])</f>
        <v>-0.57898467347541205</v>
      </c>
      <c r="O532">
        <v>93.36</v>
      </c>
      <c r="P532">
        <v>90.884025865134902</v>
      </c>
      <c r="Q532">
        <v>86.340854735873904</v>
      </c>
      <c r="R532">
        <v>44.845884981172297</v>
      </c>
      <c r="S532" s="1">
        <f>(Table2[[#This Row],[Close Price]]-Table2[[#This Row],[20D EMA]])/Table2[[#This Row],[20D EMA]]</f>
        <v>-2.945586975149957E-2</v>
      </c>
      <c r="T532" s="1">
        <f>(Table2[[#This Row],[Close Price]]-Table2[[#This Row],[50D EMA]])/Table2[[#This Row],[50D EMA]]</f>
        <v>-3.0151158306030174E-3</v>
      </c>
      <c r="U532" s="1">
        <f>(Table2[[#This Row],[Close Price]]-Table2[[#This Row],[200D EMA]])/Table2[[#This Row],[200D EMA]]</f>
        <v>4.9445251349270011E-2</v>
      </c>
      <c r="V532">
        <v>0.52060180881562002</v>
      </c>
      <c r="W532">
        <v>90.2</v>
      </c>
      <c r="X532">
        <v>92.79</v>
      </c>
      <c r="Y532">
        <v>88.88</v>
      </c>
      <c r="Z532">
        <v>93.38</v>
      </c>
      <c r="AA532">
        <v>88.88</v>
      </c>
      <c r="AB532">
        <v>98.8</v>
      </c>
      <c r="AC532" s="1">
        <f>(Table2[[#This Row],[Close Price]]/Table2[[#This Row],[Day Low]])-1</f>
        <v>4.5454545454544082E-3</v>
      </c>
      <c r="AD532" s="1">
        <f>(Table2[[#This Row],[Day High]]/Table2[[#This Row],[Close Price]])-1</f>
        <v>2.4059154618695677E-2</v>
      </c>
      <c r="AE532" s="1">
        <f>(Table2[[#This Row],[Close Price]]/Table2[[#This Row],[Current Week Low]])-1</f>
        <v>1.9464446444644512E-2</v>
      </c>
      <c r="AF532" s="1">
        <f>(Table2[[#This Row],[Current Week High]]/Table2[[#This Row],[Close Price]])-1</f>
        <v>3.0570577198984594E-2</v>
      </c>
      <c r="AG532" s="1">
        <f>(Table2[[#This Row],[Close Price]]/Table2[[#This Row],[Current Month Low]])-1</f>
        <v>1.9464446444644512E-2</v>
      </c>
      <c r="AH532" s="1">
        <f>(Table2[[#This Row],[Current Month High]]/Table2[[#This Row],[Close Price]])-1</f>
        <v>9.0387374461979864E-2</v>
      </c>
      <c r="AI532">
        <v>22.944487363425601</v>
      </c>
      <c r="AJ532">
        <v>39.292851652574903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0.1</v>
      </c>
      <c r="AM532" t="s">
        <v>3208</v>
      </c>
      <c r="AN532">
        <v>-1.87</v>
      </c>
      <c r="AO532" t="s">
        <v>3206</v>
      </c>
      <c r="AP532">
        <v>8.6094331037662994E-2</v>
      </c>
      <c r="AQ532">
        <f>(Table2[[#This Row],[Sharpe Ratio]]-AVERAGE(Table2[Sharpe Ratio]))/_xlfn.STDEV.P(Table2[Sharpe Ratio])</f>
        <v>0.25051138661655398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-2.262593562227369</v>
      </c>
      <c r="AS532">
        <f>_xlfn.RANK.AVG(Table2[[#This Row],[1Y Return vs Nifty Z-Score]],Table2[1Y Return vs Nifty Z-Score])</f>
        <v>666</v>
      </c>
      <c r="AT532">
        <f>_xlfn.RANK.AVG(Table2[[#This Row],[6M Return vs Nifty Z-Score]],Table2[6M Return vs Nifty Z-Score])</f>
        <v>528</v>
      </c>
      <c r="AU532">
        <f>_xlfn.RANK.AVG(Table2[[#This Row],[Sharpe Ratio Z-Score]],Table2[Sharpe Ratio Z-Score])</f>
        <v>278</v>
      </c>
      <c r="AV532">
        <f>(Table2[[#This Row],[Rank 1Y]]+Table2[[#This Row],[Rank 6M]]+Table2[[#This Row],[Rank Sharpe]])/3</f>
        <v>490.66666666666669</v>
      </c>
    </row>
    <row r="533" spans="1:48" x14ac:dyDescent="0.3">
      <c r="A533" t="s">
        <v>635</v>
      </c>
      <c r="B533" t="s">
        <v>636</v>
      </c>
      <c r="C533" t="s">
        <v>3165</v>
      </c>
      <c r="D533" t="s">
        <v>269</v>
      </c>
      <c r="E533">
        <v>30302.8865848799</v>
      </c>
      <c r="F533">
        <v>1117.5</v>
      </c>
      <c r="G533">
        <v>35.450896183311002</v>
      </c>
      <c r="H533">
        <f>(Table2[[#This Row],[1Y Return vs Nifty]]-AVERAGE(Table2[1Y Return vs Nifty]))/_xlfn.STDEV.P(Table2[1Y Return vs Nifty])</f>
        <v>0.20972632987772874</v>
      </c>
      <c r="I533">
        <v>-1.9587811634348899</v>
      </c>
      <c r="J533">
        <f>(Table2[[#This Row],[1M Return vs Nifty]]-AVERAGE(Table2[1M Return vs Nifty]))/_xlfn.STDEV.P(Table2[1M Return vs Nifty])</f>
        <v>-0.42766238624212854</v>
      </c>
      <c r="K533">
        <v>-21.352088718216301</v>
      </c>
      <c r="L533">
        <f>(Table2[[#This Row],[6M Return vs Nifty]]-AVERAGE(Table2[6M Return vs Nifty]))/_xlfn.STDEV.P(Table2[6M Return vs Nifty])</f>
        <v>-1.1082408567911022</v>
      </c>
      <c r="M533">
        <v>-1.5280465270999199</v>
      </c>
      <c r="N533">
        <f>(Table2[[#This Row],[1W Return vs Nifty]]-AVERAGE(Table2[1W Return vs Nifty]))/_xlfn.STDEV.P(Table2[1W Return vs Nifty])</f>
        <v>-0.69843116569086339</v>
      </c>
      <c r="O533">
        <v>1124.6199999999999</v>
      </c>
      <c r="P533">
        <v>1161.7315281148501</v>
      </c>
      <c r="Q533">
        <v>1136.5855395369899</v>
      </c>
      <c r="R533">
        <v>52.773713114361101</v>
      </c>
      <c r="S533" s="1">
        <f>(Table2[[#This Row],[Close Price]]-Table2[[#This Row],[20D EMA]])/Table2[[#This Row],[20D EMA]]</f>
        <v>-6.3310273692446266E-3</v>
      </c>
      <c r="T533" s="1">
        <f>(Table2[[#This Row],[Close Price]]-Table2[[#This Row],[50D EMA]])/Table2[[#This Row],[50D EMA]]</f>
        <v>-3.8073795058850578E-2</v>
      </c>
      <c r="U533" s="1">
        <f>(Table2[[#This Row],[Close Price]]-Table2[[#This Row],[200D EMA]])/Table2[[#This Row],[200D EMA]]</f>
        <v>-1.679199573906667E-2</v>
      </c>
      <c r="V533">
        <v>1.37908501973748</v>
      </c>
      <c r="W533">
        <v>1115.05</v>
      </c>
      <c r="X533">
        <v>1142.2</v>
      </c>
      <c r="Y533">
        <v>1088.75</v>
      </c>
      <c r="Z533">
        <v>1142.2</v>
      </c>
      <c r="AA533">
        <v>1088.75</v>
      </c>
      <c r="AB533">
        <v>1199</v>
      </c>
      <c r="AC533" s="1">
        <f>(Table2[[#This Row],[Close Price]]/Table2[[#This Row],[Day Low]])-1</f>
        <v>2.1972108874042107E-3</v>
      </c>
      <c r="AD533" s="1">
        <f>(Table2[[#This Row],[Day High]]/Table2[[#This Row],[Close Price]])-1</f>
        <v>2.2102908277404909E-2</v>
      </c>
      <c r="AE533" s="1">
        <f>(Table2[[#This Row],[Close Price]]/Table2[[#This Row],[Current Week Low]])-1</f>
        <v>2.640642939150406E-2</v>
      </c>
      <c r="AF533" s="1">
        <f>(Table2[[#This Row],[Current Week High]]/Table2[[#This Row],[Close Price]])-1</f>
        <v>2.2102908277404909E-2</v>
      </c>
      <c r="AG533" s="1">
        <f>(Table2[[#This Row],[Close Price]]/Table2[[#This Row],[Current Month Low]])-1</f>
        <v>2.640642939150406E-2</v>
      </c>
      <c r="AH533" s="1">
        <f>(Table2[[#This Row],[Current Month High]]/Table2[[#This Row],[Close Price]])-1</f>
        <v>7.2930648769574891E-2</v>
      </c>
      <c r="AI533">
        <v>35.472035794183398</v>
      </c>
      <c r="AJ533">
        <v>65.5555555555555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-0.28000000000000003</v>
      </c>
      <c r="AM533" t="s">
        <v>3206</v>
      </c>
      <c r="AN533">
        <v>5.59</v>
      </c>
      <c r="AO533" t="s">
        <v>3208</v>
      </c>
      <c r="AQ533">
        <f>(Table2[[#This Row],[Sharpe Ratio]]-AVERAGE(Table2[Sharpe Ratio]))/_xlfn.STDEV.P(Table2[Sharpe Ratio])</f>
        <v>-0.75604684988846582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240</v>
      </c>
      <c r="AT533">
        <f>_xlfn.RANK.AVG(Table2[[#This Row],[6M Return vs Nifty Z-Score]],Table2[6M Return vs Nifty Z-Score])</f>
        <v>673</v>
      </c>
      <c r="AU533">
        <f>_xlfn.RANK.AVG(Table2[[#This Row],[Sharpe Ratio Z-Score]],Table2[Sharpe Ratio Z-Score])</f>
        <v>559.5</v>
      </c>
      <c r="AV533">
        <f>(Table2[[#This Row],[Rank 1Y]]+Table2[[#This Row],[Rank 6M]]+Table2[[#This Row],[Rank Sharpe]])/3</f>
        <v>490.83333333333331</v>
      </c>
    </row>
    <row r="534" spans="1:48" x14ac:dyDescent="0.3">
      <c r="A534" t="s">
        <v>1020</v>
      </c>
      <c r="B534" t="s">
        <v>1021</v>
      </c>
      <c r="C534" t="s">
        <v>3175</v>
      </c>
      <c r="D534" t="s">
        <v>501</v>
      </c>
      <c r="E534">
        <v>14041.713170255</v>
      </c>
      <c r="F534">
        <v>1002.25</v>
      </c>
      <c r="G534">
        <v>-24.032925900592101</v>
      </c>
      <c r="H534">
        <f>(Table2[[#This Row],[1Y Return vs Nifty]]-AVERAGE(Table2[1Y Return vs Nifty]))/_xlfn.STDEV.P(Table2[1Y Return vs Nifty])</f>
        <v>-0.84492744124187635</v>
      </c>
      <c r="I534">
        <v>18.201812170403802</v>
      </c>
      <c r="J534">
        <f>(Table2[[#This Row],[1M Return vs Nifty]]-AVERAGE(Table2[1M Return vs Nifty]))/_xlfn.STDEV.P(Table2[1M Return vs Nifty])</f>
        <v>1.5411330326548134</v>
      </c>
      <c r="K534">
        <v>11.148431203762</v>
      </c>
      <c r="L534">
        <f>(Table2[[#This Row],[6M Return vs Nifty]]-AVERAGE(Table2[6M Return vs Nifty]))/_xlfn.STDEV.P(Table2[6M Return vs Nifty])</f>
        <v>-6.9267439195296085E-2</v>
      </c>
      <c r="M534">
        <v>19.846749205216401</v>
      </c>
      <c r="N534">
        <f>(Table2[[#This Row],[1W Return vs Nifty]]-AVERAGE(Table2[1W Return vs Nifty]))/_xlfn.STDEV.P(Table2[1W Return vs Nifty])</f>
        <v>3.3470301554886883</v>
      </c>
      <c r="O534">
        <v>930.41</v>
      </c>
      <c r="P534">
        <v>904.69235811893395</v>
      </c>
      <c r="Q534">
        <v>882.57020476569596</v>
      </c>
      <c r="R534">
        <v>88.061959205043294</v>
      </c>
      <c r="S534" s="1">
        <f>(Table2[[#This Row],[Close Price]]-Table2[[#This Row],[20D EMA]])/Table2[[#This Row],[20D EMA]]</f>
        <v>7.7213271568448358E-2</v>
      </c>
      <c r="T534" s="1">
        <f>(Table2[[#This Row],[Close Price]]-Table2[[#This Row],[50D EMA]])/Table2[[#This Row],[50D EMA]]</f>
        <v>0.10783515634409811</v>
      </c>
      <c r="U534" s="1">
        <f>(Table2[[#This Row],[Close Price]]-Table2[[#This Row],[200D EMA]])/Table2[[#This Row],[200D EMA]]</f>
        <v>0.13560371128331544</v>
      </c>
      <c r="V534">
        <v>2.2751505053552199</v>
      </c>
      <c r="W534">
        <v>994.35</v>
      </c>
      <c r="X534">
        <v>1050.3</v>
      </c>
      <c r="Y534">
        <v>909.05</v>
      </c>
      <c r="Z534">
        <v>1071</v>
      </c>
      <c r="AA534">
        <v>875</v>
      </c>
      <c r="AB534">
        <v>1071</v>
      </c>
      <c r="AC534" s="1">
        <f>(Table2[[#This Row],[Close Price]]/Table2[[#This Row],[Day Low]])-1</f>
        <v>7.9448886207069691E-3</v>
      </c>
      <c r="AD534" s="1">
        <f>(Table2[[#This Row],[Day High]]/Table2[[#This Row],[Close Price]])-1</f>
        <v>4.7942130207034195E-2</v>
      </c>
      <c r="AE534" s="1">
        <f>(Table2[[#This Row],[Close Price]]/Table2[[#This Row],[Current Week Low]])-1</f>
        <v>0.10252461360761234</v>
      </c>
      <c r="AF534" s="1">
        <f>(Table2[[#This Row],[Current Week High]]/Table2[[#This Row],[Close Price]])-1</f>
        <v>6.8595659765527506E-2</v>
      </c>
      <c r="AG534" s="1">
        <f>(Table2[[#This Row],[Close Price]]/Table2[[#This Row],[Current Month Low]])-1</f>
        <v>0.14542857142857146</v>
      </c>
      <c r="AH534" s="1">
        <f>(Table2[[#This Row],[Current Month High]]/Table2[[#This Row],[Close Price]])-1</f>
        <v>6.8595659765527506E-2</v>
      </c>
      <c r="AI534">
        <v>6.8595659765527497</v>
      </c>
      <c r="AJ534">
        <v>31.606591819315799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0.13</v>
      </c>
      <c r="AM534" t="s">
        <v>3208</v>
      </c>
      <c r="AN534">
        <v>14.65</v>
      </c>
      <c r="AO534" t="s">
        <v>3208</v>
      </c>
      <c r="AP534">
        <v>6.031107896932E-3</v>
      </c>
      <c r="AQ534">
        <f>(Table2[[#This Row],[Sharpe Ratio]]-AVERAGE(Table2[Sharpe Ratio]))/_xlfn.STDEV.P(Table2[Sharpe Ratio])</f>
        <v>-0.68553510706242904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3.2884332006439001</v>
      </c>
      <c r="AS534">
        <f>_xlfn.RANK.AVG(Table2[[#This Row],[1Y Return vs Nifty Z-Score]],Table2[1Y Return vs Nifty Z-Score])</f>
        <v>614</v>
      </c>
      <c r="AT534">
        <f>_xlfn.RANK.AVG(Table2[[#This Row],[6M Return vs Nifty Z-Score]],Table2[6M Return vs Nifty Z-Score])</f>
        <v>345</v>
      </c>
      <c r="AU534">
        <f>_xlfn.RANK.AVG(Table2[[#This Row],[Sharpe Ratio Z-Score]],Table2[Sharpe Ratio Z-Score])</f>
        <v>515</v>
      </c>
      <c r="AV534">
        <f>(Table2[[#This Row],[Rank 1Y]]+Table2[[#This Row],[Rank 6M]]+Table2[[#This Row],[Rank Sharpe]])/3</f>
        <v>491.33333333333331</v>
      </c>
    </row>
    <row r="535" spans="1:48" x14ac:dyDescent="0.3">
      <c r="A535" t="s">
        <v>684</v>
      </c>
      <c r="B535" t="s">
        <v>685</v>
      </c>
      <c r="C535" t="s">
        <v>3165</v>
      </c>
      <c r="D535" t="s">
        <v>54</v>
      </c>
      <c r="E535">
        <v>27319.202440379999</v>
      </c>
      <c r="F535">
        <v>506.8</v>
      </c>
      <c r="G535">
        <v>-0.21636680652982301</v>
      </c>
      <c r="H535">
        <f>(Table2[[#This Row],[1Y Return vs Nifty]]-AVERAGE(Table2[1Y Return vs Nifty]))/_xlfn.STDEV.P(Table2[1Y Return vs Nifty])</f>
        <v>-0.42265760410505016</v>
      </c>
      <c r="I535">
        <v>16.279176752370699</v>
      </c>
      <c r="J535">
        <f>(Table2[[#This Row],[1M Return vs Nifty]]-AVERAGE(Table2[1M Return vs Nifty]))/_xlfn.STDEV.P(Table2[1M Return vs Nifty])</f>
        <v>1.3533768619631921</v>
      </c>
      <c r="K535">
        <v>12.0764325054494</v>
      </c>
      <c r="L535">
        <f>(Table2[[#This Row],[6M Return vs Nifty]]-AVERAGE(Table2[6M Return vs Nifty]))/_xlfn.STDEV.P(Table2[6M Return vs Nifty])</f>
        <v>-3.9601185047297018E-2</v>
      </c>
      <c r="M535">
        <v>9.5435750568455706</v>
      </c>
      <c r="N535">
        <f>(Table2[[#This Row],[1W Return vs Nifty]]-AVERAGE(Table2[1W Return vs Nifty]))/_xlfn.STDEV.P(Table2[1W Return vs Nifty])</f>
        <v>1.3970188887333259</v>
      </c>
      <c r="O535">
        <v>469.85</v>
      </c>
      <c r="P535">
        <v>455.118750744289</v>
      </c>
      <c r="Q535">
        <v>428.69622782426597</v>
      </c>
      <c r="R535">
        <v>81.342599408039405</v>
      </c>
      <c r="S535" s="1">
        <f>(Table2[[#This Row],[Close Price]]-Table2[[#This Row],[20D EMA]])/Table2[[#This Row],[20D EMA]]</f>
        <v>7.8642119825476184E-2</v>
      </c>
      <c r="T535" s="1">
        <f>(Table2[[#This Row],[Close Price]]-Table2[[#This Row],[50D EMA]])/Table2[[#This Row],[50D EMA]]</f>
        <v>0.11355552626911741</v>
      </c>
      <c r="U535" s="1">
        <f>(Table2[[#This Row],[Close Price]]-Table2[[#This Row],[200D EMA]])/Table2[[#This Row],[200D EMA]]</f>
        <v>0.18218908193367836</v>
      </c>
      <c r="V535">
        <v>1.3867529711237501</v>
      </c>
      <c r="W535">
        <v>504.5</v>
      </c>
      <c r="X535">
        <v>514.9</v>
      </c>
      <c r="Y535">
        <v>478.05</v>
      </c>
      <c r="Z535">
        <v>518</v>
      </c>
      <c r="AA535">
        <v>458.65</v>
      </c>
      <c r="AB535">
        <v>518</v>
      </c>
      <c r="AC535" s="1">
        <f>(Table2[[#This Row],[Close Price]]/Table2[[#This Row],[Day Low]])-1</f>
        <v>4.5589692765113377E-3</v>
      </c>
      <c r="AD535" s="1">
        <f>(Table2[[#This Row],[Day High]]/Table2[[#This Row],[Close Price]])-1</f>
        <v>1.5982636148381912E-2</v>
      </c>
      <c r="AE535" s="1">
        <f>(Table2[[#This Row],[Close Price]]/Table2[[#This Row],[Current Week Low]])-1</f>
        <v>6.0140152703691996E-2</v>
      </c>
      <c r="AF535" s="1">
        <f>(Table2[[#This Row],[Current Week High]]/Table2[[#This Row],[Close Price]])-1</f>
        <v>2.2099447513812098E-2</v>
      </c>
      <c r="AG535" s="1">
        <f>(Table2[[#This Row],[Close Price]]/Table2[[#This Row],[Current Month Low]])-1</f>
        <v>0.10498201242777716</v>
      </c>
      <c r="AH535" s="1">
        <f>(Table2[[#This Row],[Current Month High]]/Table2[[#This Row],[Close Price]])-1</f>
        <v>2.2099447513812098E-2</v>
      </c>
      <c r="AI535">
        <v>2.2099447513812098</v>
      </c>
      <c r="AJ535">
        <v>45.0486548368632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-0.01</v>
      </c>
      <c r="AM535" t="s">
        <v>3206</v>
      </c>
      <c r="AN535">
        <v>13.15</v>
      </c>
      <c r="AO535" t="s">
        <v>3208</v>
      </c>
      <c r="AP535">
        <v>-6.6428510710388994E-2</v>
      </c>
      <c r="AQ535">
        <f>(Table2[[#This Row],[Sharpe Ratio]]-AVERAGE(Table2[Sharpe Ratio]))/_xlfn.STDEV.P(Table2[Sharpe Ratio])</f>
        <v>-1.5326852625274285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0.75545169901674236</v>
      </c>
      <c r="AS535">
        <f>_xlfn.RANK.AVG(Table2[[#This Row],[1Y Return vs Nifty Z-Score]],Table2[1Y Return vs Nifty Z-Score])</f>
        <v>454</v>
      </c>
      <c r="AT535">
        <f>_xlfn.RANK.AVG(Table2[[#This Row],[6M Return vs Nifty Z-Score]],Table2[6M Return vs Nifty Z-Score])</f>
        <v>334</v>
      </c>
      <c r="AU535">
        <f>_xlfn.RANK.AVG(Table2[[#This Row],[Sharpe Ratio Z-Score]],Table2[Sharpe Ratio Z-Score])</f>
        <v>688</v>
      </c>
      <c r="AV535">
        <f>(Table2[[#This Row],[Rank 1Y]]+Table2[[#This Row],[Rank 6M]]+Table2[[#This Row],[Rank Sharpe]])/3</f>
        <v>492</v>
      </c>
    </row>
    <row r="536" spans="1:48" x14ac:dyDescent="0.3">
      <c r="A536" t="s">
        <v>1543</v>
      </c>
      <c r="B536" t="s">
        <v>1544</v>
      </c>
      <c r="C536" t="s">
        <v>3161</v>
      </c>
      <c r="D536" t="s">
        <v>24</v>
      </c>
      <c r="E536">
        <v>6504.0384568500003</v>
      </c>
      <c r="F536">
        <v>24.84</v>
      </c>
      <c r="G536">
        <v>-12.6431612501676</v>
      </c>
      <c r="H536">
        <f>(Table2[[#This Row],[1Y Return vs Nifty]]-AVERAGE(Table2[1Y Return vs Nifty]))/_xlfn.STDEV.P(Table2[1Y Return vs Nifty])</f>
        <v>-0.64298584065354425</v>
      </c>
      <c r="I536">
        <v>-2.6217248285428898</v>
      </c>
      <c r="J536">
        <f>(Table2[[#This Row],[1M Return vs Nifty]]-AVERAGE(Table2[1M Return vs Nifty]))/_xlfn.STDEV.P(Table2[1M Return vs Nifty])</f>
        <v>-0.49240256671393323</v>
      </c>
      <c r="K536">
        <v>-24.267491168456601</v>
      </c>
      <c r="L536">
        <f>(Table2[[#This Row],[6M Return vs Nifty]]-AVERAGE(Table2[6M Return vs Nifty]))/_xlfn.STDEV.P(Table2[6M Return vs Nifty])</f>
        <v>-1.2014401549766363</v>
      </c>
      <c r="M536">
        <v>-0.82077830805101004</v>
      </c>
      <c r="N536">
        <f>(Table2[[#This Row],[1W Return vs Nifty]]-AVERAGE(Table2[1W Return vs Nifty]))/_xlfn.STDEV.P(Table2[1W Return vs Nifty])</f>
        <v>-0.56457134968635048</v>
      </c>
      <c r="O536">
        <v>25.37</v>
      </c>
      <c r="P536">
        <v>25.938495417614298</v>
      </c>
      <c r="Q536">
        <v>26.034256470659798</v>
      </c>
      <c r="R536">
        <v>33.560008925659098</v>
      </c>
      <c r="S536" s="1">
        <f>(Table2[[#This Row],[Close Price]]-Table2[[#This Row],[20D EMA]])/Table2[[#This Row],[20D EMA]]</f>
        <v>-2.0890815924320107E-2</v>
      </c>
      <c r="T536" s="1">
        <f>(Table2[[#This Row],[Close Price]]-Table2[[#This Row],[50D EMA]])/Table2[[#This Row],[50D EMA]]</f>
        <v>-4.2350005269323865E-2</v>
      </c>
      <c r="U536" s="1">
        <f>(Table2[[#This Row],[Close Price]]-Table2[[#This Row],[200D EMA]])/Table2[[#This Row],[200D EMA]]</f>
        <v>-4.5872501563688092E-2</v>
      </c>
      <c r="V536">
        <v>0.448082024413689</v>
      </c>
      <c r="W536">
        <v>24.75</v>
      </c>
      <c r="X536">
        <v>25.04</v>
      </c>
      <c r="Y536">
        <v>24.53</v>
      </c>
      <c r="Z536">
        <v>25.11</v>
      </c>
      <c r="AA536">
        <v>24.53</v>
      </c>
      <c r="AB536">
        <v>25.7</v>
      </c>
      <c r="AC536" s="1">
        <f>(Table2[[#This Row],[Close Price]]/Table2[[#This Row],[Day Low]])-1</f>
        <v>3.6363636363636598E-3</v>
      </c>
      <c r="AD536" s="1">
        <f>(Table2[[#This Row],[Day High]]/Table2[[#This Row],[Close Price]])-1</f>
        <v>8.0515297906602612E-3</v>
      </c>
      <c r="AE536" s="1">
        <f>(Table2[[#This Row],[Close Price]]/Table2[[#This Row],[Current Week Low]])-1</f>
        <v>1.2637586628617914E-2</v>
      </c>
      <c r="AF536" s="1">
        <f>(Table2[[#This Row],[Current Week High]]/Table2[[#This Row],[Close Price]])-1</f>
        <v>1.0869565217391353E-2</v>
      </c>
      <c r="AG536" s="1">
        <f>(Table2[[#This Row],[Close Price]]/Table2[[#This Row],[Current Month Low]])-1</f>
        <v>1.2637586628617914E-2</v>
      </c>
      <c r="AH536" s="1">
        <f>(Table2[[#This Row],[Current Month High]]/Table2[[#This Row],[Close Price]])-1</f>
        <v>3.4621578099838901E-2</v>
      </c>
      <c r="AI536">
        <v>48.477154055496896</v>
      </c>
      <c r="AJ536">
        <v>21.5334704858363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-0.09</v>
      </c>
      <c r="AM536" t="s">
        <v>3206</v>
      </c>
      <c r="AN536">
        <v>-3.16</v>
      </c>
      <c r="AO536" t="s">
        <v>3206</v>
      </c>
      <c r="AP536">
        <v>9.9080031736706001E-2</v>
      </c>
      <c r="AQ536">
        <f>(Table2[[#This Row],[Sharpe Ratio]]-AVERAGE(Table2[Sharpe Ratio]))/_xlfn.STDEV.P(Table2[Sharpe Ratio])</f>
        <v>0.40233164978455199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547</v>
      </c>
      <c r="AT536">
        <f>_xlfn.RANK.AVG(Table2[[#This Row],[6M Return vs Nifty Z-Score]],Table2[6M Return vs Nifty Z-Score])</f>
        <v>695</v>
      </c>
      <c r="AU536">
        <f>_xlfn.RANK.AVG(Table2[[#This Row],[Sharpe Ratio Z-Score]],Table2[Sharpe Ratio Z-Score])</f>
        <v>234</v>
      </c>
      <c r="AV536">
        <f>(Table2[[#This Row],[Rank 1Y]]+Table2[[#This Row],[Rank 6M]]+Table2[[#This Row],[Rank Sharpe]])/3</f>
        <v>492</v>
      </c>
    </row>
    <row r="537" spans="1:48" x14ac:dyDescent="0.3">
      <c r="A537" t="s">
        <v>424</v>
      </c>
      <c r="B537" t="s">
        <v>425</v>
      </c>
      <c r="C537" t="s">
        <v>3161</v>
      </c>
      <c r="D537" t="s">
        <v>51</v>
      </c>
      <c r="E537">
        <v>53392.665571559999</v>
      </c>
      <c r="F537">
        <v>722.25</v>
      </c>
      <c r="G537">
        <v>-26.3630537243159</v>
      </c>
      <c r="H537">
        <f>(Table2[[#This Row],[1Y Return vs Nifty]]-AVERAGE(Table2[1Y Return vs Nifty]))/_xlfn.STDEV.P(Table2[1Y Return vs Nifty])</f>
        <v>-0.88624082714056163</v>
      </c>
      <c r="I537">
        <v>13.8774183478487</v>
      </c>
      <c r="J537">
        <f>(Table2[[#This Row],[1M Return vs Nifty]]-AVERAGE(Table2[1M Return vs Nifty]))/_xlfn.STDEV.P(Table2[1M Return vs Nifty])</f>
        <v>1.118831634755844</v>
      </c>
      <c r="K537">
        <v>12.052042732168401</v>
      </c>
      <c r="L537">
        <f>(Table2[[#This Row],[6M Return vs Nifty]]-AVERAGE(Table2[6M Return vs Nifty]))/_xlfn.STDEV.P(Table2[6M Return vs Nifty])</f>
        <v>-4.0380874915673881E-2</v>
      </c>
      <c r="M537">
        <v>6.9321104521934398</v>
      </c>
      <c r="N537">
        <f>(Table2[[#This Row],[1W Return vs Nifty]]-AVERAGE(Table2[1W Return vs Nifty]))/_xlfn.STDEV.P(Table2[1W Return vs Nifty])</f>
        <v>0.90276485318354183</v>
      </c>
      <c r="O537">
        <v>673.57</v>
      </c>
      <c r="P537">
        <v>655.79607277731202</v>
      </c>
      <c r="Q537">
        <v>655.54759361450397</v>
      </c>
      <c r="R537">
        <v>83.381489706143995</v>
      </c>
      <c r="S537" s="1">
        <f>(Table2[[#This Row],[Close Price]]-Table2[[#This Row],[20D EMA]])/Table2[[#This Row],[20D EMA]]</f>
        <v>7.2271627299315508E-2</v>
      </c>
      <c r="T537" s="1">
        <f>(Table2[[#This Row],[Close Price]]-Table2[[#This Row],[50D EMA]])/Table2[[#This Row],[50D EMA]]</f>
        <v>0.10133321924490034</v>
      </c>
      <c r="U537" s="1">
        <f>(Table2[[#This Row],[Close Price]]-Table2[[#This Row],[200D EMA]])/Table2[[#This Row],[200D EMA]]</f>
        <v>0.10175066926524409</v>
      </c>
      <c r="V537">
        <v>1.4469558237295901</v>
      </c>
      <c r="W537">
        <v>713.15</v>
      </c>
      <c r="X537">
        <v>726.95</v>
      </c>
      <c r="Y537">
        <v>696.85</v>
      </c>
      <c r="Z537">
        <v>726.95</v>
      </c>
      <c r="AA537">
        <v>671.1</v>
      </c>
      <c r="AB537">
        <v>726.95</v>
      </c>
      <c r="AC537" s="1">
        <f>(Table2[[#This Row],[Close Price]]/Table2[[#This Row],[Day Low]])-1</f>
        <v>1.2760288859286373E-2</v>
      </c>
      <c r="AD537" s="1">
        <f>(Table2[[#This Row],[Day High]]/Table2[[#This Row],[Close Price]])-1</f>
        <v>6.5074420214608075E-3</v>
      </c>
      <c r="AE537" s="1">
        <f>(Table2[[#This Row],[Close Price]]/Table2[[#This Row],[Current Week Low]])-1</f>
        <v>3.644973810719665E-2</v>
      </c>
      <c r="AF537" s="1">
        <f>(Table2[[#This Row],[Current Week High]]/Table2[[#This Row],[Close Price]])-1</f>
        <v>6.5074420214608075E-3</v>
      </c>
      <c r="AG537" s="1">
        <f>(Table2[[#This Row],[Close Price]]/Table2[[#This Row],[Current Month Low]])-1</f>
        <v>7.6218149307107685E-2</v>
      </c>
      <c r="AH537" s="1">
        <f>(Table2[[#This Row],[Current Month High]]/Table2[[#This Row],[Close Price]])-1</f>
        <v>6.5074420214608075E-3</v>
      </c>
      <c r="AI537">
        <v>12.6202838352371</v>
      </c>
      <c r="AJ537">
        <v>30.4406718439588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0.08</v>
      </c>
      <c r="AM537" t="s">
        <v>3208</v>
      </c>
      <c r="AN537">
        <v>14.02</v>
      </c>
      <c r="AO537" t="s">
        <v>3208</v>
      </c>
      <c r="AP537">
        <v>6.7586425942809999E-3</v>
      </c>
      <c r="AQ537">
        <f>(Table2[[#This Row],[Sharpe Ratio]]-AVERAGE(Table2[Sharpe Ratio]))/_xlfn.STDEV.P(Table2[Sharpe Ratio])</f>
        <v>-0.67702925036857231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0.41794553551457803</v>
      </c>
      <c r="AS537">
        <f>_xlfn.RANK.AVG(Table2[[#This Row],[1Y Return vs Nifty Z-Score]],Table2[1Y Return vs Nifty Z-Score])</f>
        <v>633</v>
      </c>
      <c r="AT537">
        <f>_xlfn.RANK.AVG(Table2[[#This Row],[6M Return vs Nifty Z-Score]],Table2[6M Return vs Nifty Z-Score])</f>
        <v>335</v>
      </c>
      <c r="AU537">
        <f>_xlfn.RANK.AVG(Table2[[#This Row],[Sharpe Ratio Z-Score]],Table2[Sharpe Ratio Z-Score])</f>
        <v>511</v>
      </c>
      <c r="AV537">
        <f>(Table2[[#This Row],[Rank 1Y]]+Table2[[#This Row],[Rank 6M]]+Table2[[#This Row],[Rank Sharpe]])/3</f>
        <v>493</v>
      </c>
    </row>
    <row r="538" spans="1:48" x14ac:dyDescent="0.3">
      <c r="A538" t="s">
        <v>863</v>
      </c>
      <c r="B538" t="s">
        <v>864</v>
      </c>
      <c r="C538" t="s">
        <v>3160</v>
      </c>
      <c r="D538" t="s">
        <v>21</v>
      </c>
      <c r="E538">
        <v>18557.005958220001</v>
      </c>
      <c r="F538">
        <v>678</v>
      </c>
      <c r="G538">
        <v>-4.1887044918557397</v>
      </c>
      <c r="H538">
        <f>(Table2[[#This Row],[1Y Return vs Nifty]]-AVERAGE(Table2[1Y Return vs Nifty]))/_xlfn.STDEV.P(Table2[1Y Return vs Nifty])</f>
        <v>-0.4930875256067353</v>
      </c>
      <c r="I538">
        <v>9.4265488282108798</v>
      </c>
      <c r="J538">
        <f>(Table2[[#This Row],[1M Return vs Nifty]]-AVERAGE(Table2[1M Return vs Nifty]))/_xlfn.STDEV.P(Table2[1M Return vs Nifty])</f>
        <v>0.6841791731309721</v>
      </c>
      <c r="K538">
        <v>-24.971933602162601</v>
      </c>
      <c r="L538">
        <f>(Table2[[#This Row],[6M Return vs Nifty]]-AVERAGE(Table2[6M Return vs Nifty]))/_xlfn.STDEV.P(Table2[6M Return vs Nifty])</f>
        <v>-1.2239597012670971</v>
      </c>
      <c r="M538">
        <v>1.17952581742586</v>
      </c>
      <c r="N538">
        <f>(Table2[[#This Row],[1W Return vs Nifty]]-AVERAGE(Table2[1W Return vs Nifty]))/_xlfn.STDEV.P(Table2[1W Return vs Nifty])</f>
        <v>-0.18598747587752945</v>
      </c>
      <c r="O538">
        <v>656.52</v>
      </c>
      <c r="P538">
        <v>646.26203097662903</v>
      </c>
      <c r="Q538">
        <v>637.76087646910901</v>
      </c>
      <c r="R538">
        <v>56.198630440514101</v>
      </c>
      <c r="S538" s="1">
        <f>(Table2[[#This Row],[Close Price]]-Table2[[#This Row],[20D EMA]])/Table2[[#This Row],[20D EMA]]</f>
        <v>3.2717967464814507E-2</v>
      </c>
      <c r="T538" s="1">
        <f>(Table2[[#This Row],[Close Price]]-Table2[[#This Row],[50D EMA]])/Table2[[#This Row],[50D EMA]]</f>
        <v>4.9110062949866716E-2</v>
      </c>
      <c r="U538" s="1">
        <f>(Table2[[#This Row],[Close Price]]-Table2[[#This Row],[200D EMA]])/Table2[[#This Row],[200D EMA]]</f>
        <v>6.3094374420817959E-2</v>
      </c>
      <c r="V538">
        <v>1.3096043214522399</v>
      </c>
      <c r="W538">
        <v>660</v>
      </c>
      <c r="X538">
        <v>685.6</v>
      </c>
      <c r="Y538">
        <v>650.1</v>
      </c>
      <c r="Z538">
        <v>691</v>
      </c>
      <c r="AA538">
        <v>650.1</v>
      </c>
      <c r="AB538">
        <v>697.2</v>
      </c>
      <c r="AC538" s="1">
        <f>(Table2[[#This Row],[Close Price]]/Table2[[#This Row],[Day Low]])-1</f>
        <v>2.7272727272727337E-2</v>
      </c>
      <c r="AD538" s="1">
        <f>(Table2[[#This Row],[Day High]]/Table2[[#This Row],[Close Price]])-1</f>
        <v>1.1209439528023557E-2</v>
      </c>
      <c r="AE538" s="1">
        <f>(Table2[[#This Row],[Close Price]]/Table2[[#This Row],[Current Week Low]])-1</f>
        <v>4.2916474388555503E-2</v>
      </c>
      <c r="AF538" s="1">
        <f>(Table2[[#This Row],[Current Week High]]/Table2[[#This Row],[Close Price]])-1</f>
        <v>1.9174041297935096E-2</v>
      </c>
      <c r="AG538" s="1">
        <f>(Table2[[#This Row],[Close Price]]/Table2[[#This Row],[Current Month Low]])-1</f>
        <v>4.2916474388555503E-2</v>
      </c>
      <c r="AH538" s="1">
        <f>(Table2[[#This Row],[Current Month High]]/Table2[[#This Row],[Close Price]])-1</f>
        <v>2.831858407079646E-2</v>
      </c>
      <c r="AI538">
        <v>28.318584070796401</v>
      </c>
      <c r="AJ538">
        <v>44.378194207836401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-0.05</v>
      </c>
      <c r="AM538" t="s">
        <v>3206</v>
      </c>
      <c r="AN538">
        <v>9.27</v>
      </c>
      <c r="AO538" t="s">
        <v>3208</v>
      </c>
      <c r="AP538">
        <v>7.9344277998603996E-2</v>
      </c>
      <c r="AQ538">
        <f>(Table2[[#This Row],[Sharpe Ratio]]-AVERAGE(Table2[Sharpe Ratio]))/_xlfn.STDEV.P(Table2[Sharpe Ratio])</f>
        <v>0.17159421052120438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-1.0472613190991853</v>
      </c>
      <c r="AS538">
        <f>_xlfn.RANK.AVG(Table2[[#This Row],[1Y Return vs Nifty Z-Score]],Table2[1Y Return vs Nifty Z-Score])</f>
        <v>478</v>
      </c>
      <c r="AT538">
        <f>_xlfn.RANK.AVG(Table2[[#This Row],[6M Return vs Nifty Z-Score]],Table2[6M Return vs Nifty Z-Score])</f>
        <v>702</v>
      </c>
      <c r="AU538">
        <f>_xlfn.RANK.AVG(Table2[[#This Row],[Sharpe Ratio Z-Score]],Table2[Sharpe Ratio Z-Score])</f>
        <v>299</v>
      </c>
      <c r="AV538">
        <f>(Table2[[#This Row],[Rank 1Y]]+Table2[[#This Row],[Rank 6M]]+Table2[[#This Row],[Rank Sharpe]])/3</f>
        <v>493</v>
      </c>
    </row>
    <row r="539" spans="1:48" x14ac:dyDescent="0.3">
      <c r="A539" t="s">
        <v>1129</v>
      </c>
      <c r="B539" t="s">
        <v>1130</v>
      </c>
      <c r="C539" t="s">
        <v>3161</v>
      </c>
      <c r="D539" t="s">
        <v>553</v>
      </c>
      <c r="E539">
        <v>11300.79058875</v>
      </c>
      <c r="F539">
        <v>865.5</v>
      </c>
      <c r="G539">
        <v>-14.8565748877855</v>
      </c>
      <c r="H539">
        <f>(Table2[[#This Row],[1Y Return vs Nifty]]-AVERAGE(Table2[1Y Return vs Nifty]))/_xlfn.STDEV.P(Table2[1Y Return vs Nifty])</f>
        <v>-0.68222987303378679</v>
      </c>
      <c r="I539">
        <v>2.8216438006240598</v>
      </c>
      <c r="J539">
        <f>(Table2[[#This Row],[1M Return vs Nifty]]-AVERAGE(Table2[1M Return vs Nifty]))/_xlfn.STDEV.P(Table2[1M Return vs Nifty])</f>
        <v>3.9173019530514996E-2</v>
      </c>
      <c r="K539">
        <v>0.67824611382572297</v>
      </c>
      <c r="L539">
        <f>(Table2[[#This Row],[6M Return vs Nifty]]-AVERAGE(Table2[6M Return vs Nifty]))/_xlfn.STDEV.P(Table2[6M Return vs Nifty])</f>
        <v>-0.40397728420289519</v>
      </c>
      <c r="M539">
        <v>-1.66577633272713</v>
      </c>
      <c r="N539">
        <f>(Table2[[#This Row],[1W Return vs Nifty]]-AVERAGE(Table2[1W Return vs Nifty]))/_xlfn.STDEV.P(Table2[1W Return vs Nifty])</f>
        <v>-0.72449834352106179</v>
      </c>
      <c r="O539">
        <v>860.15</v>
      </c>
      <c r="P539">
        <v>847.01938736311001</v>
      </c>
      <c r="Q539">
        <v>799.72998369594495</v>
      </c>
      <c r="R539">
        <v>37.894588569613802</v>
      </c>
      <c r="S539" s="1">
        <f>(Table2[[#This Row],[Close Price]]-Table2[[#This Row],[20D EMA]])/Table2[[#This Row],[20D EMA]]</f>
        <v>6.2198453758065724E-3</v>
      </c>
      <c r="T539" s="1">
        <f>(Table2[[#This Row],[Close Price]]-Table2[[#This Row],[50D EMA]])/Table2[[#This Row],[50D EMA]]</f>
        <v>2.1818405709015377E-2</v>
      </c>
      <c r="U539" s="1">
        <f>(Table2[[#This Row],[Close Price]]-Table2[[#This Row],[200D EMA]])/Table2[[#This Row],[200D EMA]]</f>
        <v>8.2240278150006965E-2</v>
      </c>
      <c r="V539">
        <v>0.79943370987082296</v>
      </c>
      <c r="W539">
        <v>838</v>
      </c>
      <c r="X539">
        <v>870.3</v>
      </c>
      <c r="Y539">
        <v>838</v>
      </c>
      <c r="Z539">
        <v>873.95</v>
      </c>
      <c r="AA539">
        <v>838</v>
      </c>
      <c r="AB539">
        <v>898.85</v>
      </c>
      <c r="AC539" s="1">
        <f>(Table2[[#This Row],[Close Price]]/Table2[[#This Row],[Day Low]])-1</f>
        <v>3.281622911694515E-2</v>
      </c>
      <c r="AD539" s="1">
        <f>(Table2[[#This Row],[Day High]]/Table2[[#This Row],[Close Price]])-1</f>
        <v>5.5459272097053702E-3</v>
      </c>
      <c r="AE539" s="1">
        <f>(Table2[[#This Row],[Close Price]]/Table2[[#This Row],[Current Week Low]])-1</f>
        <v>3.281622911694515E-2</v>
      </c>
      <c r="AF539" s="1">
        <f>(Table2[[#This Row],[Current Week High]]/Table2[[#This Row],[Close Price]])-1</f>
        <v>9.7631426920854469E-3</v>
      </c>
      <c r="AG539" s="1">
        <f>(Table2[[#This Row],[Close Price]]/Table2[[#This Row],[Current Month Low]])-1</f>
        <v>3.281622911694515E-2</v>
      </c>
      <c r="AH539" s="1">
        <f>(Table2[[#This Row],[Current Month High]]/Table2[[#This Row],[Close Price]])-1</f>
        <v>3.853264009243218E-2</v>
      </c>
      <c r="AI539">
        <v>8.3766608896591599</v>
      </c>
      <c r="AJ539">
        <v>27.279411764705799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-0.04</v>
      </c>
      <c r="AM539" t="s">
        <v>3206</v>
      </c>
      <c r="AN539">
        <v>1.54</v>
      </c>
      <c r="AO539" t="s">
        <v>3208</v>
      </c>
      <c r="AP539">
        <v>2.4810047630085999E-2</v>
      </c>
      <c r="AQ539">
        <f>(Table2[[#This Row],[Sharpe Ratio]]-AVERAGE(Table2[Sharpe Ratio]))/_xlfn.STDEV.P(Table2[Sharpe Ratio])</f>
        <v>-0.46598410720660127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-2.2375165884338304</v>
      </c>
      <c r="AS539">
        <f>_xlfn.RANK.AVG(Table2[[#This Row],[1Y Return vs Nifty Z-Score]],Table2[1Y Return vs Nifty Z-Score])</f>
        <v>562</v>
      </c>
      <c r="AT539">
        <f>_xlfn.RANK.AVG(Table2[[#This Row],[6M Return vs Nifty Z-Score]],Table2[6M Return vs Nifty Z-Score])</f>
        <v>460</v>
      </c>
      <c r="AU539">
        <f>_xlfn.RANK.AVG(Table2[[#This Row],[Sharpe Ratio Z-Score]],Table2[Sharpe Ratio Z-Score])</f>
        <v>461</v>
      </c>
      <c r="AV539">
        <f>(Table2[[#This Row],[Rank 1Y]]+Table2[[#This Row],[Rank 6M]]+Table2[[#This Row],[Rank Sharpe]])/3</f>
        <v>494.33333333333331</v>
      </c>
    </row>
    <row r="540" spans="1:48" x14ac:dyDescent="0.3">
      <c r="A540" t="s">
        <v>1153</v>
      </c>
      <c r="B540" t="s">
        <v>1154</v>
      </c>
      <c r="C540" t="s">
        <v>3168</v>
      </c>
      <c r="D540" t="s">
        <v>496</v>
      </c>
      <c r="E540">
        <v>10800.018444200001</v>
      </c>
      <c r="F540">
        <v>335.2</v>
      </c>
      <c r="G540">
        <v>-14.427950389989901</v>
      </c>
      <c r="H540">
        <f>(Table2[[#This Row],[1Y Return vs Nifty]]-AVERAGE(Table2[1Y Return vs Nifty]))/_xlfn.STDEV.P(Table2[1Y Return vs Nifty])</f>
        <v>-0.67463032029561965</v>
      </c>
      <c r="I540">
        <v>-80.917752731681205</v>
      </c>
      <c r="J540">
        <f>(Table2[[#This Row],[1M Return vs Nifty]]-AVERAGE(Table2[1M Return vs Nifty]))/_xlfn.STDEV.P(Table2[1M Return vs Nifty])</f>
        <v>-8.1384504037482532</v>
      </c>
      <c r="K540">
        <v>1.0142284181782599</v>
      </c>
      <c r="L540">
        <f>(Table2[[#This Row],[6M Return vs Nifty]]-AVERAGE(Table2[6M Return vs Nifty]))/_xlfn.STDEV.P(Table2[6M Return vs Nifty])</f>
        <v>-0.3932366350119631</v>
      </c>
      <c r="M540">
        <v>-78.460715899911605</v>
      </c>
      <c r="N540">
        <f>(Table2[[#This Row],[1W Return vs Nifty]]-AVERAGE(Table2[1W Return vs Nifty]))/_xlfn.STDEV.P(Table2[1W Return vs Nifty])</f>
        <v>-15.258951049970364</v>
      </c>
      <c r="O540">
        <v>328</v>
      </c>
      <c r="P540">
        <v>320.38593653074201</v>
      </c>
      <c r="Q540">
        <v>300.615432929929</v>
      </c>
      <c r="R540">
        <v>62.413140323893003</v>
      </c>
      <c r="S540" s="1">
        <f>(Table2[[#This Row],[Close Price]]-Table2[[#This Row],[20D EMA]])/Table2[[#This Row],[20D EMA]]</f>
        <v>2.1951219512195086E-2</v>
      </c>
      <c r="T540" s="1">
        <f>(Table2[[#This Row],[Close Price]]-Table2[[#This Row],[50D EMA]])/Table2[[#This Row],[50D EMA]]</f>
        <v>4.6238182704491211E-2</v>
      </c>
      <c r="U540" s="1">
        <f>(Table2[[#This Row],[Close Price]]-Table2[[#This Row],[200D EMA]])/Table2[[#This Row],[200D EMA]]</f>
        <v>0.11504588015656657</v>
      </c>
      <c r="V540">
        <v>1.25112809472178</v>
      </c>
      <c r="W540">
        <v>333.1</v>
      </c>
      <c r="X540">
        <v>340.9</v>
      </c>
      <c r="Y540">
        <v>320.64999999999998</v>
      </c>
      <c r="Z540">
        <v>341</v>
      </c>
      <c r="AA540">
        <v>317.05</v>
      </c>
      <c r="AB540">
        <v>364.4</v>
      </c>
      <c r="AC540" s="1">
        <f>(Table2[[#This Row],[Close Price]]/Table2[[#This Row],[Day Low]])-1</f>
        <v>6.3044130891622974E-3</v>
      </c>
      <c r="AD540" s="1">
        <f>(Table2[[#This Row],[Day High]]/Table2[[#This Row],[Close Price]])-1</f>
        <v>1.7004773269689633E-2</v>
      </c>
      <c r="AE540" s="1">
        <f>(Table2[[#This Row],[Close Price]]/Table2[[#This Row],[Current Week Low]])-1</f>
        <v>4.5376578824263269E-2</v>
      </c>
      <c r="AF540" s="1">
        <f>(Table2[[#This Row],[Current Week High]]/Table2[[#This Row],[Close Price]])-1</f>
        <v>1.7303102625298328E-2</v>
      </c>
      <c r="AG540" s="1">
        <f>(Table2[[#This Row],[Close Price]]/Table2[[#This Row],[Current Month Low]])-1</f>
        <v>5.7246491089733453E-2</v>
      </c>
      <c r="AH540" s="1">
        <f>(Table2[[#This Row],[Current Month High]]/Table2[[#This Row],[Close Price]])-1</f>
        <v>8.7112171837708807E-2</v>
      </c>
      <c r="AI540">
        <v>8.7112171837708807</v>
      </c>
      <c r="AJ540">
        <v>38.169826875515199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-0.08</v>
      </c>
      <c r="AM540" t="s">
        <v>3206</v>
      </c>
      <c r="AN540">
        <v>3.42</v>
      </c>
      <c r="AO540" t="s">
        <v>3208</v>
      </c>
      <c r="AP540">
        <v>2.3638952366042E-2</v>
      </c>
      <c r="AQ540">
        <f>(Table2[[#This Row],[Sharpe Ratio]]-AVERAGE(Table2[Sharpe Ratio]))/_xlfn.STDEV.P(Table2[Sharpe Ratio])</f>
        <v>-0.47967578201896305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-24.944944191045163</v>
      </c>
      <c r="AS540">
        <f>_xlfn.RANK.AVG(Table2[[#This Row],[1Y Return vs Nifty Z-Score]],Table2[1Y Return vs Nifty Z-Score])</f>
        <v>561</v>
      </c>
      <c r="AT540">
        <f>_xlfn.RANK.AVG(Table2[[#This Row],[6M Return vs Nifty Z-Score]],Table2[6M Return vs Nifty Z-Score])</f>
        <v>457</v>
      </c>
      <c r="AU540">
        <f>_xlfn.RANK.AVG(Table2[[#This Row],[Sharpe Ratio Z-Score]],Table2[Sharpe Ratio Z-Score])</f>
        <v>467</v>
      </c>
      <c r="AV540">
        <f>(Table2[[#This Row],[Rank 1Y]]+Table2[[#This Row],[Rank 6M]]+Table2[[#This Row],[Rank Sharpe]])/3</f>
        <v>495</v>
      </c>
    </row>
    <row r="541" spans="1:48" x14ac:dyDescent="0.3">
      <c r="A541" t="s">
        <v>410</v>
      </c>
      <c r="B541" t="s">
        <v>411</v>
      </c>
      <c r="C541" t="s">
        <v>3166</v>
      </c>
      <c r="D541" t="s">
        <v>403</v>
      </c>
      <c r="E541">
        <v>57577.502899419997</v>
      </c>
      <c r="F541">
        <v>135345.95000000001</v>
      </c>
      <c r="G541">
        <v>-0.94412830962810101</v>
      </c>
      <c r="H541">
        <f>(Table2[[#This Row],[1Y Return vs Nifty]]-AVERAGE(Table2[1Y Return vs Nifty]))/_xlfn.STDEV.P(Table2[1Y Return vs Nifty])</f>
        <v>-0.43556088413698302</v>
      </c>
      <c r="I541">
        <v>-3.0183750672445</v>
      </c>
      <c r="J541">
        <f>(Table2[[#This Row],[1M Return vs Nifty]]-AVERAGE(Table2[1M Return vs Nifty]))/_xlfn.STDEV.P(Table2[1M Return vs Nifty])</f>
        <v>-0.53113769518603837</v>
      </c>
      <c r="K541">
        <v>-18.2047816562037</v>
      </c>
      <c r="L541">
        <f>(Table2[[#This Row],[6M Return vs Nifty]]-AVERAGE(Table2[6M Return vs Nifty]))/_xlfn.STDEV.P(Table2[6M Return vs Nifty])</f>
        <v>-1.0076280548330834</v>
      </c>
      <c r="M541">
        <v>2.1988321786423501</v>
      </c>
      <c r="N541">
        <f>(Table2[[#This Row],[1W Return vs Nifty]]-AVERAGE(Table2[1W Return vs Nifty]))/_xlfn.STDEV.P(Table2[1W Return vs Nifty])</f>
        <v>6.9296640275415995E-3</v>
      </c>
      <c r="O541">
        <v>135716.56</v>
      </c>
      <c r="P541">
        <v>134738.733397178</v>
      </c>
      <c r="Q541">
        <v>128773.174002019</v>
      </c>
      <c r="R541">
        <v>51.039508500227001</v>
      </c>
      <c r="S541" s="1">
        <f>(Table2[[#This Row],[Close Price]]-Table2[[#This Row],[20D EMA]])/Table2[[#This Row],[20D EMA]]</f>
        <v>-2.7307647644472131E-3</v>
      </c>
      <c r="T541" s="1">
        <f>(Table2[[#This Row],[Close Price]]-Table2[[#This Row],[50D EMA]])/Table2[[#This Row],[50D EMA]]</f>
        <v>4.5066224649156954E-3</v>
      </c>
      <c r="U541" s="1">
        <f>(Table2[[#This Row],[Close Price]]-Table2[[#This Row],[200D EMA]])/Table2[[#This Row],[200D EMA]]</f>
        <v>5.1041500288545767E-2</v>
      </c>
      <c r="V541">
        <v>0.66074830256336403</v>
      </c>
      <c r="W541">
        <v>135141.79999999999</v>
      </c>
      <c r="X541">
        <v>136650</v>
      </c>
      <c r="Y541">
        <v>132600</v>
      </c>
      <c r="Z541">
        <v>136650</v>
      </c>
      <c r="AA541">
        <v>132600</v>
      </c>
      <c r="AB541">
        <v>136700</v>
      </c>
      <c r="AC541" s="1">
        <f>(Table2[[#This Row],[Close Price]]/Table2[[#This Row],[Day Low]])-1</f>
        <v>1.5106354954574908E-3</v>
      </c>
      <c r="AD541" s="1">
        <f>(Table2[[#This Row],[Day High]]/Table2[[#This Row],[Close Price]])-1</f>
        <v>9.6349392057906158E-3</v>
      </c>
      <c r="AE541" s="1">
        <f>(Table2[[#This Row],[Close Price]]/Table2[[#This Row],[Current Week Low]])-1</f>
        <v>2.0708521870286711E-2</v>
      </c>
      <c r="AF541" s="1">
        <f>(Table2[[#This Row],[Current Week High]]/Table2[[#This Row],[Close Price]])-1</f>
        <v>9.6349392057906158E-3</v>
      </c>
      <c r="AG541" s="1">
        <f>(Table2[[#This Row],[Close Price]]/Table2[[#This Row],[Current Month Low]])-1</f>
        <v>2.0708521870286711E-2</v>
      </c>
      <c r="AH541" s="1">
        <f>(Table2[[#This Row],[Current Month High]]/Table2[[#This Row],[Close Price]])-1</f>
        <v>1.0004362893754726E-2</v>
      </c>
      <c r="AI541">
        <v>11.894740847435701</v>
      </c>
      <c r="AJ541">
        <v>27.198862835393001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0.08</v>
      </c>
      <c r="AM541" t="s">
        <v>3208</v>
      </c>
      <c r="AN541">
        <v>-2.86</v>
      </c>
      <c r="AO541" t="s">
        <v>3206</v>
      </c>
      <c r="AP541">
        <v>5.6715061622849998E-2</v>
      </c>
      <c r="AQ541">
        <f>(Table2[[#This Row],[Sharpe Ratio]]-AVERAGE(Table2[Sharpe Ratio]))/_xlfn.STDEV.P(Table2[Sharpe Ratio])</f>
        <v>-9.2971688930469351E-2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-2.0603686590590322</v>
      </c>
      <c r="AS541">
        <f>_xlfn.RANK.AVG(Table2[[#This Row],[1Y Return vs Nifty Z-Score]],Table2[1Y Return vs Nifty Z-Score])</f>
        <v>461</v>
      </c>
      <c r="AT541">
        <f>_xlfn.RANK.AVG(Table2[[#This Row],[6M Return vs Nifty Z-Score]],Table2[6M Return vs Nifty Z-Score])</f>
        <v>653</v>
      </c>
      <c r="AU541">
        <f>_xlfn.RANK.AVG(Table2[[#This Row],[Sharpe Ratio Z-Score]],Table2[Sharpe Ratio Z-Score])</f>
        <v>372</v>
      </c>
      <c r="AV541">
        <f>(Table2[[#This Row],[Rank 1Y]]+Table2[[#This Row],[Rank 6M]]+Table2[[#This Row],[Rank Sharpe]])/3</f>
        <v>495.33333333333331</v>
      </c>
    </row>
    <row r="542" spans="1:48" x14ac:dyDescent="0.3">
      <c r="A542" t="s">
        <v>145</v>
      </c>
      <c r="B542" t="s">
        <v>146</v>
      </c>
      <c r="C542" t="s">
        <v>3160</v>
      </c>
      <c r="D542" t="s">
        <v>21</v>
      </c>
      <c r="E542">
        <v>187815.65185558499</v>
      </c>
      <c r="F542">
        <v>6299.3</v>
      </c>
      <c r="G542">
        <v>-10.2621108586131</v>
      </c>
      <c r="H542">
        <f>(Table2[[#This Row],[1Y Return vs Nifty]]-AVERAGE(Table2[1Y Return vs Nifty]))/_xlfn.STDEV.P(Table2[1Y Return vs Nifty])</f>
        <v>-0.6007695928284349</v>
      </c>
      <c r="I542">
        <v>16.0850787038951</v>
      </c>
      <c r="J542">
        <f>(Table2[[#This Row],[1M Return vs Nifty]]-AVERAGE(Table2[1M Return vs Nifty]))/_xlfn.STDEV.P(Table2[1M Return vs Nifty])</f>
        <v>1.334422094991419</v>
      </c>
      <c r="K542">
        <v>11.3825923482108</v>
      </c>
      <c r="L542">
        <f>(Table2[[#This Row],[6M Return vs Nifty]]-AVERAGE(Table2[6M Return vs Nifty]))/_xlfn.STDEV.P(Table2[6M Return vs Nifty])</f>
        <v>-6.1781798808614362E-2</v>
      </c>
      <c r="M542">
        <v>6.0867168344237603</v>
      </c>
      <c r="N542">
        <f>(Table2[[#This Row],[1W Return vs Nifty]]-AVERAGE(Table2[1W Return vs Nifty]))/_xlfn.STDEV.P(Table2[1W Return vs Nifty])</f>
        <v>0.74276298815104391</v>
      </c>
      <c r="O542">
        <v>5993.47</v>
      </c>
      <c r="P542">
        <v>5714.7695390953804</v>
      </c>
      <c r="Q542">
        <v>5359.16258756773</v>
      </c>
      <c r="R542">
        <v>81.822580831619106</v>
      </c>
      <c r="S542" s="1">
        <f>(Table2[[#This Row],[Close Price]]-Table2[[#This Row],[20D EMA]])/Table2[[#This Row],[20D EMA]]</f>
        <v>5.1027201270716284E-2</v>
      </c>
      <c r="T542" s="1">
        <f>(Table2[[#This Row],[Close Price]]-Table2[[#This Row],[50D EMA]])/Table2[[#This Row],[50D EMA]]</f>
        <v>0.10228417032494158</v>
      </c>
      <c r="U542" s="1">
        <f>(Table2[[#This Row],[Close Price]]-Table2[[#This Row],[200D EMA]])/Table2[[#This Row],[200D EMA]]</f>
        <v>0.17542617845056907</v>
      </c>
      <c r="V542">
        <v>1.7408110223590401</v>
      </c>
      <c r="W542">
        <v>6275</v>
      </c>
      <c r="X542">
        <v>6365</v>
      </c>
      <c r="Y542">
        <v>6105</v>
      </c>
      <c r="Z542">
        <v>6400</v>
      </c>
      <c r="AA542">
        <v>5989.75</v>
      </c>
      <c r="AB542">
        <v>6400</v>
      </c>
      <c r="AC542" s="1">
        <f>(Table2[[#This Row],[Close Price]]/Table2[[#This Row],[Day Low]])-1</f>
        <v>3.8725099601593094E-3</v>
      </c>
      <c r="AD542" s="1">
        <f>(Table2[[#This Row],[Day High]]/Table2[[#This Row],[Close Price]])-1</f>
        <v>1.0429730287492278E-2</v>
      </c>
      <c r="AE542" s="1">
        <f>(Table2[[#This Row],[Close Price]]/Table2[[#This Row],[Current Week Low]])-1</f>
        <v>3.1826371826371824E-2</v>
      </c>
      <c r="AF542" s="1">
        <f>(Table2[[#This Row],[Current Week High]]/Table2[[#This Row],[Close Price]])-1</f>
        <v>1.5985903195593121E-2</v>
      </c>
      <c r="AG542" s="1">
        <f>(Table2[[#This Row],[Close Price]]/Table2[[#This Row],[Current Month Low]])-1</f>
        <v>5.1679953253474631E-2</v>
      </c>
      <c r="AH542" s="1">
        <f>(Table2[[#This Row],[Current Month High]]/Table2[[#This Row],[Close Price]])-1</f>
        <v>1.5985903195593121E-2</v>
      </c>
      <c r="AI542">
        <v>2.2653310685314101</v>
      </c>
      <c r="AJ542">
        <v>39.5642011277154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0.02</v>
      </c>
      <c r="AM542" t="s">
        <v>3208</v>
      </c>
      <c r="AN542">
        <v>9.74</v>
      </c>
      <c r="AO542" t="s">
        <v>3208</v>
      </c>
      <c r="AP542">
        <v>-1.7315605198568E-2</v>
      </c>
      <c r="AQ542">
        <f>(Table2[[#This Row],[Sharpe Ratio]]-AVERAGE(Table2[Sharpe Ratio]))/_xlfn.STDEV.P(Table2[Sharpe Ratio])</f>
        <v>-0.95848950578253589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0.45614418572287763</v>
      </c>
      <c r="AS542">
        <f>_xlfn.RANK.AVG(Table2[[#This Row],[1Y Return vs Nifty Z-Score]],Table2[1Y Return vs Nifty Z-Score])</f>
        <v>528</v>
      </c>
      <c r="AT542">
        <f>_xlfn.RANK.AVG(Table2[[#This Row],[6M Return vs Nifty Z-Score]],Table2[6M Return vs Nifty Z-Score])</f>
        <v>342</v>
      </c>
      <c r="AU542">
        <f>_xlfn.RANK.AVG(Table2[[#This Row],[Sharpe Ratio Z-Score]],Table2[Sharpe Ratio Z-Score])</f>
        <v>617</v>
      </c>
      <c r="AV542">
        <f>(Table2[[#This Row],[Rank 1Y]]+Table2[[#This Row],[Rank 6M]]+Table2[[#This Row],[Rank Sharpe]])/3</f>
        <v>495.66666666666669</v>
      </c>
    </row>
    <row r="543" spans="1:48" x14ac:dyDescent="0.3">
      <c r="A543" t="s">
        <v>125</v>
      </c>
      <c r="B543" t="s">
        <v>126</v>
      </c>
      <c r="C543" t="s">
        <v>3169</v>
      </c>
      <c r="D543" t="s">
        <v>127</v>
      </c>
      <c r="E543">
        <v>228788.28760700001</v>
      </c>
      <c r="F543">
        <v>927.75</v>
      </c>
      <c r="G543">
        <v>-12.058122354372401</v>
      </c>
      <c r="H543">
        <f>(Table2[[#This Row],[1Y Return vs Nifty]]-AVERAGE(Table2[1Y Return vs Nifty]))/_xlfn.STDEV.P(Table2[1Y Return vs Nifty])</f>
        <v>-0.63261304589883349</v>
      </c>
      <c r="I543">
        <v>1.3595054724476101</v>
      </c>
      <c r="J543">
        <f>(Table2[[#This Row],[1M Return vs Nifty]]-AVERAGE(Table2[1M Return vs Nifty]))/_xlfn.STDEV.P(Table2[1M Return vs Nifty])</f>
        <v>-0.10361301829287262</v>
      </c>
      <c r="K543">
        <v>0.22548594377865699</v>
      </c>
      <c r="L543">
        <f>(Table2[[#This Row],[6M Return vs Nifty]]-AVERAGE(Table2[6M Return vs Nifty]))/_xlfn.STDEV.P(Table2[6M Return vs Nifty])</f>
        <v>-0.4184510766946562</v>
      </c>
      <c r="M543">
        <v>3.2001383632004901</v>
      </c>
      <c r="N543">
        <f>(Table2[[#This Row],[1W Return vs Nifty]]-AVERAGE(Table2[1W Return vs Nifty]))/_xlfn.STDEV.P(Table2[1W Return vs Nifty])</f>
        <v>0.19644003367114718</v>
      </c>
      <c r="O543">
        <v>930.01</v>
      </c>
      <c r="P543">
        <v>920.709487997667</v>
      </c>
      <c r="Q543">
        <v>871.92466922357596</v>
      </c>
      <c r="R543">
        <v>56.377575018326198</v>
      </c>
      <c r="S543" s="1">
        <f>(Table2[[#This Row],[Close Price]]-Table2[[#This Row],[20D EMA]])/Table2[[#This Row],[20D EMA]]</f>
        <v>-2.4300813969742163E-3</v>
      </c>
      <c r="T543" s="1">
        <f>(Table2[[#This Row],[Close Price]]-Table2[[#This Row],[50D EMA]])/Table2[[#This Row],[50D EMA]]</f>
        <v>7.6468333324602854E-3</v>
      </c>
      <c r="U543" s="1">
        <f>(Table2[[#This Row],[Close Price]]-Table2[[#This Row],[200D EMA]])/Table2[[#This Row],[200D EMA]]</f>
        <v>6.4025405802699567E-2</v>
      </c>
      <c r="V543">
        <v>0.90669560355286405</v>
      </c>
      <c r="W543">
        <v>924.25</v>
      </c>
      <c r="X543">
        <v>944.3</v>
      </c>
      <c r="Y543">
        <v>919.05</v>
      </c>
      <c r="Z543">
        <v>948.5</v>
      </c>
      <c r="AA543">
        <v>911.7</v>
      </c>
      <c r="AB543">
        <v>951.45</v>
      </c>
      <c r="AC543" s="1">
        <f>(Table2[[#This Row],[Close Price]]/Table2[[#This Row],[Day Low]])-1</f>
        <v>3.7868542061130217E-3</v>
      </c>
      <c r="AD543" s="1">
        <f>(Table2[[#This Row],[Day High]]/Table2[[#This Row],[Close Price]])-1</f>
        <v>1.7838857450821921E-2</v>
      </c>
      <c r="AE543" s="1">
        <f>(Table2[[#This Row],[Close Price]]/Table2[[#This Row],[Current Week Low]])-1</f>
        <v>9.4662967194385494E-3</v>
      </c>
      <c r="AF543" s="1">
        <f>(Table2[[#This Row],[Current Week High]]/Table2[[#This Row],[Close Price]])-1</f>
        <v>2.2365939099973087E-2</v>
      </c>
      <c r="AG543" s="1">
        <f>(Table2[[#This Row],[Close Price]]/Table2[[#This Row],[Current Month Low]])-1</f>
        <v>1.7604475156301369E-2</v>
      </c>
      <c r="AH543" s="1">
        <f>(Table2[[#This Row],[Current Month High]]/Table2[[#This Row],[Close Price]])-1</f>
        <v>2.5545675020210323E-2</v>
      </c>
      <c r="AI543">
        <v>4.4354621395850096</v>
      </c>
      <c r="AJ543">
        <v>28.319502074688799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0.09</v>
      </c>
      <c r="AM543" t="s">
        <v>3208</v>
      </c>
      <c r="AN543">
        <v>-3.71</v>
      </c>
      <c r="AO543" t="s">
        <v>3206</v>
      </c>
      <c r="AP543">
        <v>1.4313903117674E-2</v>
      </c>
      <c r="AQ543">
        <f>(Table2[[#This Row],[Sharpe Ratio]]-AVERAGE(Table2[Sharpe Ratio]))/_xlfn.STDEV.P(Table2[Sharpe Ratio])</f>
        <v>-0.58869811849142661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-1.5469352257066418</v>
      </c>
      <c r="AS543">
        <f>_xlfn.RANK.AVG(Table2[[#This Row],[1Y Return vs Nifty Z-Score]],Table2[1Y Return vs Nifty Z-Score])</f>
        <v>539</v>
      </c>
      <c r="AT543">
        <f>_xlfn.RANK.AVG(Table2[[#This Row],[6M Return vs Nifty Z-Score]],Table2[6M Return vs Nifty Z-Score])</f>
        <v>467</v>
      </c>
      <c r="AU543">
        <f>_xlfn.RANK.AVG(Table2[[#This Row],[Sharpe Ratio Z-Score]],Table2[Sharpe Ratio Z-Score])</f>
        <v>494</v>
      </c>
      <c r="AV543">
        <f>(Table2[[#This Row],[Rank 1Y]]+Table2[[#This Row],[Rank 6M]]+Table2[[#This Row],[Rank Sharpe]])/3</f>
        <v>500</v>
      </c>
    </row>
    <row r="544" spans="1:48" x14ac:dyDescent="0.3">
      <c r="A544" t="s">
        <v>1373</v>
      </c>
      <c r="B544" t="s">
        <v>1374</v>
      </c>
      <c r="C544" t="s">
        <v>3161</v>
      </c>
      <c r="D544" t="s">
        <v>24</v>
      </c>
      <c r="E544">
        <v>8342.0175803309994</v>
      </c>
      <c r="F544">
        <v>223.07</v>
      </c>
      <c r="G544">
        <v>-33.099094800185597</v>
      </c>
      <c r="H544">
        <f>(Table2[[#This Row],[1Y Return vs Nifty]]-AVERAGE(Table2[1Y Return vs Nifty]))/_xlfn.STDEV.P(Table2[1Y Return vs Nifty])</f>
        <v>-1.0056714701994749</v>
      </c>
      <c r="I544">
        <v>-3.1982231165988302</v>
      </c>
      <c r="J544">
        <f>(Table2[[#This Row],[1M Return vs Nifty]]-AVERAGE(Table2[1M Return vs Nifty]))/_xlfn.STDEV.P(Table2[1M Return vs Nifty])</f>
        <v>-0.54870086953329544</v>
      </c>
      <c r="K544">
        <v>-16.977206142422499</v>
      </c>
      <c r="L544">
        <f>(Table2[[#This Row],[6M Return vs Nifty]]-AVERAGE(Table2[6M Return vs Nifty]))/_xlfn.STDEV.P(Table2[6M Return vs Nifty])</f>
        <v>-0.9683850417990767</v>
      </c>
      <c r="M544">
        <v>1.0262265814337901</v>
      </c>
      <c r="N544">
        <f>(Table2[[#This Row],[1W Return vs Nifty]]-AVERAGE(Table2[1W Return vs Nifty]))/_xlfn.STDEV.P(Table2[1W Return vs Nifty])</f>
        <v>-0.21500137325174729</v>
      </c>
      <c r="O544">
        <v>223.54</v>
      </c>
      <c r="P544">
        <v>223.775874210306</v>
      </c>
      <c r="Q544">
        <v>222.26019846740701</v>
      </c>
      <c r="R544">
        <v>45.002929395521498</v>
      </c>
      <c r="S544" s="1">
        <f>(Table2[[#This Row],[Close Price]]-Table2[[#This Row],[20D EMA]])/Table2[[#This Row],[20D EMA]]</f>
        <v>-2.1025319853270057E-3</v>
      </c>
      <c r="T544" s="1">
        <f>(Table2[[#This Row],[Close Price]]-Table2[[#This Row],[50D EMA]])/Table2[[#This Row],[50D EMA]]</f>
        <v>-3.1543803048340317E-3</v>
      </c>
      <c r="U544" s="1">
        <f>(Table2[[#This Row],[Close Price]]-Table2[[#This Row],[200D EMA]])/Table2[[#This Row],[200D EMA]]</f>
        <v>3.6434842503379528E-3</v>
      </c>
      <c r="V544">
        <v>1.3148160859263001</v>
      </c>
      <c r="W544">
        <v>219.69</v>
      </c>
      <c r="X544">
        <v>224.55</v>
      </c>
      <c r="Y544">
        <v>216</v>
      </c>
      <c r="Z544">
        <v>226.33</v>
      </c>
      <c r="AA544">
        <v>216</v>
      </c>
      <c r="AB544">
        <v>236.99</v>
      </c>
      <c r="AC544" s="1">
        <f>(Table2[[#This Row],[Close Price]]/Table2[[#This Row],[Day Low]])-1</f>
        <v>1.5385315672083344E-2</v>
      </c>
      <c r="AD544" s="1">
        <f>(Table2[[#This Row],[Day High]]/Table2[[#This Row],[Close Price]])-1</f>
        <v>6.6346886627517421E-3</v>
      </c>
      <c r="AE544" s="1">
        <f>(Table2[[#This Row],[Close Price]]/Table2[[#This Row],[Current Week Low]])-1</f>
        <v>3.2731481481481417E-2</v>
      </c>
      <c r="AF544" s="1">
        <f>(Table2[[#This Row],[Current Week High]]/Table2[[#This Row],[Close Price]])-1</f>
        <v>1.4614246649033991E-2</v>
      </c>
      <c r="AG544" s="1">
        <f>(Table2[[#This Row],[Close Price]]/Table2[[#This Row],[Current Month Low]])-1</f>
        <v>3.2731481481481417E-2</v>
      </c>
      <c r="AH544" s="1">
        <f>(Table2[[#This Row],[Current Month High]]/Table2[[#This Row],[Close Price]])-1</f>
        <v>6.2401936611826025E-2</v>
      </c>
      <c r="AI544">
        <v>28.4574348859102</v>
      </c>
      <c r="AJ544">
        <v>16.1822916666666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</v>
      </c>
      <c r="AM544" t="s">
        <v>3207</v>
      </c>
      <c r="AN544">
        <v>-0.36</v>
      </c>
      <c r="AO544" t="s">
        <v>3206</v>
      </c>
      <c r="AP544">
        <v>0.115938785439593</v>
      </c>
      <c r="AQ544">
        <f>(Table2[[#This Row],[Sharpe Ratio]]-AVERAGE(Table2[Sharpe Ratio]))/_xlfn.STDEV.P(Table2[Sharpe Ratio])</f>
        <v>0.59943309876877116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669</v>
      </c>
      <c r="AT544">
        <f>_xlfn.RANK.AVG(Table2[[#This Row],[6M Return vs Nifty Z-Score]],Table2[6M Return vs Nifty Z-Score])</f>
        <v>641</v>
      </c>
      <c r="AU544">
        <f>_xlfn.RANK.AVG(Table2[[#This Row],[Sharpe Ratio Z-Score]],Table2[Sharpe Ratio Z-Score])</f>
        <v>191</v>
      </c>
      <c r="AV544">
        <f>(Table2[[#This Row],[Rank 1Y]]+Table2[[#This Row],[Rank 6M]]+Table2[[#This Row],[Rank Sharpe]])/3</f>
        <v>500.33333333333331</v>
      </c>
    </row>
    <row r="545" spans="1:48" x14ac:dyDescent="0.3">
      <c r="A545" t="s">
        <v>1565</v>
      </c>
      <c r="B545" t="s">
        <v>1566</v>
      </c>
      <c r="C545" t="s">
        <v>3161</v>
      </c>
      <c r="D545" t="s">
        <v>545</v>
      </c>
      <c r="E545">
        <v>6334.1817035000004</v>
      </c>
      <c r="F545">
        <v>295.75</v>
      </c>
      <c r="G545">
        <v>-16.074915900205198</v>
      </c>
      <c r="H545">
        <f>(Table2[[#This Row],[1Y Return vs Nifty]]-AVERAGE(Table2[1Y Return vs Nifty]))/_xlfn.STDEV.P(Table2[1Y Return vs Nifty])</f>
        <v>-0.70383117399668882</v>
      </c>
      <c r="I545">
        <v>-0.398934420139894</v>
      </c>
      <c r="J545">
        <f>(Table2[[#This Row],[1M Return vs Nifty]]-AVERAGE(Table2[1M Return vs Nifty]))/_xlfn.STDEV.P(Table2[1M Return vs Nifty])</f>
        <v>-0.27533457170177333</v>
      </c>
      <c r="K545">
        <v>-29.7123173076276</v>
      </c>
      <c r="L545">
        <f>(Table2[[#This Row],[6M Return vs Nifty]]-AVERAGE(Table2[6M Return vs Nifty]))/_xlfn.STDEV.P(Table2[6M Return vs Nifty])</f>
        <v>-1.375499820348449</v>
      </c>
      <c r="M545">
        <v>4.7612833549823099</v>
      </c>
      <c r="N545">
        <f>(Table2[[#This Row],[1W Return vs Nifty]]-AVERAGE(Table2[1W Return vs Nifty]))/_xlfn.STDEV.P(Table2[1W Return vs Nifty])</f>
        <v>0.49190726339807772</v>
      </c>
      <c r="O545">
        <v>293.25</v>
      </c>
      <c r="P545">
        <v>297.87671734448099</v>
      </c>
      <c r="Q545">
        <v>311.55520763804702</v>
      </c>
      <c r="R545">
        <v>55.551883167550301</v>
      </c>
      <c r="S545" s="1">
        <f>(Table2[[#This Row],[Close Price]]-Table2[[#This Row],[20D EMA]])/Table2[[#This Row],[20D EMA]]</f>
        <v>8.5251491901108273E-3</v>
      </c>
      <c r="T545" s="1">
        <f>(Table2[[#This Row],[Close Price]]-Table2[[#This Row],[50D EMA]])/Table2[[#This Row],[50D EMA]]</f>
        <v>-7.1395890334777033E-3</v>
      </c>
      <c r="U545" s="1">
        <f>(Table2[[#This Row],[Close Price]]-Table2[[#This Row],[200D EMA]])/Table2[[#This Row],[200D EMA]]</f>
        <v>-5.0730038370627756E-2</v>
      </c>
      <c r="V545">
        <v>0.66335253229188695</v>
      </c>
      <c r="W545">
        <v>292.25</v>
      </c>
      <c r="X545">
        <v>299.3</v>
      </c>
      <c r="Y545">
        <v>283.25</v>
      </c>
      <c r="Z545">
        <v>301.10000000000002</v>
      </c>
      <c r="AA545">
        <v>283.25</v>
      </c>
      <c r="AB545">
        <v>307.2</v>
      </c>
      <c r="AC545" s="1">
        <f>(Table2[[#This Row],[Close Price]]/Table2[[#This Row],[Day Low]])-1</f>
        <v>1.1976047904191711E-2</v>
      </c>
      <c r="AD545" s="1">
        <f>(Table2[[#This Row],[Day High]]/Table2[[#This Row],[Close Price]])-1</f>
        <v>1.2003381234150456E-2</v>
      </c>
      <c r="AE545" s="1">
        <f>(Table2[[#This Row],[Close Price]]/Table2[[#This Row],[Current Week Low]])-1</f>
        <v>4.4130626654898419E-2</v>
      </c>
      <c r="AF545" s="1">
        <f>(Table2[[#This Row],[Current Week High]]/Table2[[#This Row],[Close Price]])-1</f>
        <v>1.8089602704987495E-2</v>
      </c>
      <c r="AG545" s="1">
        <f>(Table2[[#This Row],[Close Price]]/Table2[[#This Row],[Current Month Low]])-1</f>
        <v>4.4130626654898419E-2</v>
      </c>
      <c r="AH545" s="1">
        <f>(Table2[[#This Row],[Current Month High]]/Table2[[#This Row],[Close Price]])-1</f>
        <v>3.8715131022823313E-2</v>
      </c>
      <c r="AI545">
        <v>37.034657650042199</v>
      </c>
      <c r="AJ545">
        <v>16.185425260263202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-0.04</v>
      </c>
      <c r="AM545" t="s">
        <v>3206</v>
      </c>
      <c r="AN545">
        <v>0.56000000000000005</v>
      </c>
      <c r="AO545" t="s">
        <v>3208</v>
      </c>
      <c r="AP545">
        <v>0.105869910033193</v>
      </c>
      <c r="AQ545">
        <f>(Table2[[#This Row],[Sharpe Ratio]]-AVERAGE(Table2[Sharpe Ratio]))/_xlfn.STDEV.P(Table2[Sharpe Ratio])</f>
        <v>0.4817144365699661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570</v>
      </c>
      <c r="AT545">
        <f>_xlfn.RANK.AVG(Table2[[#This Row],[6M Return vs Nifty Z-Score]],Table2[6M Return vs Nifty Z-Score])</f>
        <v>717</v>
      </c>
      <c r="AU545">
        <f>_xlfn.RANK.AVG(Table2[[#This Row],[Sharpe Ratio Z-Score]],Table2[Sharpe Ratio Z-Score])</f>
        <v>215</v>
      </c>
      <c r="AV545">
        <f>(Table2[[#This Row],[Rank 1Y]]+Table2[[#This Row],[Rank 6M]]+Table2[[#This Row],[Rank Sharpe]])/3</f>
        <v>500.66666666666669</v>
      </c>
    </row>
    <row r="546" spans="1:48" x14ac:dyDescent="0.3">
      <c r="A546" t="s">
        <v>38</v>
      </c>
      <c r="B546" t="s">
        <v>39</v>
      </c>
      <c r="C546" t="s">
        <v>3161</v>
      </c>
      <c r="D546" t="s">
        <v>40</v>
      </c>
      <c r="E546">
        <v>652834.63770871505</v>
      </c>
      <c r="F546">
        <v>1013.7</v>
      </c>
      <c r="G546">
        <v>24.6670930300976</v>
      </c>
      <c r="H546">
        <f>(Table2[[#This Row],[1Y Return vs Nifty]]-AVERAGE(Table2[1Y Return vs Nifty]))/_xlfn.STDEV.P(Table2[1Y Return vs Nifty])</f>
        <v>1.8528483738892713E-2</v>
      </c>
      <c r="I546">
        <v>-10.5591687270457</v>
      </c>
      <c r="J546">
        <f>(Table2[[#This Row],[1M Return vs Nifty]]-AVERAGE(Table2[1M Return vs Nifty]))/_xlfn.STDEV.P(Table2[1M Return vs Nifty])</f>
        <v>-1.267538641647513</v>
      </c>
      <c r="K546">
        <v>-11.4006800346571</v>
      </c>
      <c r="L546">
        <f>(Table2[[#This Row],[6M Return vs Nifty]]-AVERAGE(Table2[6M Return vs Nifty]))/_xlfn.STDEV.P(Table2[6M Return vs Nifty])</f>
        <v>-0.79011520481166342</v>
      </c>
      <c r="M546">
        <v>-1.04444197360124</v>
      </c>
      <c r="N546">
        <f>(Table2[[#This Row],[1W Return vs Nifty]]-AVERAGE(Table2[1W Return vs Nifty]))/_xlfn.STDEV.P(Table2[1W Return vs Nifty])</f>
        <v>-0.60690264114139358</v>
      </c>
      <c r="O546">
        <v>1059.1500000000001</v>
      </c>
      <c r="P546">
        <v>1063.3494602473299</v>
      </c>
      <c r="Q546">
        <v>962.53933749777104</v>
      </c>
      <c r="R546">
        <v>32.413896541366903</v>
      </c>
      <c r="S546" s="1">
        <f>(Table2[[#This Row],[Close Price]]-Table2[[#This Row],[20D EMA]])/Table2[[#This Row],[20D EMA]]</f>
        <v>-4.291176887126473E-2</v>
      </c>
      <c r="T546" s="1">
        <f>(Table2[[#This Row],[Close Price]]-Table2[[#This Row],[50D EMA]])/Table2[[#This Row],[50D EMA]]</f>
        <v>-4.6691574222252084E-2</v>
      </c>
      <c r="U546" s="1">
        <f>(Table2[[#This Row],[Close Price]]-Table2[[#This Row],[200D EMA]])/Table2[[#This Row],[200D EMA]]</f>
        <v>5.3151762747927662E-2</v>
      </c>
      <c r="V546">
        <v>0.32994133077037002</v>
      </c>
      <c r="W546">
        <v>1004.85</v>
      </c>
      <c r="X546">
        <v>1036.8499999999999</v>
      </c>
      <c r="Y546">
        <v>1004.85</v>
      </c>
      <c r="Z546">
        <v>1045</v>
      </c>
      <c r="AA546">
        <v>1004.85</v>
      </c>
      <c r="AB546">
        <v>1079.95</v>
      </c>
      <c r="AC546" s="1">
        <f>(Table2[[#This Row],[Close Price]]/Table2[[#This Row],[Day Low]])-1</f>
        <v>8.8072846693536544E-3</v>
      </c>
      <c r="AD546" s="1">
        <f>(Table2[[#This Row],[Day High]]/Table2[[#This Row],[Close Price]])-1</f>
        <v>2.2837131301173708E-2</v>
      </c>
      <c r="AE546" s="1">
        <f>(Table2[[#This Row],[Close Price]]/Table2[[#This Row],[Current Week Low]])-1</f>
        <v>8.8072846693536544E-3</v>
      </c>
      <c r="AF546" s="1">
        <f>(Table2[[#This Row],[Current Week High]]/Table2[[#This Row],[Close Price]])-1</f>
        <v>3.0876985301371063E-2</v>
      </c>
      <c r="AG546" s="1">
        <f>(Table2[[#This Row],[Close Price]]/Table2[[#This Row],[Current Month Low]])-1</f>
        <v>8.8072846693536544E-3</v>
      </c>
      <c r="AH546" s="1">
        <f>(Table2[[#This Row],[Current Month High]]/Table2[[#This Row],[Close Price]])-1</f>
        <v>6.5354641412646686E-2</v>
      </c>
      <c r="AI546">
        <v>20.548485745289501</v>
      </c>
      <c r="AJ546">
        <v>69.699506152172006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-0.02</v>
      </c>
      <c r="AM546" t="s">
        <v>3206</v>
      </c>
      <c r="AN546">
        <v>-3.65</v>
      </c>
      <c r="AO546" t="s">
        <v>3206</v>
      </c>
      <c r="AP546">
        <v>-1.8772378445267E-2</v>
      </c>
      <c r="AQ546">
        <f>(Table2[[#This Row],[Sharpe Ratio]]-AVERAGE(Table2[Sharpe Ratio]))/_xlfn.STDEV.P(Table2[Sharpe Ratio])</f>
        <v>-0.97552113948607866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297</v>
      </c>
      <c r="AT546">
        <f>_xlfn.RANK.AVG(Table2[[#This Row],[6M Return vs Nifty Z-Score]],Table2[6M Return vs Nifty Z-Score])</f>
        <v>582</v>
      </c>
      <c r="AU546">
        <f>_xlfn.RANK.AVG(Table2[[#This Row],[Sharpe Ratio Z-Score]],Table2[Sharpe Ratio Z-Score])</f>
        <v>624</v>
      </c>
      <c r="AV546">
        <f>(Table2[[#This Row],[Rank 1Y]]+Table2[[#This Row],[Rank 6M]]+Table2[[#This Row],[Rank Sharpe]])/3</f>
        <v>501</v>
      </c>
    </row>
    <row r="547" spans="1:48" x14ac:dyDescent="0.3">
      <c r="A547" t="s">
        <v>397</v>
      </c>
      <c r="B547" t="s">
        <v>398</v>
      </c>
      <c r="C547" t="s">
        <v>3160</v>
      </c>
      <c r="D547" t="s">
        <v>286</v>
      </c>
      <c r="E547">
        <v>60303.580365075002</v>
      </c>
      <c r="F547">
        <v>5675.5</v>
      </c>
      <c r="G547">
        <v>-2.6936380078793198</v>
      </c>
      <c r="H547">
        <f>(Table2[[#This Row],[1Y Return vs Nifty]]-AVERAGE(Table2[1Y Return vs Nifty]))/_xlfn.STDEV.P(Table2[1Y Return vs Nifty])</f>
        <v>-0.46657985595537727</v>
      </c>
      <c r="I547">
        <v>14.7359165322073</v>
      </c>
      <c r="J547">
        <f>(Table2[[#This Row],[1M Return vs Nifty]]-AVERAGE(Table2[1M Return vs Nifty]))/_xlfn.STDEV.P(Table2[1M Return vs Nifty])</f>
        <v>1.2026688147687763</v>
      </c>
      <c r="K547">
        <v>-3.90041190041853</v>
      </c>
      <c r="L547">
        <f>(Table2[[#This Row],[6M Return vs Nifty]]-AVERAGE(Table2[6M Return vs Nifty]))/_xlfn.STDEV.P(Table2[6M Return vs Nifty])</f>
        <v>-0.55034737232707975</v>
      </c>
      <c r="M547">
        <v>2.2571478998486798</v>
      </c>
      <c r="N547">
        <f>(Table2[[#This Row],[1W Return vs Nifty]]-AVERAGE(Table2[1W Return vs Nifty]))/_xlfn.STDEV.P(Table2[1W Return vs Nifty])</f>
        <v>1.7966681527560136E-2</v>
      </c>
      <c r="O547">
        <v>5530.08</v>
      </c>
      <c r="P547">
        <v>5299.9853412020002</v>
      </c>
      <c r="Q547">
        <v>5001.1240418610696</v>
      </c>
      <c r="R547">
        <v>63.310395981060097</v>
      </c>
      <c r="S547" s="1">
        <f>(Table2[[#This Row],[Close Price]]-Table2[[#This Row],[20D EMA]])/Table2[[#This Row],[20D EMA]]</f>
        <v>2.6296183780343155E-2</v>
      </c>
      <c r="T547" s="1">
        <f>(Table2[[#This Row],[Close Price]]-Table2[[#This Row],[50D EMA]])/Table2[[#This Row],[50D EMA]]</f>
        <v>7.0852018378004727E-2</v>
      </c>
      <c r="U547" s="1">
        <f>(Table2[[#This Row],[Close Price]]-Table2[[#This Row],[200D EMA]])/Table2[[#This Row],[200D EMA]]</f>
        <v>0.13484487737040304</v>
      </c>
      <c r="V547">
        <v>1.0830704834329701</v>
      </c>
      <c r="W547">
        <v>5640</v>
      </c>
      <c r="X547">
        <v>5750.95</v>
      </c>
      <c r="Y547">
        <v>5514.8</v>
      </c>
      <c r="Z547">
        <v>5750.95</v>
      </c>
      <c r="AA547">
        <v>5514.8</v>
      </c>
      <c r="AB547">
        <v>5837</v>
      </c>
      <c r="AC547" s="1">
        <f>(Table2[[#This Row],[Close Price]]/Table2[[#This Row],[Day Low]])-1</f>
        <v>6.2943262411347956E-3</v>
      </c>
      <c r="AD547" s="1">
        <f>(Table2[[#This Row],[Day High]]/Table2[[#This Row],[Close Price]])-1</f>
        <v>1.3293982908994861E-2</v>
      </c>
      <c r="AE547" s="1">
        <f>(Table2[[#This Row],[Close Price]]/Table2[[#This Row],[Current Week Low]])-1</f>
        <v>2.9139769347936495E-2</v>
      </c>
      <c r="AF547" s="1">
        <f>(Table2[[#This Row],[Current Week High]]/Table2[[#This Row],[Close Price]])-1</f>
        <v>1.3293982908994861E-2</v>
      </c>
      <c r="AG547" s="1">
        <f>(Table2[[#This Row],[Close Price]]/Table2[[#This Row],[Current Month Low]])-1</f>
        <v>2.9139769347936495E-2</v>
      </c>
      <c r="AH547" s="1">
        <f>(Table2[[#This Row],[Current Month High]]/Table2[[#This Row],[Close Price]])-1</f>
        <v>2.845564267465428E-2</v>
      </c>
      <c r="AI547">
        <v>5.7175579244119499</v>
      </c>
      <c r="AJ547">
        <v>38.0564339576745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-0.03</v>
      </c>
      <c r="AM547" t="s">
        <v>3206</v>
      </c>
      <c r="AN547">
        <v>2.95</v>
      </c>
      <c r="AO547" t="s">
        <v>3208</v>
      </c>
      <c r="AP547">
        <v>3.1555121932220001E-3</v>
      </c>
      <c r="AQ547">
        <f>(Table2[[#This Row],[Sharpe Ratio]]-AVERAGE(Table2[Sharpe Ratio]))/_xlfn.STDEV.P(Table2[Sharpe Ratio])</f>
        <v>-0.71915467882217166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-0.51544641080829234</v>
      </c>
      <c r="AS547">
        <f>_xlfn.RANK.AVG(Table2[[#This Row],[1Y Return vs Nifty Z-Score]],Table2[1Y Return vs Nifty Z-Score])</f>
        <v>469</v>
      </c>
      <c r="AT547">
        <f>_xlfn.RANK.AVG(Table2[[#This Row],[6M Return vs Nifty Z-Score]],Table2[6M Return vs Nifty Z-Score])</f>
        <v>509</v>
      </c>
      <c r="AU547">
        <f>_xlfn.RANK.AVG(Table2[[#This Row],[Sharpe Ratio Z-Score]],Table2[Sharpe Ratio Z-Score])</f>
        <v>525</v>
      </c>
      <c r="AV547">
        <f>(Table2[[#This Row],[Rank 1Y]]+Table2[[#This Row],[Rank 6M]]+Table2[[#This Row],[Rank Sharpe]])/3</f>
        <v>501</v>
      </c>
    </row>
    <row r="548" spans="1:48" x14ac:dyDescent="0.3">
      <c r="A548" t="s">
        <v>1067</v>
      </c>
      <c r="B548" t="s">
        <v>1068</v>
      </c>
      <c r="C548" t="s">
        <v>3171</v>
      </c>
      <c r="D548" t="s">
        <v>345</v>
      </c>
      <c r="E548">
        <v>12645.757044600001</v>
      </c>
      <c r="F548">
        <v>899</v>
      </c>
      <c r="G548">
        <v>-12.366453324978799</v>
      </c>
      <c r="H548">
        <f>(Table2[[#This Row],[1Y Return vs Nifty]]-AVERAGE(Table2[1Y Return vs Nifty]))/_xlfn.STDEV.P(Table2[1Y Return vs Nifty])</f>
        <v>-0.63807978306384505</v>
      </c>
      <c r="I548">
        <v>-11.326540390391701</v>
      </c>
      <c r="J548">
        <f>(Table2[[#This Row],[1M Return vs Nifty]]-AVERAGE(Table2[1M Return vs Nifty]))/_xlfn.STDEV.P(Table2[1M Return vs Nifty])</f>
        <v>-1.342476803951056</v>
      </c>
      <c r="K548">
        <v>15.5155203265872</v>
      </c>
      <c r="L548">
        <f>(Table2[[#This Row],[6M Return vs Nifty]]-AVERAGE(Table2[6M Return vs Nifty]))/_xlfn.STDEV.P(Table2[6M Return vs Nifty])</f>
        <v>7.033923546035617E-2</v>
      </c>
      <c r="M548">
        <v>-0.57964979686281504</v>
      </c>
      <c r="N548">
        <f>(Table2[[#This Row],[1W Return vs Nifty]]-AVERAGE(Table2[1W Return vs Nifty]))/_xlfn.STDEV.P(Table2[1W Return vs Nifty])</f>
        <v>-0.51893460640881628</v>
      </c>
      <c r="O548">
        <v>931.43</v>
      </c>
      <c r="P548">
        <v>908.55753124132502</v>
      </c>
      <c r="Q548">
        <v>817.011450282596</v>
      </c>
      <c r="R548">
        <v>35.854189041114402</v>
      </c>
      <c r="S548" s="1">
        <f>(Table2[[#This Row],[Close Price]]-Table2[[#This Row],[20D EMA]])/Table2[[#This Row],[20D EMA]]</f>
        <v>-3.4817431261608446E-2</v>
      </c>
      <c r="T548" s="1">
        <f>(Table2[[#This Row],[Close Price]]-Table2[[#This Row],[50D EMA]])/Table2[[#This Row],[50D EMA]]</f>
        <v>-1.0519456294932649E-2</v>
      </c>
      <c r="U548" s="1">
        <f>(Table2[[#This Row],[Close Price]]-Table2[[#This Row],[200D EMA]])/Table2[[#This Row],[200D EMA]]</f>
        <v>0.10035177559512169</v>
      </c>
      <c r="V548">
        <v>0.49487932657301598</v>
      </c>
      <c r="W548">
        <v>895</v>
      </c>
      <c r="X548">
        <v>924.95</v>
      </c>
      <c r="Y548">
        <v>890.1</v>
      </c>
      <c r="Z548">
        <v>924.95</v>
      </c>
      <c r="AA548">
        <v>890.1</v>
      </c>
      <c r="AB548">
        <v>964</v>
      </c>
      <c r="AC548" s="1">
        <f>(Table2[[#This Row],[Close Price]]/Table2[[#This Row],[Day Low]])-1</f>
        <v>4.4692737430167551E-3</v>
      </c>
      <c r="AD548" s="1">
        <f>(Table2[[#This Row],[Day High]]/Table2[[#This Row],[Close Price]])-1</f>
        <v>2.8865406006674199E-2</v>
      </c>
      <c r="AE548" s="1">
        <f>(Table2[[#This Row],[Close Price]]/Table2[[#This Row],[Current Week Low]])-1</f>
        <v>9.9988765307268412E-3</v>
      </c>
      <c r="AF548" s="1">
        <f>(Table2[[#This Row],[Current Week High]]/Table2[[#This Row],[Close Price]])-1</f>
        <v>2.8865406006674199E-2</v>
      </c>
      <c r="AG548" s="1">
        <f>(Table2[[#This Row],[Close Price]]/Table2[[#This Row],[Current Month Low]])-1</f>
        <v>9.9988765307268412E-3</v>
      </c>
      <c r="AH548" s="1">
        <f>(Table2[[#This Row],[Current Month High]]/Table2[[#This Row],[Close Price]])-1</f>
        <v>7.2302558398220196E-2</v>
      </c>
      <c r="AI548">
        <v>14.0155728587319</v>
      </c>
      <c r="AJ548">
        <v>38.916788997913898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0.06</v>
      </c>
      <c r="AM548" t="s">
        <v>3208</v>
      </c>
      <c r="AN548">
        <v>-4.41</v>
      </c>
      <c r="AO548" t="s">
        <v>3206</v>
      </c>
      <c r="AP548">
        <v>-4.5438023913629999E-2</v>
      </c>
      <c r="AQ548">
        <f>(Table2[[#This Row],[Sharpe Ratio]]-AVERAGE(Table2[Sharpe Ratio]))/_xlfn.STDEV.P(Table2[Sharpe Ratio])</f>
        <v>-1.2872783104217798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-3.7164302683851407</v>
      </c>
      <c r="AS548">
        <f>_xlfn.RANK.AVG(Table2[[#This Row],[1Y Return vs Nifty Z-Score]],Table2[1Y Return vs Nifty Z-Score])</f>
        <v>544</v>
      </c>
      <c r="AT548">
        <f>_xlfn.RANK.AVG(Table2[[#This Row],[6M Return vs Nifty Z-Score]],Table2[6M Return vs Nifty Z-Score])</f>
        <v>300</v>
      </c>
      <c r="AU548">
        <f>_xlfn.RANK.AVG(Table2[[#This Row],[Sharpe Ratio Z-Score]],Table2[Sharpe Ratio Z-Score])</f>
        <v>664</v>
      </c>
      <c r="AV548">
        <f>(Table2[[#This Row],[Rank 1Y]]+Table2[[#This Row],[Rank 6M]]+Table2[[#This Row],[Rank Sharpe]])/3</f>
        <v>502.66666666666669</v>
      </c>
    </row>
    <row r="549" spans="1:48" x14ac:dyDescent="0.3">
      <c r="A549" t="s">
        <v>2293</v>
      </c>
      <c r="B549" t="s">
        <v>2294</v>
      </c>
      <c r="C549" t="s">
        <v>3165</v>
      </c>
      <c r="D549" t="s">
        <v>269</v>
      </c>
      <c r="E549">
        <v>2454.506334445</v>
      </c>
      <c r="F549">
        <v>747.45</v>
      </c>
      <c r="G549">
        <v>-14.045465608864101</v>
      </c>
      <c r="H549">
        <f>(Table2[[#This Row],[1Y Return vs Nifty]]-AVERAGE(Table2[1Y Return vs Nifty]))/_xlfn.STDEV.P(Table2[1Y Return vs Nifty])</f>
        <v>-0.66784882908207255</v>
      </c>
      <c r="I549">
        <v>7.6428497192369598</v>
      </c>
      <c r="J549">
        <f>(Table2[[#This Row],[1M Return vs Nifty]]-AVERAGE(Table2[1M Return vs Nifty]))/_xlfn.STDEV.P(Table2[1M Return vs Nifty])</f>
        <v>0.50999091506298622</v>
      </c>
      <c r="K549">
        <v>13.0899381513363</v>
      </c>
      <c r="L549">
        <f>(Table2[[#This Row],[6M Return vs Nifty]]-AVERAGE(Table2[6M Return vs Nifty]))/_xlfn.STDEV.P(Table2[6M Return vs Nifty])</f>
        <v>-7.2015364512858599E-3</v>
      </c>
      <c r="M549">
        <v>6.3013946170161796</v>
      </c>
      <c r="N549">
        <f>(Table2[[#This Row],[1W Return vs Nifty]]-AVERAGE(Table2[1W Return vs Nifty]))/_xlfn.STDEV.P(Table2[1W Return vs Nifty])</f>
        <v>0.78339358302878559</v>
      </c>
      <c r="O549">
        <v>726.4</v>
      </c>
      <c r="P549">
        <v>694.62056738845899</v>
      </c>
      <c r="Q549">
        <v>648.48101884175298</v>
      </c>
      <c r="R549">
        <v>67.395298149436996</v>
      </c>
      <c r="S549" s="1">
        <f>(Table2[[#This Row],[Close Price]]-Table2[[#This Row],[20D EMA]])/Table2[[#This Row],[20D EMA]]</f>
        <v>2.8978524229074983E-2</v>
      </c>
      <c r="T549" s="1">
        <f>(Table2[[#This Row],[Close Price]]-Table2[[#This Row],[50D EMA]])/Table2[[#This Row],[50D EMA]]</f>
        <v>7.6055094092825445E-2</v>
      </c>
      <c r="U549" s="1">
        <f>(Table2[[#This Row],[Close Price]]-Table2[[#This Row],[200D EMA]])/Table2[[#This Row],[200D EMA]]</f>
        <v>0.15261661988968436</v>
      </c>
      <c r="V549">
        <v>0.70053117677944099</v>
      </c>
      <c r="W549">
        <v>745</v>
      </c>
      <c r="X549">
        <v>758.8</v>
      </c>
      <c r="Y549">
        <v>730.8</v>
      </c>
      <c r="Z549">
        <v>779.3</v>
      </c>
      <c r="AA549">
        <v>701.05</v>
      </c>
      <c r="AB549">
        <v>787.5</v>
      </c>
      <c r="AC549" s="1">
        <f>(Table2[[#This Row],[Close Price]]/Table2[[#This Row],[Day Low]])-1</f>
        <v>3.2885906040269752E-3</v>
      </c>
      <c r="AD549" s="1">
        <f>(Table2[[#This Row],[Day High]]/Table2[[#This Row],[Close Price]])-1</f>
        <v>1.5184962204829677E-2</v>
      </c>
      <c r="AE549" s="1">
        <f>(Table2[[#This Row],[Close Price]]/Table2[[#This Row],[Current Week Low]])-1</f>
        <v>2.2783251231527135E-2</v>
      </c>
      <c r="AF549" s="1">
        <f>(Table2[[#This Row],[Current Week High]]/Table2[[#This Row],[Close Price]])-1</f>
        <v>4.2611545922804028E-2</v>
      </c>
      <c r="AG549" s="1">
        <f>(Table2[[#This Row],[Close Price]]/Table2[[#This Row],[Current Month Low]])-1</f>
        <v>6.6186434633763724E-2</v>
      </c>
      <c r="AH549" s="1">
        <f>(Table2[[#This Row],[Current Month High]]/Table2[[#This Row],[Close Price]])-1</f>
        <v>5.3582179409993991E-2</v>
      </c>
      <c r="AI549">
        <v>5.3582179409993902</v>
      </c>
      <c r="AJ549">
        <v>41.549095729571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</v>
      </c>
      <c r="AM549" t="s">
        <v>3207</v>
      </c>
      <c r="AN549">
        <v>1.26</v>
      </c>
      <c r="AO549" t="s">
        <v>3208</v>
      </c>
      <c r="AP549">
        <v>-2.5481363668002001E-2</v>
      </c>
      <c r="AQ549">
        <f>(Table2[[#This Row],[Sharpe Ratio]]-AVERAGE(Table2[Sharpe Ratio]))/_xlfn.STDEV.P(Table2[Sharpe Ratio])</f>
        <v>-1.0539581777108162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-0.43562404515240283</v>
      </c>
      <c r="AS549">
        <f>_xlfn.RANK.AVG(Table2[[#This Row],[1Y Return vs Nifty Z-Score]],Table2[1Y Return vs Nifty Z-Score])</f>
        <v>555</v>
      </c>
      <c r="AT549">
        <f>_xlfn.RANK.AVG(Table2[[#This Row],[6M Return vs Nifty Z-Score]],Table2[6M Return vs Nifty Z-Score])</f>
        <v>326</v>
      </c>
      <c r="AU549">
        <f>_xlfn.RANK.AVG(Table2[[#This Row],[Sharpe Ratio Z-Score]],Table2[Sharpe Ratio Z-Score])</f>
        <v>634</v>
      </c>
      <c r="AV549">
        <f>(Table2[[#This Row],[Rank 1Y]]+Table2[[#This Row],[Rank 6M]]+Table2[[#This Row],[Rank Sharpe]])/3</f>
        <v>505</v>
      </c>
    </row>
    <row r="550" spans="1:48" x14ac:dyDescent="0.3">
      <c r="A550" t="s">
        <v>688</v>
      </c>
      <c r="B550" t="s">
        <v>689</v>
      </c>
      <c r="C550" t="s">
        <v>3161</v>
      </c>
      <c r="D550" t="s">
        <v>545</v>
      </c>
      <c r="E550">
        <v>27201.478847760001</v>
      </c>
      <c r="F550">
        <v>834.75</v>
      </c>
      <c r="G550">
        <v>7.3925984968970502</v>
      </c>
      <c r="H550">
        <f>(Table2[[#This Row],[1Y Return vs Nifty]]-AVERAGE(Table2[1Y Return vs Nifty]))/_xlfn.STDEV.P(Table2[1Y Return vs Nifty])</f>
        <v>-0.28774993222986012</v>
      </c>
      <c r="I550">
        <v>8.9442946275878992</v>
      </c>
      <c r="J550">
        <f>(Table2[[#This Row],[1M Return vs Nifty]]-AVERAGE(Table2[1M Return vs Nifty]))/_xlfn.STDEV.P(Table2[1M Return vs Nifty])</f>
        <v>0.63708433593008962</v>
      </c>
      <c r="K550">
        <v>-3.5063208632249299</v>
      </c>
      <c r="L550">
        <f>(Table2[[#This Row],[6M Return vs Nifty]]-AVERAGE(Table2[6M Return vs Nifty]))/_xlfn.STDEV.P(Table2[6M Return vs Nifty])</f>
        <v>-0.53774910889191474</v>
      </c>
      <c r="M550">
        <v>1.0704914009917299</v>
      </c>
      <c r="N550">
        <f>(Table2[[#This Row],[1W Return vs Nifty]]-AVERAGE(Table2[1W Return vs Nifty]))/_xlfn.STDEV.P(Table2[1W Return vs Nifty])</f>
        <v>-0.20662367375682764</v>
      </c>
      <c r="O550">
        <v>818.66</v>
      </c>
      <c r="P550">
        <v>793.92707952621197</v>
      </c>
      <c r="Q550">
        <v>742.03670511345297</v>
      </c>
      <c r="R550">
        <v>64.439337547072796</v>
      </c>
      <c r="S550" s="1">
        <f>(Table2[[#This Row],[Close Price]]-Table2[[#This Row],[20D EMA]])/Table2[[#This Row],[20D EMA]]</f>
        <v>1.965406884420887E-2</v>
      </c>
      <c r="T550" s="1">
        <f>(Table2[[#This Row],[Close Price]]-Table2[[#This Row],[50D EMA]])/Table2[[#This Row],[50D EMA]]</f>
        <v>5.1418979811281573E-2</v>
      </c>
      <c r="U550" s="1">
        <f>(Table2[[#This Row],[Close Price]]-Table2[[#This Row],[200D EMA]])/Table2[[#This Row],[200D EMA]]</f>
        <v>0.12494435146893673</v>
      </c>
      <c r="V550">
        <v>0.51438324944252101</v>
      </c>
      <c r="W550">
        <v>832.75</v>
      </c>
      <c r="X550">
        <v>841</v>
      </c>
      <c r="Y550">
        <v>810</v>
      </c>
      <c r="Z550">
        <v>846</v>
      </c>
      <c r="AA550">
        <v>810</v>
      </c>
      <c r="AB550">
        <v>852</v>
      </c>
      <c r="AC550" s="1">
        <f>(Table2[[#This Row],[Close Price]]/Table2[[#This Row],[Day Low]])-1</f>
        <v>2.4016811768237112E-3</v>
      </c>
      <c r="AD550" s="1">
        <f>(Table2[[#This Row],[Day High]]/Table2[[#This Row],[Close Price]])-1</f>
        <v>7.4872716382150539E-3</v>
      </c>
      <c r="AE550" s="1">
        <f>(Table2[[#This Row],[Close Price]]/Table2[[#This Row],[Current Week Low]])-1</f>
        <v>3.0555555555555447E-2</v>
      </c>
      <c r="AF550" s="1">
        <f>(Table2[[#This Row],[Current Week High]]/Table2[[#This Row],[Close Price]])-1</f>
        <v>1.3477088948786964E-2</v>
      </c>
      <c r="AG550" s="1">
        <f>(Table2[[#This Row],[Close Price]]/Table2[[#This Row],[Current Month Low]])-1</f>
        <v>3.0555555555555447E-2</v>
      </c>
      <c r="AH550" s="1">
        <f>(Table2[[#This Row],[Current Month High]]/Table2[[#This Row],[Close Price]])-1</f>
        <v>2.0664869721473522E-2</v>
      </c>
      <c r="AI550">
        <v>5.7681940700808596</v>
      </c>
      <c r="AJ550">
        <v>37.328288229003803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0.09</v>
      </c>
      <c r="AM550" t="s">
        <v>3208</v>
      </c>
      <c r="AN550">
        <v>3.28</v>
      </c>
      <c r="AO550" t="s">
        <v>3208</v>
      </c>
      <c r="AP550">
        <v>-1.8802992677145001E-2</v>
      </c>
      <c r="AQ550">
        <f>(Table2[[#This Row],[Sharpe Ratio]]-AVERAGE(Table2[Sharpe Ratio]))/_xlfn.STDEV.P(Table2[Sharpe Ratio])</f>
        <v>-0.97587906092968213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-1.3709174398781951</v>
      </c>
      <c r="AS550">
        <f>_xlfn.RANK.AVG(Table2[[#This Row],[1Y Return vs Nifty Z-Score]],Table2[1Y Return vs Nifty Z-Score])</f>
        <v>392</v>
      </c>
      <c r="AT550">
        <f>_xlfn.RANK.AVG(Table2[[#This Row],[6M Return vs Nifty Z-Score]],Table2[6M Return vs Nifty Z-Score])</f>
        <v>504</v>
      </c>
      <c r="AU550">
        <f>_xlfn.RANK.AVG(Table2[[#This Row],[Sharpe Ratio Z-Score]],Table2[Sharpe Ratio Z-Score])</f>
        <v>625</v>
      </c>
      <c r="AV550">
        <f>(Table2[[#This Row],[Rank 1Y]]+Table2[[#This Row],[Rank 6M]]+Table2[[#This Row],[Rank Sharpe]])/3</f>
        <v>507</v>
      </c>
    </row>
    <row r="551" spans="1:48" x14ac:dyDescent="0.3">
      <c r="A551" t="s">
        <v>1536</v>
      </c>
      <c r="B551" t="s">
        <v>1537</v>
      </c>
      <c r="C551" t="s">
        <v>3173</v>
      </c>
      <c r="D551" t="s">
        <v>1538</v>
      </c>
      <c r="E551">
        <v>6565.3983995250001</v>
      </c>
      <c r="F551">
        <v>511.4</v>
      </c>
      <c r="G551">
        <v>-7.8036628619396602</v>
      </c>
      <c r="H551">
        <f>(Table2[[#This Row],[1Y Return vs Nifty]]-AVERAGE(Table2[1Y Return vs Nifty]))/_xlfn.STDEV.P(Table2[1Y Return vs Nifty])</f>
        <v>-0.55718107817085505</v>
      </c>
      <c r="I551">
        <v>-3.53688914480915</v>
      </c>
      <c r="J551">
        <f>(Table2[[#This Row],[1M Return vs Nifty]]-AVERAGE(Table2[1M Return vs Nifty]))/_xlfn.STDEV.P(Table2[1M Return vs Nifty])</f>
        <v>-0.58177351346969008</v>
      </c>
      <c r="K551">
        <v>-14.814135599340901</v>
      </c>
      <c r="L551">
        <f>(Table2[[#This Row],[6M Return vs Nifty]]-AVERAGE(Table2[6M Return vs Nifty]))/_xlfn.STDEV.P(Table2[6M Return vs Nifty])</f>
        <v>-0.89923621587132507</v>
      </c>
      <c r="M551">
        <v>1.3014035758532101</v>
      </c>
      <c r="N551">
        <f>(Table2[[#This Row],[1W Return vs Nifty]]-AVERAGE(Table2[1W Return vs Nifty]))/_xlfn.STDEV.P(Table2[1W Return vs Nifty])</f>
        <v>-0.1629205065457725</v>
      </c>
      <c r="O551">
        <v>508.65</v>
      </c>
      <c r="P551">
        <v>510.60424712832901</v>
      </c>
      <c r="Q551">
        <v>504.74881904591598</v>
      </c>
      <c r="R551">
        <v>44.976308737979402</v>
      </c>
      <c r="S551" s="1">
        <f>(Table2[[#This Row],[Close Price]]-Table2[[#This Row],[20D EMA]])/Table2[[#This Row],[20D EMA]]</f>
        <v>5.4064681018381995E-3</v>
      </c>
      <c r="T551" s="1">
        <f>(Table2[[#This Row],[Close Price]]-Table2[[#This Row],[50D EMA]])/Table2[[#This Row],[50D EMA]]</f>
        <v>1.5584532955735004E-3</v>
      </c>
      <c r="U551" s="1">
        <f>(Table2[[#This Row],[Close Price]]-Table2[[#This Row],[200D EMA]])/Table2[[#This Row],[200D EMA]]</f>
        <v>1.3177209540888402E-2</v>
      </c>
      <c r="V551">
        <v>0.45313435695630799</v>
      </c>
      <c r="W551">
        <v>500.15</v>
      </c>
      <c r="X551">
        <v>524.4</v>
      </c>
      <c r="Y551">
        <v>486.25</v>
      </c>
      <c r="Z551">
        <v>524.4</v>
      </c>
      <c r="AA551">
        <v>486.25</v>
      </c>
      <c r="AB551">
        <v>524.4</v>
      </c>
      <c r="AC551" s="1">
        <f>(Table2[[#This Row],[Close Price]]/Table2[[#This Row],[Day Low]])-1</f>
        <v>2.2493252024392785E-2</v>
      </c>
      <c r="AD551" s="1">
        <f>(Table2[[#This Row],[Day High]]/Table2[[#This Row],[Close Price]])-1</f>
        <v>2.5420414548298798E-2</v>
      </c>
      <c r="AE551" s="1">
        <f>(Table2[[#This Row],[Close Price]]/Table2[[#This Row],[Current Week Low]])-1</f>
        <v>5.1722365038560314E-2</v>
      </c>
      <c r="AF551" s="1">
        <f>(Table2[[#This Row],[Current Week High]]/Table2[[#This Row],[Close Price]])-1</f>
        <v>2.5420414548298798E-2</v>
      </c>
      <c r="AG551" s="1">
        <f>(Table2[[#This Row],[Close Price]]/Table2[[#This Row],[Current Month Low]])-1</f>
        <v>5.1722365038560314E-2</v>
      </c>
      <c r="AH551" s="1">
        <f>(Table2[[#This Row],[Current Month High]]/Table2[[#This Row],[Close Price]])-1</f>
        <v>2.5420414548298798E-2</v>
      </c>
      <c r="AI551">
        <v>30.885803676182999</v>
      </c>
      <c r="AJ551">
        <v>30.776115586242099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-0.02</v>
      </c>
      <c r="AM551" t="s">
        <v>3206</v>
      </c>
      <c r="AN551">
        <v>0.43</v>
      </c>
      <c r="AO551" t="s">
        <v>3208</v>
      </c>
      <c r="AP551">
        <v>4.4911494616735E-2</v>
      </c>
      <c r="AQ551">
        <f>(Table2[[#This Row],[Sharpe Ratio]]-AVERAGE(Table2[Sharpe Ratio]))/_xlfn.STDEV.P(Table2[Sharpe Ratio])</f>
        <v>-0.23097122324297217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505</v>
      </c>
      <c r="AT551">
        <f>_xlfn.RANK.AVG(Table2[[#This Row],[6M Return vs Nifty Z-Score]],Table2[6M Return vs Nifty Z-Score])</f>
        <v>616</v>
      </c>
      <c r="AU551">
        <f>_xlfn.RANK.AVG(Table2[[#This Row],[Sharpe Ratio Z-Score]],Table2[Sharpe Ratio Z-Score])</f>
        <v>403</v>
      </c>
      <c r="AV551">
        <f>(Table2[[#This Row],[Rank 1Y]]+Table2[[#This Row],[Rank 6M]]+Table2[[#This Row],[Rank Sharpe]])/3</f>
        <v>508</v>
      </c>
    </row>
    <row r="552" spans="1:48" x14ac:dyDescent="0.3">
      <c r="A552" t="s">
        <v>1667</v>
      </c>
      <c r="B552" t="s">
        <v>1668</v>
      </c>
      <c r="C552" t="s">
        <v>3172</v>
      </c>
      <c r="D552" t="s">
        <v>414</v>
      </c>
      <c r="E552">
        <v>5260.3552892999996</v>
      </c>
      <c r="F552">
        <v>607.65</v>
      </c>
      <c r="G552">
        <v>-40.563536395430198</v>
      </c>
      <c r="H552">
        <f>(Table2[[#This Row],[1Y Return vs Nifty]]-AVERAGE(Table2[1Y Return vs Nifty]))/_xlfn.STDEV.P(Table2[1Y Return vs Nifty])</f>
        <v>-1.1380167231091247</v>
      </c>
      <c r="I552">
        <v>11.0396748358952</v>
      </c>
      <c r="J552">
        <f>(Table2[[#This Row],[1M Return vs Nifty]]-AVERAGE(Table2[1M Return vs Nifty]))/_xlfn.STDEV.P(Table2[1M Return vs Nifty])</f>
        <v>0.84171000773700355</v>
      </c>
      <c r="K552">
        <v>0.99090694944289603</v>
      </c>
      <c r="L552">
        <f>(Table2[[#This Row],[6M Return vs Nifty]]-AVERAGE(Table2[6M Return vs Nifty]))/_xlfn.STDEV.P(Table2[6M Return vs Nifty])</f>
        <v>-0.39398217342591774</v>
      </c>
      <c r="M552">
        <v>1.8070119502251301</v>
      </c>
      <c r="N552">
        <f>(Table2[[#This Row],[1W Return vs Nifty]]-AVERAGE(Table2[1W Return vs Nifty]))/_xlfn.STDEV.P(Table2[1W Return vs Nifty])</f>
        <v>-6.72274693911004E-2</v>
      </c>
      <c r="O552">
        <v>564.01</v>
      </c>
      <c r="P552">
        <v>559.90322139227305</v>
      </c>
      <c r="Q552">
        <v>592.50522307052302</v>
      </c>
      <c r="R552">
        <v>69.715813960882997</v>
      </c>
      <c r="S552" s="1">
        <f>(Table2[[#This Row],[Close Price]]-Table2[[#This Row],[20D EMA]])/Table2[[#This Row],[20D EMA]]</f>
        <v>7.7374514636265296E-2</v>
      </c>
      <c r="T552" s="1">
        <f>(Table2[[#This Row],[Close Price]]-Table2[[#This Row],[50D EMA]])/Table2[[#This Row],[50D EMA]]</f>
        <v>8.5276842110317344E-2</v>
      </c>
      <c r="U552" s="1">
        <f>(Table2[[#This Row],[Close Price]]-Table2[[#This Row],[200D EMA]])/Table2[[#This Row],[200D EMA]]</f>
        <v>2.5560579619859913E-2</v>
      </c>
      <c r="V552">
        <v>2.5178928865431001</v>
      </c>
      <c r="W552">
        <v>595.95000000000005</v>
      </c>
      <c r="X552">
        <v>615</v>
      </c>
      <c r="Y552">
        <v>569.65</v>
      </c>
      <c r="Z552">
        <v>615</v>
      </c>
      <c r="AA552">
        <v>527.04999999999995</v>
      </c>
      <c r="AB552">
        <v>625</v>
      </c>
      <c r="AC552" s="1">
        <f>(Table2[[#This Row],[Close Price]]/Table2[[#This Row],[Day Low]])-1</f>
        <v>1.9632519506669999E-2</v>
      </c>
      <c r="AD552" s="1">
        <f>(Table2[[#This Row],[Day High]]/Table2[[#This Row],[Close Price]])-1</f>
        <v>1.2095778820044423E-2</v>
      </c>
      <c r="AE552" s="1">
        <f>(Table2[[#This Row],[Close Price]]/Table2[[#This Row],[Current Week Low]])-1</f>
        <v>6.6707627490564469E-2</v>
      </c>
      <c r="AF552" s="1">
        <f>(Table2[[#This Row],[Current Week High]]/Table2[[#This Row],[Close Price]])-1</f>
        <v>1.2095778820044423E-2</v>
      </c>
      <c r="AG552" s="1">
        <f>(Table2[[#This Row],[Close Price]]/Table2[[#This Row],[Current Month Low]])-1</f>
        <v>0.15292666729911786</v>
      </c>
      <c r="AH552" s="1">
        <f>(Table2[[#This Row],[Current Month High]]/Table2[[#This Row],[Close Price]])-1</f>
        <v>2.8552620752077651E-2</v>
      </c>
      <c r="AI552">
        <v>31.4901670369456</v>
      </c>
      <c r="AJ552">
        <v>18.855745721271401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0.04</v>
      </c>
      <c r="AM552" t="s">
        <v>3208</v>
      </c>
      <c r="AN552">
        <v>15.83</v>
      </c>
      <c r="AO552" t="s">
        <v>3208</v>
      </c>
      <c r="AP552">
        <v>5.5064692576821998E-2</v>
      </c>
      <c r="AQ552">
        <f>(Table2[[#This Row],[Sharpe Ratio]]-AVERAGE(Table2[Sharpe Ratio]))/_xlfn.STDEV.P(Table2[Sharpe Ratio])</f>
        <v>-0.11226671726195969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693</v>
      </c>
      <c r="AT552">
        <f>_xlfn.RANK.AVG(Table2[[#This Row],[6M Return vs Nifty Z-Score]],Table2[6M Return vs Nifty Z-Score])</f>
        <v>458</v>
      </c>
      <c r="AU552">
        <f>_xlfn.RANK.AVG(Table2[[#This Row],[Sharpe Ratio Z-Score]],Table2[Sharpe Ratio Z-Score])</f>
        <v>375</v>
      </c>
      <c r="AV552">
        <f>(Table2[[#This Row],[Rank 1Y]]+Table2[[#This Row],[Rank 6M]]+Table2[[#This Row],[Rank Sharpe]])/3</f>
        <v>508.66666666666669</v>
      </c>
    </row>
    <row r="553" spans="1:48" x14ac:dyDescent="0.3">
      <c r="A553" t="s">
        <v>224</v>
      </c>
      <c r="B553" t="s">
        <v>225</v>
      </c>
      <c r="C553" t="s">
        <v>3163</v>
      </c>
      <c r="D553" t="s">
        <v>173</v>
      </c>
      <c r="E553">
        <v>117903.01462102499</v>
      </c>
      <c r="F553">
        <v>663.9</v>
      </c>
      <c r="G553">
        <v>-8.0799738053300807</v>
      </c>
      <c r="H553">
        <f>(Table2[[#This Row],[1Y Return vs Nifty]]-AVERAGE(Table2[1Y Return vs Nifty]))/_xlfn.STDEV.P(Table2[1Y Return vs Nifty])</f>
        <v>-0.56208009723585861</v>
      </c>
      <c r="I553">
        <v>3.84793672120944</v>
      </c>
      <c r="J553">
        <f>(Table2[[#This Row],[1M Return vs Nifty]]-AVERAGE(Table2[1M Return vs Nifty]))/_xlfn.STDEV.P(Table2[1M Return vs Nifty])</f>
        <v>0.13939630001816983</v>
      </c>
      <c r="K553">
        <v>12.8871285638307</v>
      </c>
      <c r="L553">
        <f>(Table2[[#This Row],[6M Return vs Nifty]]-AVERAGE(Table2[6M Return vs Nifty]))/_xlfn.STDEV.P(Table2[6M Return vs Nifty])</f>
        <v>-1.3684933355634914E-2</v>
      </c>
      <c r="M553">
        <v>5.3506437820606596</v>
      </c>
      <c r="N553">
        <f>(Table2[[#This Row],[1W Return vs Nifty]]-AVERAGE(Table2[1W Return vs Nifty]))/_xlfn.STDEV.P(Table2[1W Return vs Nifty])</f>
        <v>0.60345147845575087</v>
      </c>
      <c r="O553">
        <v>644.79999999999995</v>
      </c>
      <c r="P553">
        <v>629.78895731830096</v>
      </c>
      <c r="Q553">
        <v>583.65643230585601</v>
      </c>
      <c r="R553">
        <v>73.204583701289195</v>
      </c>
      <c r="S553" s="1">
        <f>(Table2[[#This Row],[Close Price]]-Table2[[#This Row],[20D EMA]])/Table2[[#This Row],[20D EMA]]</f>
        <v>2.9621588089330061E-2</v>
      </c>
      <c r="T553" s="1">
        <f>(Table2[[#This Row],[Close Price]]-Table2[[#This Row],[50D EMA]])/Table2[[#This Row],[50D EMA]]</f>
        <v>5.4162656053778652E-2</v>
      </c>
      <c r="U553" s="1">
        <f>(Table2[[#This Row],[Close Price]]-Table2[[#This Row],[200D EMA]])/Table2[[#This Row],[200D EMA]]</f>
        <v>0.1374842514407407</v>
      </c>
      <c r="V553">
        <v>0.91494200958417204</v>
      </c>
      <c r="W553">
        <v>662</v>
      </c>
      <c r="X553">
        <v>671.5</v>
      </c>
      <c r="Y553">
        <v>644.04999999999995</v>
      </c>
      <c r="Z553">
        <v>671.5</v>
      </c>
      <c r="AA553">
        <v>634.20000000000005</v>
      </c>
      <c r="AB553">
        <v>671.5</v>
      </c>
      <c r="AC553" s="1">
        <f>(Table2[[#This Row],[Close Price]]/Table2[[#This Row],[Day Low]])-1</f>
        <v>2.8700906344409916E-3</v>
      </c>
      <c r="AD553" s="1">
        <f>(Table2[[#This Row],[Day High]]/Table2[[#This Row],[Close Price]])-1</f>
        <v>1.1447507154692005E-2</v>
      </c>
      <c r="AE553" s="1">
        <f>(Table2[[#This Row],[Close Price]]/Table2[[#This Row],[Current Week Low]])-1</f>
        <v>3.0820588463628562E-2</v>
      </c>
      <c r="AF553" s="1">
        <f>(Table2[[#This Row],[Current Week High]]/Table2[[#This Row],[Close Price]])-1</f>
        <v>1.1447507154692005E-2</v>
      </c>
      <c r="AG553" s="1">
        <f>(Table2[[#This Row],[Close Price]]/Table2[[#This Row],[Current Month Low]])-1</f>
        <v>4.6830652790917471E-2</v>
      </c>
      <c r="AH553" s="1">
        <f>(Table2[[#This Row],[Current Month High]]/Table2[[#This Row],[Close Price]])-1</f>
        <v>1.1447507154692005E-2</v>
      </c>
      <c r="AI553">
        <v>1.1447507154692</v>
      </c>
      <c r="AJ553">
        <v>35.711365494685197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-0.04</v>
      </c>
      <c r="AM553" t="s">
        <v>3206</v>
      </c>
      <c r="AN553">
        <v>1.43</v>
      </c>
      <c r="AO553" t="s">
        <v>3208</v>
      </c>
      <c r="AP553">
        <v>-6.9846779465089007E-2</v>
      </c>
      <c r="AQ553">
        <f>(Table2[[#This Row],[Sharpe Ratio]]-AVERAGE(Table2[Sharpe Ratio]))/_xlfn.STDEV.P(Table2[Sharpe Ratio])</f>
        <v>-1.5726494103192954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-1.4055666624368683</v>
      </c>
      <c r="AS553">
        <f>_xlfn.RANK.AVG(Table2[[#This Row],[1Y Return vs Nifty Z-Score]],Table2[1Y Return vs Nifty Z-Score])</f>
        <v>507</v>
      </c>
      <c r="AT553">
        <f>_xlfn.RANK.AVG(Table2[[#This Row],[6M Return vs Nifty Z-Score]],Table2[6M Return vs Nifty Z-Score])</f>
        <v>328</v>
      </c>
      <c r="AU553">
        <f>_xlfn.RANK.AVG(Table2[[#This Row],[Sharpe Ratio Z-Score]],Table2[Sharpe Ratio Z-Score])</f>
        <v>692</v>
      </c>
      <c r="AV553">
        <f>(Table2[[#This Row],[Rank 1Y]]+Table2[[#This Row],[Rank 6M]]+Table2[[#This Row],[Rank Sharpe]])/3</f>
        <v>509</v>
      </c>
    </row>
    <row r="554" spans="1:48" x14ac:dyDescent="0.3">
      <c r="A554" t="s">
        <v>1151</v>
      </c>
      <c r="B554" t="s">
        <v>1152</v>
      </c>
      <c r="C554" t="s">
        <v>3175</v>
      </c>
      <c r="D554" t="s">
        <v>501</v>
      </c>
      <c r="E554">
        <v>10972.004827680001</v>
      </c>
      <c r="F554">
        <v>3110.75</v>
      </c>
      <c r="G554">
        <v>-12.3358418868744</v>
      </c>
      <c r="H554">
        <f>(Table2[[#This Row],[1Y Return vs Nifty]]-AVERAGE(Table2[1Y Return vs Nifty]))/_xlfn.STDEV.P(Table2[1Y Return vs Nifty])</f>
        <v>-0.63753703938152639</v>
      </c>
      <c r="I554">
        <v>1.60025315884549</v>
      </c>
      <c r="J554">
        <f>(Table2[[#This Row],[1M Return vs Nifty]]-AVERAGE(Table2[1M Return vs Nifty]))/_xlfn.STDEV.P(Table2[1M Return vs Nifty])</f>
        <v>-8.0102651596738558E-2</v>
      </c>
      <c r="K554">
        <v>15.4400766560744</v>
      </c>
      <c r="L554">
        <f>(Table2[[#This Row],[6M Return vs Nifty]]-AVERAGE(Table2[6M Return vs Nifty]))/_xlfn.STDEV.P(Table2[6M Return vs Nifty])</f>
        <v>6.7927459637174642E-2</v>
      </c>
      <c r="M554">
        <v>8.2676314620922007</v>
      </c>
      <c r="N554">
        <f>(Table2[[#This Row],[1W Return vs Nifty]]-AVERAGE(Table2[1W Return vs Nifty]))/_xlfn.STDEV.P(Table2[1W Return vs Nifty])</f>
        <v>1.1555297757974996</v>
      </c>
      <c r="O554">
        <v>2947.77</v>
      </c>
      <c r="P554">
        <v>2873.4431680590801</v>
      </c>
      <c r="Q554">
        <v>2722.5850943171599</v>
      </c>
      <c r="R554">
        <v>72.347972547941396</v>
      </c>
      <c r="S554" s="1">
        <f>(Table2[[#This Row],[Close Price]]-Table2[[#This Row],[20D EMA]])/Table2[[#This Row],[20D EMA]]</f>
        <v>5.5289252553625289E-2</v>
      </c>
      <c r="T554" s="1">
        <f>(Table2[[#This Row],[Close Price]]-Table2[[#This Row],[50D EMA]])/Table2[[#This Row],[50D EMA]]</f>
        <v>8.2586227762845632E-2</v>
      </c>
      <c r="U554" s="1">
        <f>(Table2[[#This Row],[Close Price]]-Table2[[#This Row],[200D EMA]])/Table2[[#This Row],[200D EMA]]</f>
        <v>0.14257218497708482</v>
      </c>
      <c r="V554">
        <v>1.5313981745910099</v>
      </c>
      <c r="W554">
        <v>3090</v>
      </c>
      <c r="X554">
        <v>3199</v>
      </c>
      <c r="Y554">
        <v>3004</v>
      </c>
      <c r="Z554">
        <v>3199</v>
      </c>
      <c r="AA554">
        <v>2840.35</v>
      </c>
      <c r="AB554">
        <v>3199</v>
      </c>
      <c r="AC554" s="1">
        <f>(Table2[[#This Row],[Close Price]]/Table2[[#This Row],[Day Low]])-1</f>
        <v>6.7152103559871001E-3</v>
      </c>
      <c r="AD554" s="1">
        <f>(Table2[[#This Row],[Day High]]/Table2[[#This Row],[Close Price]])-1</f>
        <v>2.8369364301213507E-2</v>
      </c>
      <c r="AE554" s="1">
        <f>(Table2[[#This Row],[Close Price]]/Table2[[#This Row],[Current Week Low]])-1</f>
        <v>3.5535952063914689E-2</v>
      </c>
      <c r="AF554" s="1">
        <f>(Table2[[#This Row],[Current Week High]]/Table2[[#This Row],[Close Price]])-1</f>
        <v>2.8369364301213507E-2</v>
      </c>
      <c r="AG554" s="1">
        <f>(Table2[[#This Row],[Close Price]]/Table2[[#This Row],[Current Month Low]])-1</f>
        <v>9.5199535268540858E-2</v>
      </c>
      <c r="AH554" s="1">
        <f>(Table2[[#This Row],[Current Month High]]/Table2[[#This Row],[Close Price]])-1</f>
        <v>2.8369364301213507E-2</v>
      </c>
      <c r="AI554">
        <v>3.1278630555332301</v>
      </c>
      <c r="AJ554">
        <v>38.440142412104997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0.01</v>
      </c>
      <c r="AM554" t="s">
        <v>3208</v>
      </c>
      <c r="AN554">
        <v>7.79</v>
      </c>
      <c r="AO554" t="s">
        <v>3208</v>
      </c>
      <c r="AP554">
        <v>-6.3826882812413999E-2</v>
      </c>
      <c r="AQ554">
        <f>(Table2[[#This Row],[Sharpe Ratio]]-AVERAGE(Table2[Sharpe Ratio]))/_xlfn.STDEV.P(Table2[Sharpe Ratio])</f>
        <v>-1.5022687419799561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-0.99645119752354683</v>
      </c>
      <c r="AS554">
        <f>_xlfn.RANK.AVG(Table2[[#This Row],[1Y Return vs Nifty Z-Score]],Table2[1Y Return vs Nifty Z-Score])</f>
        <v>542</v>
      </c>
      <c r="AT554">
        <f>_xlfn.RANK.AVG(Table2[[#This Row],[6M Return vs Nifty Z-Score]],Table2[6M Return vs Nifty Z-Score])</f>
        <v>301</v>
      </c>
      <c r="AU554">
        <f>_xlfn.RANK.AVG(Table2[[#This Row],[Sharpe Ratio Z-Score]],Table2[Sharpe Ratio Z-Score])</f>
        <v>685</v>
      </c>
      <c r="AV554">
        <f>(Table2[[#This Row],[Rank 1Y]]+Table2[[#This Row],[Rank 6M]]+Table2[[#This Row],[Rank Sharpe]])/3</f>
        <v>509.33333333333331</v>
      </c>
    </row>
    <row r="555" spans="1:48" x14ac:dyDescent="0.3">
      <c r="A555" t="s">
        <v>412</v>
      </c>
      <c r="B555" t="s">
        <v>413</v>
      </c>
      <c r="C555" t="s">
        <v>3172</v>
      </c>
      <c r="D555" t="s">
        <v>414</v>
      </c>
      <c r="E555">
        <v>57231.018107639997</v>
      </c>
      <c r="F555">
        <v>937.05</v>
      </c>
      <c r="G555">
        <v>3.1181048195330301</v>
      </c>
      <c r="H555">
        <f>(Table2[[#This Row],[1Y Return vs Nifty]]-AVERAGE(Table2[1Y Return vs Nifty]))/_xlfn.STDEV.P(Table2[1Y Return vs Nifty])</f>
        <v>-0.36353710794463001</v>
      </c>
      <c r="I555">
        <v>-5.72451828802095</v>
      </c>
      <c r="J555">
        <f>(Table2[[#This Row],[1M Return vs Nifty]]-AVERAGE(Table2[1M Return vs Nifty]))/_xlfn.STDEV.P(Table2[1M Return vs Nifty])</f>
        <v>-0.795407813020375</v>
      </c>
      <c r="K555">
        <v>-13.5351418278868</v>
      </c>
      <c r="L555">
        <f>(Table2[[#This Row],[6M Return vs Nifty]]-AVERAGE(Table2[6M Return vs Nifty]))/_xlfn.STDEV.P(Table2[6M Return vs Nifty])</f>
        <v>-0.85834946904384435</v>
      </c>
      <c r="M555">
        <v>-1.6970898012514299</v>
      </c>
      <c r="N555">
        <f>(Table2[[#This Row],[1W Return vs Nifty]]-AVERAGE(Table2[1W Return vs Nifty]))/_xlfn.STDEV.P(Table2[1W Return vs Nifty])</f>
        <v>-0.73042482943154496</v>
      </c>
      <c r="O555">
        <v>967.09</v>
      </c>
      <c r="P555">
        <v>992.536557121378</v>
      </c>
      <c r="Q555">
        <v>947.26302832706006</v>
      </c>
      <c r="R555">
        <v>28.5244109752838</v>
      </c>
      <c r="S555" s="1">
        <f>(Table2[[#This Row],[Close Price]]-Table2[[#This Row],[20D EMA]])/Table2[[#This Row],[20D EMA]]</f>
        <v>-3.1062258941773852E-2</v>
      </c>
      <c r="T555" s="1">
        <f>(Table2[[#This Row],[Close Price]]-Table2[[#This Row],[50D EMA]])/Table2[[#This Row],[50D EMA]]</f>
        <v>-5.5903791878763563E-2</v>
      </c>
      <c r="U555" s="1">
        <f>(Table2[[#This Row],[Close Price]]-Table2[[#This Row],[200D EMA]])/Table2[[#This Row],[200D EMA]]</f>
        <v>-1.0781618221812268E-2</v>
      </c>
      <c r="V555">
        <v>0.82740785771144698</v>
      </c>
      <c r="W555">
        <v>931</v>
      </c>
      <c r="X555">
        <v>947</v>
      </c>
      <c r="Y555">
        <v>931</v>
      </c>
      <c r="Z555">
        <v>953.55</v>
      </c>
      <c r="AA555">
        <v>931</v>
      </c>
      <c r="AB555">
        <v>979.5</v>
      </c>
      <c r="AC555" s="1">
        <f>(Table2[[#This Row],[Close Price]]/Table2[[#This Row],[Day Low]])-1</f>
        <v>6.4983888292158287E-3</v>
      </c>
      <c r="AD555" s="1">
        <f>(Table2[[#This Row],[Day High]]/Table2[[#This Row],[Close Price]])-1</f>
        <v>1.0618430179819782E-2</v>
      </c>
      <c r="AE555" s="1">
        <f>(Table2[[#This Row],[Close Price]]/Table2[[#This Row],[Current Week Low]])-1</f>
        <v>6.4983888292158287E-3</v>
      </c>
      <c r="AF555" s="1">
        <f>(Table2[[#This Row],[Current Week High]]/Table2[[#This Row],[Close Price]])-1</f>
        <v>1.7608452056987245E-2</v>
      </c>
      <c r="AG555" s="1">
        <f>(Table2[[#This Row],[Close Price]]/Table2[[#This Row],[Current Month Low]])-1</f>
        <v>6.4983888292158287E-3</v>
      </c>
      <c r="AH555" s="1">
        <f>(Table2[[#This Row],[Current Month High]]/Table2[[#This Row],[Close Price]])-1</f>
        <v>4.530174483752214E-2</v>
      </c>
      <c r="AI555">
        <v>25.9271116802731</v>
      </c>
      <c r="AJ555">
        <v>39.4004760487949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-0.13</v>
      </c>
      <c r="AM555" t="s">
        <v>3206</v>
      </c>
      <c r="AN555">
        <v>-5.62</v>
      </c>
      <c r="AO555" t="s">
        <v>3206</v>
      </c>
      <c r="AP555">
        <v>8.7012408228169993E-3</v>
      </c>
      <c r="AQ555">
        <f>(Table2[[#This Row],[Sharpe Ratio]]-AVERAGE(Table2[Sharpe Ratio]))/_xlfn.STDEV.P(Table2[Sharpe Ratio])</f>
        <v>-0.65431767083033787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424</v>
      </c>
      <c r="AT555">
        <f>_xlfn.RANK.AVG(Table2[[#This Row],[6M Return vs Nifty Z-Score]],Table2[6M Return vs Nifty Z-Score])</f>
        <v>598</v>
      </c>
      <c r="AU555">
        <f>_xlfn.RANK.AVG(Table2[[#This Row],[Sharpe Ratio Z-Score]],Table2[Sharpe Ratio Z-Score])</f>
        <v>508</v>
      </c>
      <c r="AV555">
        <f>(Table2[[#This Row],[Rank 1Y]]+Table2[[#This Row],[Rank 6M]]+Table2[[#This Row],[Rank Sharpe]])/3</f>
        <v>510</v>
      </c>
    </row>
    <row r="556" spans="1:48" x14ac:dyDescent="0.3">
      <c r="A556" t="s">
        <v>1312</v>
      </c>
      <c r="B556" t="s">
        <v>1313</v>
      </c>
      <c r="C556" t="s">
        <v>3165</v>
      </c>
      <c r="D556" t="s">
        <v>269</v>
      </c>
      <c r="E556">
        <v>8818.9577891099998</v>
      </c>
      <c r="F556">
        <v>1333</v>
      </c>
      <c r="G556">
        <v>0.93245301939135605</v>
      </c>
      <c r="H556">
        <f>(Table2[[#This Row],[1Y Return vs Nifty]]-AVERAGE(Table2[1Y Return vs Nifty]))/_xlfn.STDEV.P(Table2[1Y Return vs Nifty])</f>
        <v>-0.40228892033022912</v>
      </c>
      <c r="I556">
        <v>-0.64810015985068303</v>
      </c>
      <c r="J556">
        <f>(Table2[[#This Row],[1M Return vs Nifty]]-AVERAGE(Table2[1M Return vs Nifty]))/_xlfn.STDEV.P(Table2[1M Return vs Nifty])</f>
        <v>-0.29966700868740964</v>
      </c>
      <c r="K556">
        <v>-5.9442023403149902</v>
      </c>
      <c r="L556">
        <f>(Table2[[#This Row],[6M Return vs Nifty]]-AVERAGE(Table2[6M Return vs Nifty]))/_xlfn.STDEV.P(Table2[6M Return vs Nifty])</f>
        <v>-0.61568306367252468</v>
      </c>
      <c r="M556">
        <v>0.133031457524171</v>
      </c>
      <c r="N556">
        <f>(Table2[[#This Row],[1W Return vs Nifty]]-AVERAGE(Table2[1W Return vs Nifty]))/_xlfn.STDEV.P(Table2[1W Return vs Nifty])</f>
        <v>-0.38405030224710146</v>
      </c>
      <c r="O556">
        <v>1336.69</v>
      </c>
      <c r="P556">
        <v>1316.4182731802</v>
      </c>
      <c r="Q556">
        <v>1222.23513787514</v>
      </c>
      <c r="R556">
        <v>53.923856194951099</v>
      </c>
      <c r="S556" s="1">
        <f>(Table2[[#This Row],[Close Price]]-Table2[[#This Row],[20D EMA]])/Table2[[#This Row],[20D EMA]]</f>
        <v>-2.760550314583078E-3</v>
      </c>
      <c r="T556" s="1">
        <f>(Table2[[#This Row],[Close Price]]-Table2[[#This Row],[50D EMA]])/Table2[[#This Row],[50D EMA]]</f>
        <v>1.2596092866245242E-2</v>
      </c>
      <c r="U556" s="1">
        <f>(Table2[[#This Row],[Close Price]]-Table2[[#This Row],[200D EMA]])/Table2[[#This Row],[200D EMA]]</f>
        <v>9.0624838619371609E-2</v>
      </c>
      <c r="V556">
        <v>0.98384932714753304</v>
      </c>
      <c r="W556">
        <v>1320.05</v>
      </c>
      <c r="X556">
        <v>1345.05</v>
      </c>
      <c r="Y556">
        <v>1313</v>
      </c>
      <c r="Z556">
        <v>1354.95</v>
      </c>
      <c r="AA556">
        <v>1313</v>
      </c>
      <c r="AB556">
        <v>1394.5</v>
      </c>
      <c r="AC556" s="1">
        <f>(Table2[[#This Row],[Close Price]]/Table2[[#This Row],[Day Low]])-1</f>
        <v>9.8102344608159697E-3</v>
      </c>
      <c r="AD556" s="1">
        <f>(Table2[[#This Row],[Day High]]/Table2[[#This Row],[Close Price]])-1</f>
        <v>9.0397599399849593E-3</v>
      </c>
      <c r="AE556" s="1">
        <f>(Table2[[#This Row],[Close Price]]/Table2[[#This Row],[Current Week Low]])-1</f>
        <v>1.5232292460015229E-2</v>
      </c>
      <c r="AF556" s="1">
        <f>(Table2[[#This Row],[Current Week High]]/Table2[[#This Row],[Close Price]])-1</f>
        <v>1.6466616654163602E-2</v>
      </c>
      <c r="AG556" s="1">
        <f>(Table2[[#This Row],[Close Price]]/Table2[[#This Row],[Current Month Low]])-1</f>
        <v>1.5232292460015229E-2</v>
      </c>
      <c r="AH556" s="1">
        <f>(Table2[[#This Row],[Current Month High]]/Table2[[#This Row],[Close Price]])-1</f>
        <v>4.6136534133533358E-2</v>
      </c>
      <c r="AI556">
        <v>24.0772693173293</v>
      </c>
      <c r="AJ556">
        <v>36.452042174224502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-0.11</v>
      </c>
      <c r="AM556" t="s">
        <v>3206</v>
      </c>
      <c r="AN556">
        <v>1.76</v>
      </c>
      <c r="AO556" t="s">
        <v>3208</v>
      </c>
      <c r="AQ556">
        <f>(Table2[[#This Row],[Sharpe Ratio]]-AVERAGE(Table2[Sharpe Ratio]))/_xlfn.STDEV.P(Table2[Sharpe Ratio])</f>
        <v>-0.75604684988846582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-2.4577361448257307</v>
      </c>
      <c r="AS556">
        <f>_xlfn.RANK.AVG(Table2[[#This Row],[1Y Return vs Nifty Z-Score]],Table2[1Y Return vs Nifty Z-Score])</f>
        <v>443</v>
      </c>
      <c r="AT556">
        <f>_xlfn.RANK.AVG(Table2[[#This Row],[6M Return vs Nifty Z-Score]],Table2[6M Return vs Nifty Z-Score])</f>
        <v>529</v>
      </c>
      <c r="AU556">
        <f>_xlfn.RANK.AVG(Table2[[#This Row],[Sharpe Ratio Z-Score]],Table2[Sharpe Ratio Z-Score])</f>
        <v>559.5</v>
      </c>
      <c r="AV556">
        <f>(Table2[[#This Row],[Rank 1Y]]+Table2[[#This Row],[Rank 6M]]+Table2[[#This Row],[Rank Sharpe]])/3</f>
        <v>510.5</v>
      </c>
    </row>
    <row r="557" spans="1:48" x14ac:dyDescent="0.3">
      <c r="A557" t="s">
        <v>73</v>
      </c>
      <c r="B557" t="s">
        <v>74</v>
      </c>
      <c r="C557" t="s">
        <v>3169</v>
      </c>
      <c r="D557" t="s">
        <v>75</v>
      </c>
      <c r="E557">
        <v>340449.93477543897</v>
      </c>
      <c r="F557">
        <v>2937.85</v>
      </c>
      <c r="G557">
        <v>-12.266763780471999</v>
      </c>
      <c r="H557">
        <f>(Table2[[#This Row],[1Y Return vs Nifty]]-AVERAGE(Table2[1Y Return vs Nifty]))/_xlfn.STDEV.P(Table2[1Y Return vs Nifty])</f>
        <v>-0.6363122780453041</v>
      </c>
      <c r="I557">
        <v>-5.7636529914474801</v>
      </c>
      <c r="J557">
        <f>(Table2[[#This Row],[1M Return vs Nifty]]-AVERAGE(Table2[1M Return vs Nifty]))/_xlfn.STDEV.P(Table2[1M Return vs Nifty])</f>
        <v>-0.79922953709119982</v>
      </c>
      <c r="K557">
        <v>-19.9811385594736</v>
      </c>
      <c r="L557">
        <f>(Table2[[#This Row],[6M Return vs Nifty]]-AVERAGE(Table2[6M Return vs Nifty]))/_xlfn.STDEV.P(Table2[6M Return vs Nifty])</f>
        <v>-1.0644144572380541</v>
      </c>
      <c r="M557">
        <v>0.161927550170374</v>
      </c>
      <c r="N557">
        <f>(Table2[[#This Row],[1W Return vs Nifty]]-AVERAGE(Table2[1W Return vs Nifty]))/_xlfn.STDEV.P(Table2[1W Return vs Nifty])</f>
        <v>-0.37858133652703618</v>
      </c>
      <c r="O557">
        <v>3029.09</v>
      </c>
      <c r="P557">
        <v>3072.6730974081402</v>
      </c>
      <c r="Q557">
        <v>3001.32499702838</v>
      </c>
      <c r="R557">
        <v>36.1707429902741</v>
      </c>
      <c r="S557" s="1">
        <f>(Table2[[#This Row],[Close Price]]-Table2[[#This Row],[20D EMA]])/Table2[[#This Row],[20D EMA]]</f>
        <v>-3.0121257539393095E-2</v>
      </c>
      <c r="T557" s="1">
        <f>(Table2[[#This Row],[Close Price]]-Table2[[#This Row],[50D EMA]])/Table2[[#This Row],[50D EMA]]</f>
        <v>-4.3878113009114497E-2</v>
      </c>
      <c r="U557" s="1">
        <f>(Table2[[#This Row],[Close Price]]-Table2[[#This Row],[200D EMA]])/Table2[[#This Row],[200D EMA]]</f>
        <v>-2.1148991559137013E-2</v>
      </c>
      <c r="V557">
        <v>0.80662234765548901</v>
      </c>
      <c r="W557">
        <v>2928</v>
      </c>
      <c r="X557">
        <v>2992.95</v>
      </c>
      <c r="Y557">
        <v>2927.3</v>
      </c>
      <c r="Z557">
        <v>3007.4</v>
      </c>
      <c r="AA557">
        <v>2927.3</v>
      </c>
      <c r="AB557">
        <v>3059.15</v>
      </c>
      <c r="AC557" s="1">
        <f>(Table2[[#This Row],[Close Price]]/Table2[[#This Row],[Day Low]])-1</f>
        <v>3.3640710382514261E-3</v>
      </c>
      <c r="AD557" s="1">
        <f>(Table2[[#This Row],[Day High]]/Table2[[#This Row],[Close Price]])-1</f>
        <v>1.8755212144935918E-2</v>
      </c>
      <c r="AE557" s="1">
        <f>(Table2[[#This Row],[Close Price]]/Table2[[#This Row],[Current Week Low]])-1</f>
        <v>3.6040036894064986E-3</v>
      </c>
      <c r="AF557" s="1">
        <f>(Table2[[#This Row],[Current Week High]]/Table2[[#This Row],[Close Price]])-1</f>
        <v>2.3673775039569911E-2</v>
      </c>
      <c r="AG557" s="1">
        <f>(Table2[[#This Row],[Close Price]]/Table2[[#This Row],[Current Month Low]])-1</f>
        <v>3.6040036894064986E-3</v>
      </c>
      <c r="AH557" s="1">
        <f>(Table2[[#This Row],[Current Month High]]/Table2[[#This Row],[Close Price]])-1</f>
        <v>4.128869751689157E-2</v>
      </c>
      <c r="AI557">
        <v>27.436730942696101</v>
      </c>
      <c r="AJ557">
        <v>37.154528478057799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-0.14000000000000001</v>
      </c>
      <c r="AM557" t="s">
        <v>3206</v>
      </c>
      <c r="AN557">
        <v>-4.2699999999999996</v>
      </c>
      <c r="AO557" t="s">
        <v>3206</v>
      </c>
      <c r="AP557">
        <v>7.3311181694691002E-2</v>
      </c>
      <c r="AQ557">
        <f>(Table2[[#This Row],[Sharpe Ratio]]-AVERAGE(Table2[Sharpe Ratio]))/_xlfn.STDEV.P(Table2[Sharpe Ratio])</f>
        <v>0.10105922054985472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541</v>
      </c>
      <c r="AT557">
        <f>_xlfn.RANK.AVG(Table2[[#This Row],[6M Return vs Nifty Z-Score]],Table2[6M Return vs Nifty Z-Score])</f>
        <v>667</v>
      </c>
      <c r="AU557">
        <f>_xlfn.RANK.AVG(Table2[[#This Row],[Sharpe Ratio Z-Score]],Table2[Sharpe Ratio Z-Score])</f>
        <v>325</v>
      </c>
      <c r="AV557">
        <f>(Table2[[#This Row],[Rank 1Y]]+Table2[[#This Row],[Rank 6M]]+Table2[[#This Row],[Rank Sharpe]])/3</f>
        <v>511</v>
      </c>
    </row>
    <row r="558" spans="1:48" x14ac:dyDescent="0.3">
      <c r="A558" t="s">
        <v>1112</v>
      </c>
      <c r="B558" t="s">
        <v>1113</v>
      </c>
      <c r="C558" t="s">
        <v>3164</v>
      </c>
      <c r="D558" t="s">
        <v>46</v>
      </c>
      <c r="E558">
        <v>11596.852953825</v>
      </c>
      <c r="F558">
        <v>450.25</v>
      </c>
      <c r="G558">
        <v>-1.05571671467804</v>
      </c>
      <c r="H558">
        <f>(Table2[[#This Row],[1Y Return vs Nifty]]-AVERAGE(Table2[1Y Return vs Nifty]))/_xlfn.STDEV.P(Table2[1Y Return vs Nifty])</f>
        <v>-0.43753935707426572</v>
      </c>
      <c r="I558">
        <v>-14.484304356530901</v>
      </c>
      <c r="J558">
        <f>(Table2[[#This Row],[1M Return vs Nifty]]-AVERAGE(Table2[1M Return vs Nifty]))/_xlfn.STDEV.P(Table2[1M Return vs Nifty])</f>
        <v>-1.6508502296506729</v>
      </c>
      <c r="K558">
        <v>-7.5466778272834798</v>
      </c>
      <c r="L558">
        <f>(Table2[[#This Row],[6M Return vs Nifty]]-AVERAGE(Table2[6M Return vs Nifty]))/_xlfn.STDEV.P(Table2[6M Return vs Nifty])</f>
        <v>-0.66691084209902474</v>
      </c>
      <c r="M558">
        <v>3.4901471859446098</v>
      </c>
      <c r="N558">
        <f>(Table2[[#This Row],[1W Return vs Nifty]]-AVERAGE(Table2[1W Return vs Nifty]))/_xlfn.STDEV.P(Table2[1W Return vs Nifty])</f>
        <v>0.25132801903038854</v>
      </c>
      <c r="O558">
        <v>458.5</v>
      </c>
      <c r="P558">
        <v>470.60432376616001</v>
      </c>
      <c r="Q558">
        <v>440.992763423665</v>
      </c>
      <c r="R558">
        <v>44.736837375763002</v>
      </c>
      <c r="S558" s="1">
        <f>(Table2[[#This Row],[Close Price]]-Table2[[#This Row],[20D EMA]])/Table2[[#This Row],[20D EMA]]</f>
        <v>-1.7993456924754635E-2</v>
      </c>
      <c r="T558" s="1">
        <f>(Table2[[#This Row],[Close Price]]-Table2[[#This Row],[50D EMA]])/Table2[[#This Row],[50D EMA]]</f>
        <v>-4.3251459322065068E-2</v>
      </c>
      <c r="U558" s="1">
        <f>(Table2[[#This Row],[Close Price]]-Table2[[#This Row],[200D EMA]])/Table2[[#This Row],[200D EMA]]</f>
        <v>2.0991810623979579E-2</v>
      </c>
      <c r="V558">
        <v>0.63613326025383798</v>
      </c>
      <c r="W558">
        <v>447</v>
      </c>
      <c r="X558">
        <v>455</v>
      </c>
      <c r="Y558">
        <v>445</v>
      </c>
      <c r="Z558">
        <v>456.8</v>
      </c>
      <c r="AA558">
        <v>440.55</v>
      </c>
      <c r="AB558">
        <v>463.95</v>
      </c>
      <c r="AC558" s="1">
        <f>(Table2[[#This Row],[Close Price]]/Table2[[#This Row],[Day Low]])-1</f>
        <v>7.2706935123043603E-3</v>
      </c>
      <c r="AD558" s="1">
        <f>(Table2[[#This Row],[Day High]]/Table2[[#This Row],[Close Price]])-1</f>
        <v>1.0549694614103267E-2</v>
      </c>
      <c r="AE558" s="1">
        <f>(Table2[[#This Row],[Close Price]]/Table2[[#This Row],[Current Week Low]])-1</f>
        <v>1.179775280898876E-2</v>
      </c>
      <c r="AF558" s="1">
        <f>(Table2[[#This Row],[Current Week High]]/Table2[[#This Row],[Close Price]])-1</f>
        <v>1.4547473625763585E-2</v>
      </c>
      <c r="AG558" s="1">
        <f>(Table2[[#This Row],[Close Price]]/Table2[[#This Row],[Current Month Low]])-1</f>
        <v>2.2017932130291573E-2</v>
      </c>
      <c r="AH558" s="1">
        <f>(Table2[[#This Row],[Current Month High]]/Table2[[#This Row],[Close Price]])-1</f>
        <v>3.0427540255413721E-2</v>
      </c>
      <c r="AI558">
        <v>27.6624097723486</v>
      </c>
      <c r="AJ558">
        <v>45.195098355369197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-0.08</v>
      </c>
      <c r="AM558" t="s">
        <v>3206</v>
      </c>
      <c r="AN558">
        <v>-2.76</v>
      </c>
      <c r="AO558" t="s">
        <v>3206</v>
      </c>
      <c r="AP558">
        <v>1.368707991106E-3</v>
      </c>
      <c r="AQ558">
        <f>(Table2[[#This Row],[Sharpe Ratio]]-AVERAGE(Table2[Sharpe Ratio]))/_xlfn.STDEV.P(Table2[Sharpe Ratio])</f>
        <v>-0.74004481717372994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463</v>
      </c>
      <c r="AT558">
        <f>_xlfn.RANK.AVG(Table2[[#This Row],[6M Return vs Nifty Z-Score]],Table2[6M Return vs Nifty Z-Score])</f>
        <v>544</v>
      </c>
      <c r="AU558">
        <f>_xlfn.RANK.AVG(Table2[[#This Row],[Sharpe Ratio Z-Score]],Table2[Sharpe Ratio Z-Score])</f>
        <v>530</v>
      </c>
      <c r="AV558">
        <f>(Table2[[#This Row],[Rank 1Y]]+Table2[[#This Row],[Rank 6M]]+Table2[[#This Row],[Rank Sharpe]])/3</f>
        <v>512.33333333333337</v>
      </c>
    </row>
    <row r="559" spans="1:48" x14ac:dyDescent="0.3">
      <c r="A559" t="s">
        <v>1110</v>
      </c>
      <c r="B559" t="s">
        <v>1111</v>
      </c>
      <c r="C559" t="s">
        <v>3161</v>
      </c>
      <c r="D559" t="s">
        <v>24</v>
      </c>
      <c r="E559">
        <v>11684.647114893</v>
      </c>
      <c r="F559">
        <v>104.32</v>
      </c>
      <c r="G559">
        <v>-23.333438838024801</v>
      </c>
      <c r="H559">
        <f>(Table2[[#This Row],[1Y Return vs Nifty]]-AVERAGE(Table2[1Y Return vs Nifty]))/_xlfn.STDEV.P(Table2[1Y Return vs Nifty])</f>
        <v>-0.83252546970505392</v>
      </c>
      <c r="I559">
        <v>-6.5456867701059798</v>
      </c>
      <c r="J559">
        <f>(Table2[[#This Row],[1M Return vs Nifty]]-AVERAGE(Table2[1M Return vs Nifty]))/_xlfn.STDEV.P(Table2[1M Return vs Nifty])</f>
        <v>-0.87559953748505015</v>
      </c>
      <c r="K559">
        <v>-36.230061960701399</v>
      </c>
      <c r="L559">
        <f>(Table2[[#This Row],[6M Return vs Nifty]]-AVERAGE(Table2[6M Return vs Nifty]))/_xlfn.STDEV.P(Table2[6M Return vs Nifty])</f>
        <v>-1.5838584390252384</v>
      </c>
      <c r="M559">
        <v>-0.63783945203522396</v>
      </c>
      <c r="N559">
        <f>(Table2[[#This Row],[1W Return vs Nifty]]-AVERAGE(Table2[1W Return vs Nifty]))/_xlfn.STDEV.P(Table2[1W Return vs Nifty])</f>
        <v>-0.52994776425326062</v>
      </c>
      <c r="O559">
        <v>108.5</v>
      </c>
      <c r="P559">
        <v>111.60873571303</v>
      </c>
      <c r="Q559">
        <v>115.02887031764</v>
      </c>
      <c r="R559">
        <v>36.260399166229597</v>
      </c>
      <c r="S559" s="1">
        <f>(Table2[[#This Row],[Close Price]]-Table2[[#This Row],[20D EMA]])/Table2[[#This Row],[20D EMA]]</f>
        <v>-3.8525345622119879E-2</v>
      </c>
      <c r="T559" s="1">
        <f>(Table2[[#This Row],[Close Price]]-Table2[[#This Row],[50D EMA]])/Table2[[#This Row],[50D EMA]]</f>
        <v>-6.5306139940254415E-2</v>
      </c>
      <c r="U559" s="1">
        <f>(Table2[[#This Row],[Close Price]]-Table2[[#This Row],[200D EMA]])/Table2[[#This Row],[200D EMA]]</f>
        <v>-9.3097239745714266E-2</v>
      </c>
      <c r="V559">
        <v>0.59167416068784895</v>
      </c>
      <c r="W559">
        <v>104.22</v>
      </c>
      <c r="X559">
        <v>106</v>
      </c>
      <c r="Y559">
        <v>103.22</v>
      </c>
      <c r="Z559">
        <v>106.69</v>
      </c>
      <c r="AA559">
        <v>103.22</v>
      </c>
      <c r="AB559">
        <v>110.6</v>
      </c>
      <c r="AC559" s="1">
        <f>(Table2[[#This Row],[Close Price]]/Table2[[#This Row],[Day Low]])-1</f>
        <v>9.5950873152950145E-4</v>
      </c>
      <c r="AD559" s="1">
        <f>(Table2[[#This Row],[Day High]]/Table2[[#This Row],[Close Price]])-1</f>
        <v>1.6104294478527681E-2</v>
      </c>
      <c r="AE559" s="1">
        <f>(Table2[[#This Row],[Close Price]]/Table2[[#This Row],[Current Week Low]])-1</f>
        <v>1.0656849447781447E-2</v>
      </c>
      <c r="AF559" s="1">
        <f>(Table2[[#This Row],[Current Week High]]/Table2[[#This Row],[Close Price]])-1</f>
        <v>2.2718558282208701E-2</v>
      </c>
      <c r="AG559" s="1">
        <f>(Table2[[#This Row],[Close Price]]/Table2[[#This Row],[Current Month Low]])-1</f>
        <v>1.0656849447781447E-2</v>
      </c>
      <c r="AH559" s="1">
        <f>(Table2[[#This Row],[Current Month High]]/Table2[[#This Row],[Close Price]])-1</f>
        <v>6.0199386503067442E-2</v>
      </c>
      <c r="AI559">
        <v>46.184815950920203</v>
      </c>
      <c r="AJ559">
        <v>11.096911608093601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-0.11</v>
      </c>
      <c r="AM559" t="s">
        <v>3206</v>
      </c>
      <c r="AN559">
        <v>-4.67</v>
      </c>
      <c r="AO559" t="s">
        <v>3206</v>
      </c>
      <c r="AP559">
        <v>0.10921430870499101</v>
      </c>
      <c r="AQ559">
        <f>(Table2[[#This Row],[Sharpe Ratio]]-AVERAGE(Table2[Sharpe Ratio]))/_xlfn.STDEV.P(Table2[Sharpe Ratio])</f>
        <v>0.52081494398644268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608</v>
      </c>
      <c r="AT559">
        <f>_xlfn.RANK.AVG(Table2[[#This Row],[6M Return vs Nifty Z-Score]],Table2[6M Return vs Nifty Z-Score])</f>
        <v>727</v>
      </c>
      <c r="AU559">
        <f>_xlfn.RANK.AVG(Table2[[#This Row],[Sharpe Ratio Z-Score]],Table2[Sharpe Ratio Z-Score])</f>
        <v>205</v>
      </c>
      <c r="AV559">
        <f>(Table2[[#This Row],[Rank 1Y]]+Table2[[#This Row],[Rank 6M]]+Table2[[#This Row],[Rank Sharpe]])/3</f>
        <v>513.33333333333337</v>
      </c>
    </row>
    <row r="560" spans="1:48" x14ac:dyDescent="0.3">
      <c r="A560" t="s">
        <v>128</v>
      </c>
      <c r="B560" t="s">
        <v>129</v>
      </c>
      <c r="C560" t="s">
        <v>3161</v>
      </c>
      <c r="D560" t="s">
        <v>51</v>
      </c>
      <c r="E560">
        <v>223317.9392082</v>
      </c>
      <c r="F560">
        <v>344.3</v>
      </c>
      <c r="G560">
        <v>13.022425313387201</v>
      </c>
      <c r="H560">
        <f>(Table2[[#This Row],[1Y Return vs Nifty]]-AVERAGE(Table2[1Y Return vs Nifty]))/_xlfn.STDEV.P(Table2[1Y Return vs Nifty])</f>
        <v>-0.18793257223596749</v>
      </c>
      <c r="I560">
        <v>6.0094417090602601</v>
      </c>
      <c r="J560">
        <f>(Table2[[#This Row],[1M Return vs Nifty]]-AVERAGE(Table2[1M Return vs Nifty]))/_xlfn.STDEV.P(Table2[1M Return vs Nifty])</f>
        <v>0.35047942875033905</v>
      </c>
      <c r="K560">
        <v>-14.769903025061099</v>
      </c>
      <c r="L560">
        <f>(Table2[[#This Row],[6M Return vs Nifty]]-AVERAGE(Table2[6M Return vs Nifty]))/_xlfn.STDEV.P(Table2[6M Return vs Nifty])</f>
        <v>-0.89782219329633639</v>
      </c>
      <c r="M560">
        <v>2.8782288745426601</v>
      </c>
      <c r="N560">
        <f>(Table2[[#This Row],[1W Return vs Nifty]]-AVERAGE(Table2[1W Return vs Nifty]))/_xlfn.STDEV.P(Table2[1W Return vs Nifty])</f>
        <v>0.13551442756970278</v>
      </c>
      <c r="O560">
        <v>337.11</v>
      </c>
      <c r="P560">
        <v>337.34835619455203</v>
      </c>
      <c r="Q560">
        <v>307.48896076966798</v>
      </c>
      <c r="R560">
        <v>67.251404414656804</v>
      </c>
      <c r="S560" s="1">
        <f>(Table2[[#This Row],[Close Price]]-Table2[[#This Row],[20D EMA]])/Table2[[#This Row],[20D EMA]]</f>
        <v>2.1328349796802225E-2</v>
      </c>
      <c r="T560" s="1">
        <f>(Table2[[#This Row],[Close Price]]-Table2[[#This Row],[50D EMA]])/Table2[[#This Row],[50D EMA]]</f>
        <v>2.0606722036134385E-2</v>
      </c>
      <c r="U560" s="1">
        <f>(Table2[[#This Row],[Close Price]]-Table2[[#This Row],[200D EMA]])/Table2[[#This Row],[200D EMA]]</f>
        <v>0.11971499444465007</v>
      </c>
      <c r="V560">
        <v>1.8050842376535099</v>
      </c>
      <c r="W560">
        <v>343.05</v>
      </c>
      <c r="X560">
        <v>355.4</v>
      </c>
      <c r="Y560">
        <v>329.3</v>
      </c>
      <c r="Z560">
        <v>359.75</v>
      </c>
      <c r="AA560">
        <v>323.14999999999998</v>
      </c>
      <c r="AB560">
        <v>359.75</v>
      </c>
      <c r="AC560" s="1">
        <f>(Table2[[#This Row],[Close Price]]/Table2[[#This Row],[Day Low]])-1</f>
        <v>3.6437837049991817E-3</v>
      </c>
      <c r="AD560" s="1">
        <f>(Table2[[#This Row],[Day High]]/Table2[[#This Row],[Close Price]])-1</f>
        <v>3.2239326169038574E-2</v>
      </c>
      <c r="AE560" s="1">
        <f>(Table2[[#This Row],[Close Price]]/Table2[[#This Row],[Current Week Low]])-1</f>
        <v>4.5551169146674786E-2</v>
      </c>
      <c r="AF560" s="1">
        <f>(Table2[[#This Row],[Current Week High]]/Table2[[#This Row],[Close Price]])-1</f>
        <v>4.4873656694742969E-2</v>
      </c>
      <c r="AG560" s="1">
        <f>(Table2[[#This Row],[Close Price]]/Table2[[#This Row],[Current Month Low]])-1</f>
        <v>6.5449481664861642E-2</v>
      </c>
      <c r="AH560" s="1">
        <f>(Table2[[#This Row],[Current Month High]]/Table2[[#This Row],[Close Price]])-1</f>
        <v>4.4873656694742969E-2</v>
      </c>
      <c r="AI560">
        <v>14.638396747022901</v>
      </c>
      <c r="AJ560">
        <v>68.567931456548294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-0.05</v>
      </c>
      <c r="AM560" t="s">
        <v>3206</v>
      </c>
      <c r="AN560">
        <v>6.51</v>
      </c>
      <c r="AO560" t="s">
        <v>3208</v>
      </c>
      <c r="AQ560">
        <f>(Table2[[#This Row],[Sharpe Ratio]]-AVERAGE(Table2[Sharpe Ratio]))/_xlfn.STDEV.P(Table2[Sharpe Ratio])</f>
        <v>-0.75604684988846582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367</v>
      </c>
      <c r="AT560">
        <f>_xlfn.RANK.AVG(Table2[[#This Row],[6M Return vs Nifty Z-Score]],Table2[6M Return vs Nifty Z-Score])</f>
        <v>614</v>
      </c>
      <c r="AU560">
        <f>_xlfn.RANK.AVG(Table2[[#This Row],[Sharpe Ratio Z-Score]],Table2[Sharpe Ratio Z-Score])</f>
        <v>559.5</v>
      </c>
      <c r="AV560">
        <f>(Table2[[#This Row],[Rank 1Y]]+Table2[[#This Row],[Rank 6M]]+Table2[[#This Row],[Rank Sharpe]])/3</f>
        <v>513.5</v>
      </c>
    </row>
    <row r="561" spans="1:48" x14ac:dyDescent="0.3">
      <c r="A561" t="s">
        <v>2203</v>
      </c>
      <c r="B561" t="s">
        <v>2204</v>
      </c>
      <c r="C561" t="s">
        <v>3160</v>
      </c>
      <c r="D561" t="s">
        <v>286</v>
      </c>
      <c r="E561">
        <v>2668.2930476649999</v>
      </c>
      <c r="F561">
        <v>1778.4</v>
      </c>
      <c r="G561">
        <v>-9.3814018777600108</v>
      </c>
      <c r="H561">
        <f>(Table2[[#This Row],[1Y Return vs Nifty]]-AVERAGE(Table2[1Y Return vs Nifty]))/_xlfn.STDEV.P(Table2[1Y Return vs Nifty])</f>
        <v>-0.58515453960261055</v>
      </c>
      <c r="I561">
        <v>-2.09009673991017</v>
      </c>
      <c r="J561">
        <f>(Table2[[#This Row],[1M Return vs Nifty]]-AVERAGE(Table2[1M Return vs Nifty]))/_xlfn.STDEV.P(Table2[1M Return vs Nifty])</f>
        <v>-0.44048609143340406</v>
      </c>
      <c r="K561">
        <v>-9.6236242807066699</v>
      </c>
      <c r="L561">
        <f>(Table2[[#This Row],[6M Return vs Nifty]]-AVERAGE(Table2[6M Return vs Nifty]))/_xlfn.STDEV.P(Table2[6M Return vs Nifty])</f>
        <v>-0.7333064616170164</v>
      </c>
      <c r="M561">
        <v>3.49761301073683</v>
      </c>
      <c r="N561">
        <f>(Table2[[#This Row],[1W Return vs Nifty]]-AVERAGE(Table2[1W Return vs Nifty]))/_xlfn.STDEV.P(Table2[1W Return vs Nifty])</f>
        <v>0.25274102460040043</v>
      </c>
      <c r="O561">
        <v>1771.61</v>
      </c>
      <c r="P561">
        <v>1769.78256920947</v>
      </c>
      <c r="Q561">
        <v>1695.8626278921699</v>
      </c>
      <c r="R561">
        <v>57.7773915525406</v>
      </c>
      <c r="S561" s="1">
        <f>(Table2[[#This Row],[Close Price]]-Table2[[#This Row],[20D EMA]])/Table2[[#This Row],[20D EMA]]</f>
        <v>3.8326719763380154E-3</v>
      </c>
      <c r="T561" s="1">
        <f>(Table2[[#This Row],[Close Price]]-Table2[[#This Row],[50D EMA]])/Table2[[#This Row],[50D EMA]]</f>
        <v>4.86920311028904E-3</v>
      </c>
      <c r="U561" s="1">
        <f>(Table2[[#This Row],[Close Price]]-Table2[[#This Row],[200D EMA]])/Table2[[#This Row],[200D EMA]]</f>
        <v>4.8669845511259316E-2</v>
      </c>
      <c r="V561">
        <v>0.54569235774258396</v>
      </c>
      <c r="W561">
        <v>1774</v>
      </c>
      <c r="X561">
        <v>1834.75</v>
      </c>
      <c r="Y561">
        <v>1750</v>
      </c>
      <c r="Z561">
        <v>1834.75</v>
      </c>
      <c r="AA561">
        <v>1733</v>
      </c>
      <c r="AB561">
        <v>1842</v>
      </c>
      <c r="AC561" s="1">
        <f>(Table2[[#This Row],[Close Price]]/Table2[[#This Row],[Day Low]])-1</f>
        <v>2.480270574971799E-3</v>
      </c>
      <c r="AD561" s="1">
        <f>(Table2[[#This Row],[Day High]]/Table2[[#This Row],[Close Price]])-1</f>
        <v>3.1685784975258535E-2</v>
      </c>
      <c r="AE561" s="1">
        <f>(Table2[[#This Row],[Close Price]]/Table2[[#This Row],[Current Week Low]])-1</f>
        <v>1.6228571428571481E-2</v>
      </c>
      <c r="AF561" s="1">
        <f>(Table2[[#This Row],[Current Week High]]/Table2[[#This Row],[Close Price]])-1</f>
        <v>3.1685784975258535E-2</v>
      </c>
      <c r="AG561" s="1">
        <f>(Table2[[#This Row],[Close Price]]/Table2[[#This Row],[Current Month Low]])-1</f>
        <v>2.6197345643393044E-2</v>
      </c>
      <c r="AH561" s="1">
        <f>(Table2[[#This Row],[Current Month High]]/Table2[[#This Row],[Close Price]])-1</f>
        <v>3.5762483130904021E-2</v>
      </c>
      <c r="AI561">
        <v>19.6243814664867</v>
      </c>
      <c r="AJ561">
        <v>35.755725190839598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-0.16</v>
      </c>
      <c r="AM561" t="s">
        <v>3206</v>
      </c>
      <c r="AN561">
        <v>-0.56000000000000005</v>
      </c>
      <c r="AO561" t="s">
        <v>3206</v>
      </c>
      <c r="AP561">
        <v>2.6051731996849001E-2</v>
      </c>
      <c r="AQ561">
        <f>(Table2[[#This Row],[Sharpe Ratio]]-AVERAGE(Table2[Sharpe Ratio]))/_xlfn.STDEV.P(Table2[Sharpe Ratio])</f>
        <v>-0.45146715107904778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-1.9576732191316786</v>
      </c>
      <c r="AS561">
        <f>_xlfn.RANK.AVG(Table2[[#This Row],[1Y Return vs Nifty Z-Score]],Table2[1Y Return vs Nifty Z-Score])</f>
        <v>520</v>
      </c>
      <c r="AT561">
        <f>_xlfn.RANK.AVG(Table2[[#This Row],[6M Return vs Nifty Z-Score]],Table2[6M Return vs Nifty Z-Score])</f>
        <v>564</v>
      </c>
      <c r="AU561">
        <f>_xlfn.RANK.AVG(Table2[[#This Row],[Sharpe Ratio Z-Score]],Table2[Sharpe Ratio Z-Score])</f>
        <v>457</v>
      </c>
      <c r="AV561">
        <f>(Table2[[#This Row],[Rank 1Y]]+Table2[[#This Row],[Rank 6M]]+Table2[[#This Row],[Rank Sharpe]])/3</f>
        <v>513.66666666666663</v>
      </c>
    </row>
    <row r="562" spans="1:48" x14ac:dyDescent="0.3">
      <c r="A562" t="s">
        <v>19</v>
      </c>
      <c r="B562" t="s">
        <v>20</v>
      </c>
      <c r="C562" t="s">
        <v>3160</v>
      </c>
      <c r="D562" t="s">
        <v>21</v>
      </c>
      <c r="E562">
        <v>1630979.5818016301</v>
      </c>
      <c r="F562">
        <v>4479.3500000000004</v>
      </c>
      <c r="G562">
        <v>4.0779243168596002</v>
      </c>
      <c r="H562">
        <f>(Table2[[#This Row],[1Y Return vs Nifty]]-AVERAGE(Table2[1Y Return vs Nifty]))/_xlfn.STDEV.P(Table2[1Y Return vs Nifty])</f>
        <v>-0.34651941780659962</v>
      </c>
      <c r="I562">
        <v>4.1566075680728103</v>
      </c>
      <c r="J562">
        <f>(Table2[[#This Row],[1M Return vs Nifty]]-AVERAGE(Table2[1M Return vs Nifty]))/_xlfn.STDEV.P(Table2[1M Return vs Nifty])</f>
        <v>0.16953974565930718</v>
      </c>
      <c r="K562">
        <v>-2.9184543062389698</v>
      </c>
      <c r="L562">
        <f>(Table2[[#This Row],[6M Return vs Nifty]]-AVERAGE(Table2[6M Return vs Nifty]))/_xlfn.STDEV.P(Table2[6M Return vs Nifty])</f>
        <v>-0.51895624873865454</v>
      </c>
      <c r="M562">
        <v>2.1351985113012502</v>
      </c>
      <c r="N562">
        <f>(Table2[[#This Row],[1W Return vs Nifty]]-AVERAGE(Table2[1W Return vs Nifty]))/_xlfn.STDEV.P(Table2[1W Return vs Nifty])</f>
        <v>-5.1138447468615424E-3</v>
      </c>
      <c r="O562">
        <v>4451.09</v>
      </c>
      <c r="P562">
        <v>4317.4106539819104</v>
      </c>
      <c r="Q562">
        <v>3993.0074080302102</v>
      </c>
      <c r="R562">
        <v>59.750287654506501</v>
      </c>
      <c r="S562" s="1">
        <f>(Table2[[#This Row],[Close Price]]-Table2[[#This Row],[20D EMA]])/Table2[[#This Row],[20D EMA]]</f>
        <v>6.3490066478099115E-3</v>
      </c>
      <c r="T562" s="1">
        <f>(Table2[[#This Row],[Close Price]]-Table2[[#This Row],[50D EMA]])/Table2[[#This Row],[50D EMA]]</f>
        <v>3.7508441748235068E-2</v>
      </c>
      <c r="U562" s="1">
        <f>(Table2[[#This Row],[Close Price]]-Table2[[#This Row],[200D EMA]])/Table2[[#This Row],[200D EMA]]</f>
        <v>0.12179856991793256</v>
      </c>
      <c r="V562">
        <v>0.71267188363549505</v>
      </c>
      <c r="W562">
        <v>4471.25</v>
      </c>
      <c r="X562">
        <v>4549.3500000000004</v>
      </c>
      <c r="Y562">
        <v>4430.5</v>
      </c>
      <c r="Z562">
        <v>4549.3500000000004</v>
      </c>
      <c r="AA562">
        <v>4430.5</v>
      </c>
      <c r="AB562">
        <v>4588</v>
      </c>
      <c r="AC562" s="1">
        <f>(Table2[[#This Row],[Close Price]]/Table2[[#This Row],[Day Low]])-1</f>
        <v>1.8115739446464829E-3</v>
      </c>
      <c r="AD562" s="1">
        <f>(Table2[[#This Row],[Day High]]/Table2[[#This Row],[Close Price]])-1</f>
        <v>1.5627267349057394E-2</v>
      </c>
      <c r="AE562" s="1">
        <f>(Table2[[#This Row],[Close Price]]/Table2[[#This Row],[Current Week Low]])-1</f>
        <v>1.1025843584245631E-2</v>
      </c>
      <c r="AF562" s="1">
        <f>(Table2[[#This Row],[Current Week High]]/Table2[[#This Row],[Close Price]])-1</f>
        <v>1.5627267349057394E-2</v>
      </c>
      <c r="AG562" s="1">
        <f>(Table2[[#This Row],[Close Price]]/Table2[[#This Row],[Current Month Low]])-1</f>
        <v>1.1025843584245631E-2</v>
      </c>
      <c r="AH562" s="1">
        <f>(Table2[[#This Row],[Current Month High]]/Table2[[#This Row],[Close Price]])-1</f>
        <v>2.4255751392501024E-2</v>
      </c>
      <c r="AI562">
        <v>2.5204549767265201</v>
      </c>
      <c r="AJ562">
        <v>35.286922379945601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-0.03</v>
      </c>
      <c r="AM562" t="s">
        <v>3206</v>
      </c>
      <c r="AN562">
        <v>-0.51</v>
      </c>
      <c r="AO562" t="s">
        <v>3206</v>
      </c>
      <c r="AP562">
        <v>-2.4169917632196999E-2</v>
      </c>
      <c r="AQ562">
        <f>(Table2[[#This Row],[Sharpe Ratio]]-AVERAGE(Table2[Sharpe Ratio]))/_xlfn.STDEV.P(Table2[Sharpe Ratio])</f>
        <v>-1.0386256140778645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-1.739675379710673</v>
      </c>
      <c r="AS562">
        <f>_xlfn.RANK.AVG(Table2[[#This Row],[1Y Return vs Nifty Z-Score]],Table2[1Y Return vs Nifty Z-Score])</f>
        <v>416</v>
      </c>
      <c r="AT562">
        <f>_xlfn.RANK.AVG(Table2[[#This Row],[6M Return vs Nifty Z-Score]],Table2[6M Return vs Nifty Z-Score])</f>
        <v>494</v>
      </c>
      <c r="AU562">
        <f>_xlfn.RANK.AVG(Table2[[#This Row],[Sharpe Ratio Z-Score]],Table2[Sharpe Ratio Z-Score])</f>
        <v>632</v>
      </c>
      <c r="AV562">
        <f>(Table2[[#This Row],[Rank 1Y]]+Table2[[#This Row],[Rank 6M]]+Table2[[#This Row],[Rank Sharpe]])/3</f>
        <v>514</v>
      </c>
    </row>
    <row r="563" spans="1:48" x14ac:dyDescent="0.3">
      <c r="A563" t="s">
        <v>1702</v>
      </c>
      <c r="B563" t="s">
        <v>1703</v>
      </c>
      <c r="C563" t="s">
        <v>3171</v>
      </c>
      <c r="D563" t="s">
        <v>887</v>
      </c>
      <c r="E563">
        <v>5000.7451681000002</v>
      </c>
      <c r="F563">
        <v>395.65</v>
      </c>
      <c r="G563">
        <v>-23.3739482238006</v>
      </c>
      <c r="H563">
        <f>(Table2[[#This Row],[1Y Return vs Nifty]]-AVERAGE(Table2[1Y Return vs Nifty]))/_xlfn.STDEV.P(Table2[1Y Return vs Nifty])</f>
        <v>-0.83324370493233835</v>
      </c>
      <c r="I563">
        <v>9.49564227068708</v>
      </c>
      <c r="J563">
        <f>(Table2[[#This Row],[1M Return vs Nifty]]-AVERAGE(Table2[1M Return vs Nifty]))/_xlfn.STDEV.P(Table2[1M Return vs Nifty])</f>
        <v>0.69092653670159876</v>
      </c>
      <c r="K563">
        <v>2.27755188321798</v>
      </c>
      <c r="L563">
        <f>(Table2[[#This Row],[6M Return vs Nifty]]-AVERAGE(Table2[6M Return vs Nifty]))/_xlfn.STDEV.P(Table2[6M Return vs Nifty])</f>
        <v>-0.35285083499546299</v>
      </c>
      <c r="M563">
        <v>4.8120969751739304</v>
      </c>
      <c r="N563">
        <f>(Table2[[#This Row],[1W Return vs Nifty]]-AVERAGE(Table2[1W Return vs Nifty]))/_xlfn.STDEV.P(Table2[1W Return vs Nifty])</f>
        <v>0.50152440957569089</v>
      </c>
      <c r="O563">
        <v>385.41</v>
      </c>
      <c r="P563">
        <v>362.85979831618602</v>
      </c>
      <c r="Q563">
        <v>345.68847672450602</v>
      </c>
      <c r="R563">
        <v>71.368941058184205</v>
      </c>
      <c r="S563" s="1">
        <f>(Table2[[#This Row],[Close Price]]-Table2[[#This Row],[20D EMA]])/Table2[[#This Row],[20D EMA]]</f>
        <v>2.6569108222412371E-2</v>
      </c>
      <c r="T563" s="1">
        <f>(Table2[[#This Row],[Close Price]]-Table2[[#This Row],[50D EMA]])/Table2[[#This Row],[50D EMA]]</f>
        <v>9.0366036237614522E-2</v>
      </c>
      <c r="U563" s="1">
        <f>(Table2[[#This Row],[Close Price]]-Table2[[#This Row],[200D EMA]])/Table2[[#This Row],[200D EMA]]</f>
        <v>0.14452759244072355</v>
      </c>
      <c r="V563">
        <v>1.0600544551976701</v>
      </c>
      <c r="W563">
        <v>392.35</v>
      </c>
      <c r="X563">
        <v>414</v>
      </c>
      <c r="Y563">
        <v>386.75</v>
      </c>
      <c r="Z563">
        <v>415.8</v>
      </c>
      <c r="AA563">
        <v>386.75</v>
      </c>
      <c r="AB563">
        <v>415.8</v>
      </c>
      <c r="AC563" s="1">
        <f>(Table2[[#This Row],[Close Price]]/Table2[[#This Row],[Day Low]])-1</f>
        <v>8.4108576526060741E-3</v>
      </c>
      <c r="AD563" s="1">
        <f>(Table2[[#This Row],[Day High]]/Table2[[#This Row],[Close Price]])-1</f>
        <v>4.6379375710855708E-2</v>
      </c>
      <c r="AE563" s="1">
        <f>(Table2[[#This Row],[Close Price]]/Table2[[#This Row],[Current Week Low]])-1</f>
        <v>2.3012281835811166E-2</v>
      </c>
      <c r="AF563" s="1">
        <f>(Table2[[#This Row],[Current Week High]]/Table2[[#This Row],[Close Price]])-1</f>
        <v>5.0928851257424634E-2</v>
      </c>
      <c r="AG563" s="1">
        <f>(Table2[[#This Row],[Close Price]]/Table2[[#This Row],[Current Month Low]])-1</f>
        <v>2.3012281835811166E-2</v>
      </c>
      <c r="AH563" s="1">
        <f>(Table2[[#This Row],[Current Month High]]/Table2[[#This Row],[Close Price]])-1</f>
        <v>5.0928851257424634E-2</v>
      </c>
      <c r="AI563">
        <v>13.711613800075799</v>
      </c>
      <c r="AJ563">
        <v>47.658145176338799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0.26</v>
      </c>
      <c r="AM563" t="s">
        <v>3208</v>
      </c>
      <c r="AN563">
        <v>2.14</v>
      </c>
      <c r="AO563" t="s">
        <v>3208</v>
      </c>
      <c r="AP563">
        <v>1.7075373327133998E-2</v>
      </c>
      <c r="AQ563">
        <f>(Table2[[#This Row],[Sharpe Ratio]]-AVERAGE(Table2[Sharpe Ratio]))/_xlfn.STDEV.P(Table2[Sharpe Ratio])</f>
        <v>-0.5564128268735703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-0.55005642052408199</v>
      </c>
      <c r="AS563">
        <f>_xlfn.RANK.AVG(Table2[[#This Row],[1Y Return vs Nifty Z-Score]],Table2[1Y Return vs Nifty Z-Score])</f>
        <v>610</v>
      </c>
      <c r="AT563">
        <f>_xlfn.RANK.AVG(Table2[[#This Row],[6M Return vs Nifty Z-Score]],Table2[6M Return vs Nifty Z-Score])</f>
        <v>443</v>
      </c>
      <c r="AU563">
        <f>_xlfn.RANK.AVG(Table2[[#This Row],[Sharpe Ratio Z-Score]],Table2[Sharpe Ratio Z-Score])</f>
        <v>489</v>
      </c>
      <c r="AV563">
        <f>(Table2[[#This Row],[Rank 1Y]]+Table2[[#This Row],[Rank 6M]]+Table2[[#This Row],[Rank Sharpe]])/3</f>
        <v>514</v>
      </c>
    </row>
    <row r="564" spans="1:48" x14ac:dyDescent="0.3">
      <c r="A564" t="s">
        <v>488</v>
      </c>
      <c r="B564" t="s">
        <v>489</v>
      </c>
      <c r="C564" t="s">
        <v>3166</v>
      </c>
      <c r="D564" t="s">
        <v>204</v>
      </c>
      <c r="E564">
        <v>44320.338120599998</v>
      </c>
      <c r="F564">
        <v>725.4</v>
      </c>
      <c r="G564">
        <v>-4.7735912778805396</v>
      </c>
      <c r="H564">
        <f>(Table2[[#This Row],[1Y Return vs Nifty]]-AVERAGE(Table2[1Y Return vs Nifty]))/_xlfn.STDEV.P(Table2[1Y Return vs Nifty])</f>
        <v>-0.50345762344088252</v>
      </c>
      <c r="I564">
        <v>4.1848336779059698</v>
      </c>
      <c r="J564">
        <f>(Table2[[#This Row],[1M Return vs Nifty]]-AVERAGE(Table2[1M Return vs Nifty]))/_xlfn.STDEV.P(Table2[1M Return vs Nifty])</f>
        <v>0.17229618416350201</v>
      </c>
      <c r="K564">
        <v>-8.1494622052332204</v>
      </c>
      <c r="L564">
        <f>(Table2[[#This Row],[6M Return vs Nifty]]-AVERAGE(Table2[6M Return vs Nifty]))/_xlfn.STDEV.P(Table2[6M Return vs Nifty])</f>
        <v>-0.68618059368254603</v>
      </c>
      <c r="M564">
        <v>2.6204132514366001</v>
      </c>
      <c r="N564">
        <f>(Table2[[#This Row],[1W Return vs Nifty]]-AVERAGE(Table2[1W Return vs Nifty]))/_xlfn.STDEV.P(Table2[1W Return vs Nifty])</f>
        <v>8.6719428808872706E-2</v>
      </c>
      <c r="O564">
        <v>703.81</v>
      </c>
      <c r="P564">
        <v>688.49149854205496</v>
      </c>
      <c r="Q564">
        <v>644.31269219622197</v>
      </c>
      <c r="R564">
        <v>54.348361433423598</v>
      </c>
      <c r="S564" s="1">
        <f>(Table2[[#This Row],[Close Price]]-Table2[[#This Row],[20D EMA]])/Table2[[#This Row],[20D EMA]]</f>
        <v>3.0675892641479994E-2</v>
      </c>
      <c r="T564" s="1">
        <f>(Table2[[#This Row],[Close Price]]-Table2[[#This Row],[50D EMA]])/Table2[[#This Row],[50D EMA]]</f>
        <v>5.3607780976384196E-2</v>
      </c>
      <c r="U564" s="1">
        <f>(Table2[[#This Row],[Close Price]]-Table2[[#This Row],[200D EMA]])/Table2[[#This Row],[200D EMA]]</f>
        <v>0.12585086214487187</v>
      </c>
      <c r="V564">
        <v>1.5409229717352599</v>
      </c>
      <c r="W564">
        <v>715.6</v>
      </c>
      <c r="X564">
        <v>738.35</v>
      </c>
      <c r="Y564">
        <v>685.6</v>
      </c>
      <c r="Z564">
        <v>738.35</v>
      </c>
      <c r="AA564">
        <v>682.5</v>
      </c>
      <c r="AB564">
        <v>752.4</v>
      </c>
      <c r="AC564" s="1">
        <f>(Table2[[#This Row],[Close Price]]/Table2[[#This Row],[Day Low]])-1</f>
        <v>1.3694801565120152E-2</v>
      </c>
      <c r="AD564" s="1">
        <f>(Table2[[#This Row],[Day High]]/Table2[[#This Row],[Close Price]])-1</f>
        <v>1.7852219465122721E-2</v>
      </c>
      <c r="AE564" s="1">
        <f>(Table2[[#This Row],[Close Price]]/Table2[[#This Row],[Current Week Low]])-1</f>
        <v>5.8051341890315022E-2</v>
      </c>
      <c r="AF564" s="1">
        <f>(Table2[[#This Row],[Current Week High]]/Table2[[#This Row],[Close Price]])-1</f>
        <v>1.7852219465122721E-2</v>
      </c>
      <c r="AG564" s="1">
        <f>(Table2[[#This Row],[Close Price]]/Table2[[#This Row],[Current Month Low]])-1</f>
        <v>6.2857142857142723E-2</v>
      </c>
      <c r="AH564" s="1">
        <f>(Table2[[#This Row],[Current Month High]]/Table2[[#This Row],[Close Price]])-1</f>
        <v>3.7220843672456594E-2</v>
      </c>
      <c r="AI564">
        <v>5.3901295836779699</v>
      </c>
      <c r="AJ564">
        <v>48.6170866625691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0.14000000000000001</v>
      </c>
      <c r="AM564" t="s">
        <v>3208</v>
      </c>
      <c r="AN564">
        <v>1.36</v>
      </c>
      <c r="AO564" t="s">
        <v>3208</v>
      </c>
      <c r="AP564">
        <v>7.8094282359390003E-3</v>
      </c>
      <c r="AQ564">
        <f>(Table2[[#This Row],[Sharpe Ratio]]-AVERAGE(Table2[Sharpe Ratio]))/_xlfn.STDEV.P(Table2[Sharpe Ratio])</f>
        <v>-0.66474415645281404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-1.595366760603868</v>
      </c>
      <c r="AS564">
        <f>_xlfn.RANK.AVG(Table2[[#This Row],[1Y Return vs Nifty Z-Score]],Table2[1Y Return vs Nifty Z-Score])</f>
        <v>484</v>
      </c>
      <c r="AT564">
        <f>_xlfn.RANK.AVG(Table2[[#This Row],[6M Return vs Nifty Z-Score]],Table2[6M Return vs Nifty Z-Score])</f>
        <v>549</v>
      </c>
      <c r="AU564">
        <f>_xlfn.RANK.AVG(Table2[[#This Row],[Sharpe Ratio Z-Score]],Table2[Sharpe Ratio Z-Score])</f>
        <v>510</v>
      </c>
      <c r="AV564">
        <f>(Table2[[#This Row],[Rank 1Y]]+Table2[[#This Row],[Rank 6M]]+Table2[[#This Row],[Rank Sharpe]])/3</f>
        <v>514.33333333333337</v>
      </c>
    </row>
    <row r="565" spans="1:48" x14ac:dyDescent="0.3">
      <c r="A565" t="s">
        <v>549</v>
      </c>
      <c r="B565" t="s">
        <v>550</v>
      </c>
      <c r="C565" t="s">
        <v>3159</v>
      </c>
      <c r="D565" t="s">
        <v>185</v>
      </c>
      <c r="E565">
        <v>37775.543171999998</v>
      </c>
      <c r="F565">
        <v>527.85</v>
      </c>
      <c r="G565">
        <v>-14.336082803303301</v>
      </c>
      <c r="H565">
        <f>(Table2[[#This Row],[1Y Return vs Nifty]]-AVERAGE(Table2[1Y Return vs Nifty]))/_xlfn.STDEV.P(Table2[1Y Return vs Nifty])</f>
        <v>-0.67300149932634801</v>
      </c>
      <c r="I565">
        <v>-1.7768771404285599</v>
      </c>
      <c r="J565">
        <f>(Table2[[#This Row],[1M Return vs Nifty]]-AVERAGE(Table2[1M Return vs Nifty]))/_xlfn.STDEV.P(Table2[1M Return vs Nifty])</f>
        <v>-0.4098984344950995</v>
      </c>
      <c r="K565">
        <v>12.958419198331301</v>
      </c>
      <c r="L565">
        <f>(Table2[[#This Row],[6M Return vs Nifty]]-AVERAGE(Table2[6M Return vs Nifty]))/_xlfn.STDEV.P(Table2[6M Return vs Nifty])</f>
        <v>-1.1405921378365779E-2</v>
      </c>
      <c r="M565">
        <v>-0.59988753508776504</v>
      </c>
      <c r="N565">
        <f>(Table2[[#This Row],[1W Return vs Nifty]]-AVERAGE(Table2[1W Return vs Nifty]))/_xlfn.STDEV.P(Table2[1W Return vs Nifty])</f>
        <v>-0.52276486463642646</v>
      </c>
      <c r="O565">
        <v>540.76</v>
      </c>
      <c r="P565">
        <v>529.83671102129097</v>
      </c>
      <c r="Q565">
        <v>481.84072766356098</v>
      </c>
      <c r="R565">
        <v>46.758134789783</v>
      </c>
      <c r="S565" s="1">
        <f>(Table2[[#This Row],[Close Price]]-Table2[[#This Row],[20D EMA]])/Table2[[#This Row],[20D EMA]]</f>
        <v>-2.3873807234262832E-2</v>
      </c>
      <c r="T565" s="1">
        <f>(Table2[[#This Row],[Close Price]]-Table2[[#This Row],[50D EMA]])/Table2[[#This Row],[50D EMA]]</f>
        <v>-3.7496666047572339E-3</v>
      </c>
      <c r="U565" s="1">
        <f>(Table2[[#This Row],[Close Price]]-Table2[[#This Row],[200D EMA]])/Table2[[#This Row],[200D EMA]]</f>
        <v>9.5486474461254786E-2</v>
      </c>
      <c r="V565">
        <v>0.98896933030672496</v>
      </c>
      <c r="W565">
        <v>524.65</v>
      </c>
      <c r="X565">
        <v>541.4</v>
      </c>
      <c r="Y565">
        <v>524.65</v>
      </c>
      <c r="Z565">
        <v>545</v>
      </c>
      <c r="AA565">
        <v>524.65</v>
      </c>
      <c r="AB565">
        <v>570.35</v>
      </c>
      <c r="AC565" s="1">
        <f>(Table2[[#This Row],[Close Price]]/Table2[[#This Row],[Day Low]])-1</f>
        <v>6.0993042981036805E-3</v>
      </c>
      <c r="AD565" s="1">
        <f>(Table2[[#This Row],[Day High]]/Table2[[#This Row],[Close Price]])-1</f>
        <v>2.5670171450222545E-2</v>
      </c>
      <c r="AE565" s="1">
        <f>(Table2[[#This Row],[Close Price]]/Table2[[#This Row],[Current Week Low]])-1</f>
        <v>6.0993042981036805E-3</v>
      </c>
      <c r="AF565" s="1">
        <f>(Table2[[#This Row],[Current Week High]]/Table2[[#This Row],[Close Price]])-1</f>
        <v>3.249029080231125E-2</v>
      </c>
      <c r="AG565" s="1">
        <f>(Table2[[#This Row],[Close Price]]/Table2[[#This Row],[Current Month Low]])-1</f>
        <v>6.0993042981036805E-3</v>
      </c>
      <c r="AH565" s="1">
        <f>(Table2[[#This Row],[Current Month High]]/Table2[[#This Row],[Close Price]])-1</f>
        <v>8.0515297906602168E-2</v>
      </c>
      <c r="AI565">
        <v>8.0515297906602097</v>
      </c>
      <c r="AJ565">
        <v>40.497737556561098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0.08</v>
      </c>
      <c r="AM565" t="s">
        <v>3208</v>
      </c>
      <c r="AN565">
        <v>0.51</v>
      </c>
      <c r="AO565" t="s">
        <v>3208</v>
      </c>
      <c r="AP565">
        <v>-4.1151056847618002E-2</v>
      </c>
      <c r="AQ565">
        <f>(Table2[[#This Row],[Sharpe Ratio]]-AVERAGE(Table2[Sharpe Ratio]))/_xlfn.STDEV.P(Table2[Sharpe Ratio])</f>
        <v>-1.2371579138995923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-2.8542286337358322</v>
      </c>
      <c r="AS565">
        <f>_xlfn.RANK.AVG(Table2[[#This Row],[1Y Return vs Nifty Z-Score]],Table2[1Y Return vs Nifty Z-Score])</f>
        <v>559</v>
      </c>
      <c r="AT565">
        <f>_xlfn.RANK.AVG(Table2[[#This Row],[6M Return vs Nifty Z-Score]],Table2[6M Return vs Nifty Z-Score])</f>
        <v>327</v>
      </c>
      <c r="AU565">
        <f>_xlfn.RANK.AVG(Table2[[#This Row],[Sharpe Ratio Z-Score]],Table2[Sharpe Ratio Z-Score])</f>
        <v>659</v>
      </c>
      <c r="AV565">
        <f>(Table2[[#This Row],[Rank 1Y]]+Table2[[#This Row],[Rank 6M]]+Table2[[#This Row],[Rank Sharpe]])/3</f>
        <v>515</v>
      </c>
    </row>
    <row r="566" spans="1:48" x14ac:dyDescent="0.3">
      <c r="A566" t="s">
        <v>346</v>
      </c>
      <c r="B566" t="s">
        <v>347</v>
      </c>
      <c r="C566" t="s">
        <v>3168</v>
      </c>
      <c r="D566" t="s">
        <v>124</v>
      </c>
      <c r="E566">
        <v>74408</v>
      </c>
      <c r="F566">
        <v>923.25</v>
      </c>
      <c r="G566">
        <v>4.07890238337606</v>
      </c>
      <c r="H566">
        <f>(Table2[[#This Row],[1Y Return vs Nifty]]-AVERAGE(Table2[1Y Return vs Nifty]))/_xlfn.STDEV.P(Table2[1Y Return vs Nifty])</f>
        <v>-0.3465020765950928</v>
      </c>
      <c r="I566">
        <v>-1.70965203430577</v>
      </c>
      <c r="J566">
        <f>(Table2[[#This Row],[1M Return vs Nifty]]-AVERAGE(Table2[1M Return vs Nifty]))/_xlfn.STDEV.P(Table2[1M Return vs Nifty])</f>
        <v>-0.40333352448586568</v>
      </c>
      <c r="K566">
        <v>-13.2139776717444</v>
      </c>
      <c r="L566">
        <f>(Table2[[#This Row],[6M Return vs Nifty]]-AVERAGE(Table2[6M Return vs Nifty]))/_xlfn.STDEV.P(Table2[6M Return vs Nifty])</f>
        <v>-0.84808252495440872</v>
      </c>
      <c r="M566">
        <v>0.37576780516862002</v>
      </c>
      <c r="N566">
        <f>(Table2[[#This Row],[1W Return vs Nifty]]-AVERAGE(Table2[1W Return vs Nifty]))/_xlfn.STDEV.P(Table2[1W Return vs Nifty])</f>
        <v>-0.33810925476586795</v>
      </c>
      <c r="O566">
        <v>935.81</v>
      </c>
      <c r="P566">
        <v>955.33361228356603</v>
      </c>
      <c r="Q566">
        <v>926.04146748472101</v>
      </c>
      <c r="R566">
        <v>44.812569752795397</v>
      </c>
      <c r="S566" s="1">
        <f>(Table2[[#This Row],[Close Price]]-Table2[[#This Row],[20D EMA]])/Table2[[#This Row],[20D EMA]]</f>
        <v>-1.342152787424792E-2</v>
      </c>
      <c r="T566" s="1">
        <f>(Table2[[#This Row],[Close Price]]-Table2[[#This Row],[50D EMA]])/Table2[[#This Row],[50D EMA]]</f>
        <v>-3.3583673672776454E-2</v>
      </c>
      <c r="U566" s="1">
        <f>(Table2[[#This Row],[Close Price]]-Table2[[#This Row],[200D EMA]])/Table2[[#This Row],[200D EMA]]</f>
        <v>-3.0144087308563942E-3</v>
      </c>
      <c r="V566">
        <v>0.73007088468023895</v>
      </c>
      <c r="W566">
        <v>920.1</v>
      </c>
      <c r="X566">
        <v>934</v>
      </c>
      <c r="Y566">
        <v>918.95</v>
      </c>
      <c r="Z566">
        <v>934</v>
      </c>
      <c r="AA566">
        <v>918.95</v>
      </c>
      <c r="AB566">
        <v>952.55</v>
      </c>
      <c r="AC566" s="1">
        <f>(Table2[[#This Row],[Close Price]]/Table2[[#This Row],[Day Low]])-1</f>
        <v>3.4235409194651734E-3</v>
      </c>
      <c r="AD566" s="1">
        <f>(Table2[[#This Row],[Day High]]/Table2[[#This Row],[Close Price]])-1</f>
        <v>1.1643650148930318E-2</v>
      </c>
      <c r="AE566" s="1">
        <f>(Table2[[#This Row],[Close Price]]/Table2[[#This Row],[Current Week Low]])-1</f>
        <v>4.679253495837532E-3</v>
      </c>
      <c r="AF566" s="1">
        <f>(Table2[[#This Row],[Current Week High]]/Table2[[#This Row],[Close Price]])-1</f>
        <v>1.1643650148930318E-2</v>
      </c>
      <c r="AG566" s="1">
        <f>(Table2[[#This Row],[Close Price]]/Table2[[#This Row],[Current Month Low]])-1</f>
        <v>4.679253495837532E-3</v>
      </c>
      <c r="AH566" s="1">
        <f>(Table2[[#This Row],[Current Month High]]/Table2[[#This Row],[Close Price]])-1</f>
        <v>3.1735716219875476E-2</v>
      </c>
      <c r="AI566">
        <v>23.357703763877598</v>
      </c>
      <c r="AJ566">
        <v>45.267878215718603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-0.14000000000000001</v>
      </c>
      <c r="AM566" t="s">
        <v>3206</v>
      </c>
      <c r="AN566">
        <v>-0.83</v>
      </c>
      <c r="AO566" t="s">
        <v>3206</v>
      </c>
      <c r="AP566">
        <v>1.2363065310600001E-4</v>
      </c>
      <c r="AQ566">
        <f>(Table2[[#This Row],[Sharpe Ratio]]-AVERAGE(Table2[Sharpe Ratio]))/_xlfn.STDEV.P(Table2[Sharpe Ratio])</f>
        <v>-0.75460144168715348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415</v>
      </c>
      <c r="AT566">
        <f>_xlfn.RANK.AVG(Table2[[#This Row],[6M Return vs Nifty Z-Score]],Table2[6M Return vs Nifty Z-Score])</f>
        <v>596</v>
      </c>
      <c r="AU566">
        <f>_xlfn.RANK.AVG(Table2[[#This Row],[Sharpe Ratio Z-Score]],Table2[Sharpe Ratio Z-Score])</f>
        <v>536</v>
      </c>
      <c r="AV566">
        <f>(Table2[[#This Row],[Rank 1Y]]+Table2[[#This Row],[Rank 6M]]+Table2[[#This Row],[Rank Sharpe]])/3</f>
        <v>515.66666666666663</v>
      </c>
    </row>
    <row r="567" spans="1:48" x14ac:dyDescent="0.3">
      <c r="A567" t="s">
        <v>749</v>
      </c>
      <c r="B567" t="s">
        <v>750</v>
      </c>
      <c r="C567" t="s">
        <v>3171</v>
      </c>
      <c r="D567" t="s">
        <v>751</v>
      </c>
      <c r="E567">
        <v>22754.029612499999</v>
      </c>
      <c r="F567">
        <v>1431.25</v>
      </c>
      <c r="G567">
        <v>-21.813771191012101</v>
      </c>
      <c r="H567">
        <f>(Table2[[#This Row],[1Y Return vs Nifty]]-AVERAGE(Table2[1Y Return vs Nifty]))/_xlfn.STDEV.P(Table2[1Y Return vs Nifty])</f>
        <v>-0.80558161911472481</v>
      </c>
      <c r="I567">
        <v>-2.69307418951789</v>
      </c>
      <c r="J567">
        <f>(Table2[[#This Row],[1M Return vs Nifty]]-AVERAGE(Table2[1M Return vs Nifty]))/_xlfn.STDEV.P(Table2[1M Return vs Nifty])</f>
        <v>-0.49937023342407061</v>
      </c>
      <c r="K567">
        <v>4.8068809712791101</v>
      </c>
      <c r="L567">
        <f>(Table2[[#This Row],[6M Return vs Nifty]]-AVERAGE(Table2[6M Return vs Nifty]))/_xlfn.STDEV.P(Table2[6M Return vs Nifty])</f>
        <v>-0.27199349200045908</v>
      </c>
      <c r="M567">
        <v>3.9628246231186401</v>
      </c>
      <c r="N567">
        <f>(Table2[[#This Row],[1W Return vs Nifty]]-AVERAGE(Table2[1W Return vs Nifty]))/_xlfn.STDEV.P(Table2[1W Return vs Nifty])</f>
        <v>0.340788443047016</v>
      </c>
      <c r="O567">
        <v>1404.48</v>
      </c>
      <c r="P567">
        <v>1391.92709111862</v>
      </c>
      <c r="Q567">
        <v>1329.00546816374</v>
      </c>
      <c r="R567">
        <v>59.318357338426402</v>
      </c>
      <c r="S567" s="1">
        <f>(Table2[[#This Row],[Close Price]]-Table2[[#This Row],[20D EMA]])/Table2[[#This Row],[20D EMA]]</f>
        <v>1.9060435178856219E-2</v>
      </c>
      <c r="T567" s="1">
        <f>(Table2[[#This Row],[Close Price]]-Table2[[#This Row],[50D EMA]])/Table2[[#This Row],[50D EMA]]</f>
        <v>2.8250695839088995E-2</v>
      </c>
      <c r="U567" s="1">
        <f>(Table2[[#This Row],[Close Price]]-Table2[[#This Row],[200D EMA]])/Table2[[#This Row],[200D EMA]]</f>
        <v>7.6933115992012566E-2</v>
      </c>
      <c r="V567">
        <v>0.98735205645992297</v>
      </c>
      <c r="W567">
        <v>1426.5</v>
      </c>
      <c r="X567">
        <v>1454.95</v>
      </c>
      <c r="Y567">
        <v>1410</v>
      </c>
      <c r="Z567">
        <v>1454.95</v>
      </c>
      <c r="AA567">
        <v>1347.65</v>
      </c>
      <c r="AB567">
        <v>1492.35</v>
      </c>
      <c r="AC567" s="1">
        <f>(Table2[[#This Row],[Close Price]]/Table2[[#This Row],[Day Low]])-1</f>
        <v>3.329828250963951E-3</v>
      </c>
      <c r="AD567" s="1">
        <f>(Table2[[#This Row],[Day High]]/Table2[[#This Row],[Close Price]])-1</f>
        <v>1.6558951965065516E-2</v>
      </c>
      <c r="AE567" s="1">
        <f>(Table2[[#This Row],[Close Price]]/Table2[[#This Row],[Current Week Low]])-1</f>
        <v>1.5070921985815611E-2</v>
      </c>
      <c r="AF567" s="1">
        <f>(Table2[[#This Row],[Current Week High]]/Table2[[#This Row],[Close Price]])-1</f>
        <v>1.6558951965065516E-2</v>
      </c>
      <c r="AG567" s="1">
        <f>(Table2[[#This Row],[Close Price]]/Table2[[#This Row],[Current Month Low]])-1</f>
        <v>6.2033910881905463E-2</v>
      </c>
      <c r="AH567" s="1">
        <f>(Table2[[#This Row],[Current Month High]]/Table2[[#This Row],[Close Price]])-1</f>
        <v>4.2689956331877665E-2</v>
      </c>
      <c r="AI567">
        <v>7.9475982532751104</v>
      </c>
      <c r="AJ567">
        <v>28.9007970459765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-0.01</v>
      </c>
      <c r="AM567" t="s">
        <v>3206</v>
      </c>
      <c r="AN567">
        <v>6.18</v>
      </c>
      <c r="AO567" t="s">
        <v>3208</v>
      </c>
      <c r="AP567">
        <v>3.1063303058699999E-4</v>
      </c>
      <c r="AQ567">
        <f>(Table2[[#This Row],[Sharpe Ratio]]-AVERAGE(Table2[Sharpe Ratio]))/_xlfn.STDEV.P(Table2[Sharpe Ratio])</f>
        <v>-0.75241513300653695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-1.9885720344987756</v>
      </c>
      <c r="AS567">
        <f>_xlfn.RANK.AVG(Table2[[#This Row],[1Y Return vs Nifty Z-Score]],Table2[1Y Return vs Nifty Z-Score])</f>
        <v>598</v>
      </c>
      <c r="AT567">
        <f>_xlfn.RANK.AVG(Table2[[#This Row],[6M Return vs Nifty Z-Score]],Table2[6M Return vs Nifty Z-Score])</f>
        <v>415</v>
      </c>
      <c r="AU567">
        <f>_xlfn.RANK.AVG(Table2[[#This Row],[Sharpe Ratio Z-Score]],Table2[Sharpe Ratio Z-Score])</f>
        <v>534</v>
      </c>
      <c r="AV567">
        <f>(Table2[[#This Row],[Rank 1Y]]+Table2[[#This Row],[Rank 6M]]+Table2[[#This Row],[Rank Sharpe]])/3</f>
        <v>515.66666666666663</v>
      </c>
    </row>
    <row r="568" spans="1:48" x14ac:dyDescent="0.3">
      <c r="A568" t="s">
        <v>815</v>
      </c>
      <c r="B568" t="s">
        <v>816</v>
      </c>
      <c r="C568" t="s">
        <v>3171</v>
      </c>
      <c r="D568" t="s">
        <v>37</v>
      </c>
      <c r="E568">
        <v>20087.284991960001</v>
      </c>
      <c r="F568">
        <v>904.4</v>
      </c>
      <c r="G568">
        <v>-10.379802138823999</v>
      </c>
      <c r="H568">
        <f>(Table2[[#This Row],[1Y Return vs Nifty]]-AVERAGE(Table2[1Y Return vs Nifty]))/_xlfn.STDEV.P(Table2[1Y Return vs Nifty])</f>
        <v>-0.60285627031743749</v>
      </c>
      <c r="I568">
        <v>-2.5898065421674299</v>
      </c>
      <c r="J568">
        <f>(Table2[[#This Row],[1M Return vs Nifty]]-AVERAGE(Table2[1M Return vs Nifty]))/_xlfn.STDEV.P(Table2[1M Return vs Nifty])</f>
        <v>-0.48928556638787785</v>
      </c>
      <c r="K568">
        <v>0.56030844300425797</v>
      </c>
      <c r="L568">
        <f>(Table2[[#This Row],[6M Return vs Nifty]]-AVERAGE(Table2[6M Return vs Nifty]))/_xlfn.STDEV.P(Table2[6M Return vs Nifty])</f>
        <v>-0.40774750403971088</v>
      </c>
      <c r="M568">
        <v>2.3816482985215601</v>
      </c>
      <c r="N568">
        <f>(Table2[[#This Row],[1W Return vs Nifty]]-AVERAGE(Table2[1W Return vs Nifty]))/_xlfn.STDEV.P(Table2[1W Return vs Nifty])</f>
        <v>4.1530020031941298E-2</v>
      </c>
      <c r="O568">
        <v>904.57</v>
      </c>
      <c r="P568">
        <v>910.11266812576105</v>
      </c>
      <c r="Q568">
        <v>862.98502198115398</v>
      </c>
      <c r="R568">
        <v>55.428491706676297</v>
      </c>
      <c r="S568" s="1">
        <f>(Table2[[#This Row],[Close Price]]-Table2[[#This Row],[20D EMA]])/Table2[[#This Row],[20D EMA]]</f>
        <v>-1.8793459875971207E-4</v>
      </c>
      <c r="T568" s="1">
        <f>(Table2[[#This Row],[Close Price]]-Table2[[#This Row],[50D EMA]])/Table2[[#This Row],[50D EMA]]</f>
        <v>-6.2768801334514368E-3</v>
      </c>
      <c r="U568" s="1">
        <f>(Table2[[#This Row],[Close Price]]-Table2[[#This Row],[200D EMA]])/Table2[[#This Row],[200D EMA]]</f>
        <v>4.799037870178751E-2</v>
      </c>
      <c r="V568">
        <v>0.393813094128946</v>
      </c>
      <c r="W568">
        <v>895.35</v>
      </c>
      <c r="X568">
        <v>927</v>
      </c>
      <c r="Y568">
        <v>880.1</v>
      </c>
      <c r="Z568">
        <v>927</v>
      </c>
      <c r="AA568">
        <v>880.1</v>
      </c>
      <c r="AB568">
        <v>927</v>
      </c>
      <c r="AC568" s="1">
        <f>(Table2[[#This Row],[Close Price]]/Table2[[#This Row],[Day Low]])-1</f>
        <v>1.0107779080806401E-2</v>
      </c>
      <c r="AD568" s="1">
        <f>(Table2[[#This Row],[Day High]]/Table2[[#This Row],[Close Price]])-1</f>
        <v>2.4988942945599391E-2</v>
      </c>
      <c r="AE568" s="1">
        <f>(Table2[[#This Row],[Close Price]]/Table2[[#This Row],[Current Week Low]])-1</f>
        <v>2.7610498806953654E-2</v>
      </c>
      <c r="AF568" s="1">
        <f>(Table2[[#This Row],[Current Week High]]/Table2[[#This Row],[Close Price]])-1</f>
        <v>2.4988942945599391E-2</v>
      </c>
      <c r="AG568" s="1">
        <f>(Table2[[#This Row],[Close Price]]/Table2[[#This Row],[Current Month Low]])-1</f>
        <v>2.7610498806953654E-2</v>
      </c>
      <c r="AH568" s="1">
        <f>(Table2[[#This Row],[Current Month High]]/Table2[[#This Row],[Close Price]])-1</f>
        <v>2.4988942945599391E-2</v>
      </c>
      <c r="AI568">
        <v>13.334807607253399</v>
      </c>
      <c r="AJ568">
        <v>27.165354330708599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-0.11</v>
      </c>
      <c r="AM568" t="s">
        <v>3206</v>
      </c>
      <c r="AN568">
        <v>-0.41</v>
      </c>
      <c r="AO568" t="s">
        <v>3206</v>
      </c>
      <c r="AQ568">
        <f>(Table2[[#This Row],[Sharpe Ratio]]-AVERAGE(Table2[Sharpe Ratio]))/_xlfn.STDEV.P(Table2[Sharpe Ratio])</f>
        <v>-0.75604684988846582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529</v>
      </c>
      <c r="AT568">
        <f>_xlfn.RANK.AVG(Table2[[#This Row],[6M Return vs Nifty Z-Score]],Table2[6M Return vs Nifty Z-Score])</f>
        <v>461</v>
      </c>
      <c r="AU568">
        <f>_xlfn.RANK.AVG(Table2[[#This Row],[Sharpe Ratio Z-Score]],Table2[Sharpe Ratio Z-Score])</f>
        <v>559.5</v>
      </c>
      <c r="AV568">
        <f>(Table2[[#This Row],[Rank 1Y]]+Table2[[#This Row],[Rank 6M]]+Table2[[#This Row],[Rank Sharpe]])/3</f>
        <v>516.5</v>
      </c>
    </row>
    <row r="569" spans="1:48" x14ac:dyDescent="0.3">
      <c r="A569" t="s">
        <v>620</v>
      </c>
      <c r="B569" t="s">
        <v>621</v>
      </c>
      <c r="C569" t="s">
        <v>3166</v>
      </c>
      <c r="D569" t="s">
        <v>536</v>
      </c>
      <c r="E569">
        <v>30907.965552612</v>
      </c>
      <c r="F569">
        <v>69.73</v>
      </c>
      <c r="G569">
        <v>-20.462639734216001</v>
      </c>
      <c r="H569">
        <f>(Table2[[#This Row],[1Y Return vs Nifty]]-AVERAGE(Table2[1Y Return vs Nifty]))/_xlfn.STDEV.P(Table2[1Y Return vs Nifty])</f>
        <v>-0.78162593105926703</v>
      </c>
      <c r="I569">
        <v>-4.7575166353084599</v>
      </c>
      <c r="J569">
        <f>(Table2[[#This Row],[1M Return vs Nifty]]-AVERAGE(Table2[1M Return vs Nifty]))/_xlfn.STDEV.P(Table2[1M Return vs Nifty])</f>
        <v>-0.70097465857890184</v>
      </c>
      <c r="K569">
        <v>-6.1666206698959796</v>
      </c>
      <c r="L569">
        <f>(Table2[[#This Row],[6M Return vs Nifty]]-AVERAGE(Table2[6M Return vs Nifty]))/_xlfn.STDEV.P(Table2[6M Return vs Nifty])</f>
        <v>-0.62279331091089085</v>
      </c>
      <c r="M569">
        <v>0.57154310593886903</v>
      </c>
      <c r="N569">
        <f>(Table2[[#This Row],[1W Return vs Nifty]]-AVERAGE(Table2[1W Return vs Nifty]))/_xlfn.STDEV.P(Table2[1W Return vs Nifty])</f>
        <v>-0.3010562032735013</v>
      </c>
      <c r="O569">
        <v>70.56</v>
      </c>
      <c r="P569">
        <v>71.211229238371402</v>
      </c>
      <c r="Q569">
        <v>68.313601409417799</v>
      </c>
      <c r="R569">
        <v>42.933968731929497</v>
      </c>
      <c r="S569" s="1">
        <f>(Table2[[#This Row],[Close Price]]-Table2[[#This Row],[20D EMA]])/Table2[[#This Row],[20D EMA]]</f>
        <v>-1.1763038548752811E-2</v>
      </c>
      <c r="T569" s="1">
        <f>(Table2[[#This Row],[Close Price]]-Table2[[#This Row],[50D EMA]])/Table2[[#This Row],[50D EMA]]</f>
        <v>-2.0800500907141393E-2</v>
      </c>
      <c r="U569" s="1">
        <f>(Table2[[#This Row],[Close Price]]-Table2[[#This Row],[200D EMA]])/Table2[[#This Row],[200D EMA]]</f>
        <v>2.0733771333375173E-2</v>
      </c>
      <c r="V569">
        <v>0.40504984958048001</v>
      </c>
      <c r="W569">
        <v>69.599999999999994</v>
      </c>
      <c r="X569">
        <v>70.13</v>
      </c>
      <c r="Y569">
        <v>68.56</v>
      </c>
      <c r="Z569">
        <v>70.5</v>
      </c>
      <c r="AA569">
        <v>68.56</v>
      </c>
      <c r="AB569">
        <v>70.95</v>
      </c>
      <c r="AC569" s="1">
        <f>(Table2[[#This Row],[Close Price]]/Table2[[#This Row],[Day Low]])-1</f>
        <v>1.8678160919540776E-3</v>
      </c>
      <c r="AD569" s="1">
        <f>(Table2[[#This Row],[Day High]]/Table2[[#This Row],[Close Price]])-1</f>
        <v>5.7364118743723491E-3</v>
      </c>
      <c r="AE569" s="1">
        <f>(Table2[[#This Row],[Close Price]]/Table2[[#This Row],[Current Week Low]])-1</f>
        <v>1.7065344224037382E-2</v>
      </c>
      <c r="AF569" s="1">
        <f>(Table2[[#This Row],[Current Week High]]/Table2[[#This Row],[Close Price]])-1</f>
        <v>1.1042592858167222E-2</v>
      </c>
      <c r="AG569" s="1">
        <f>(Table2[[#This Row],[Close Price]]/Table2[[#This Row],[Current Month Low]])-1</f>
        <v>1.7065344224037382E-2</v>
      </c>
      <c r="AH569" s="1">
        <f>(Table2[[#This Row],[Current Month High]]/Table2[[#This Row],[Close Price]])-1</f>
        <v>1.7496056216836253E-2</v>
      </c>
      <c r="AI569">
        <v>14.728237487451601</v>
      </c>
      <c r="AJ569">
        <v>20.535868625756201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0.01</v>
      </c>
      <c r="AM569" t="s">
        <v>3208</v>
      </c>
      <c r="AN569">
        <v>-1.34</v>
      </c>
      <c r="AO569" t="s">
        <v>3206</v>
      </c>
      <c r="AP569">
        <v>3.6673694234816999E-2</v>
      </c>
      <c r="AQ569">
        <f>(Table2[[#This Row],[Sharpe Ratio]]-AVERAGE(Table2[Sharpe Ratio]))/_xlfn.STDEV.P(Table2[Sharpe Ratio])</f>
        <v>-0.3272821617817292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591</v>
      </c>
      <c r="AT569">
        <f>_xlfn.RANK.AVG(Table2[[#This Row],[6M Return vs Nifty Z-Score]],Table2[6M Return vs Nifty Z-Score])</f>
        <v>534</v>
      </c>
      <c r="AU569">
        <f>_xlfn.RANK.AVG(Table2[[#This Row],[Sharpe Ratio Z-Score]],Table2[Sharpe Ratio Z-Score])</f>
        <v>427</v>
      </c>
      <c r="AV569">
        <f>(Table2[[#This Row],[Rank 1Y]]+Table2[[#This Row],[Rank 6M]]+Table2[[#This Row],[Rank Sharpe]])/3</f>
        <v>517.33333333333337</v>
      </c>
    </row>
    <row r="570" spans="1:48" x14ac:dyDescent="0.3">
      <c r="A570" t="s">
        <v>541</v>
      </c>
      <c r="B570" t="s">
        <v>542</v>
      </c>
      <c r="C570" t="s">
        <v>3161</v>
      </c>
      <c r="D570" t="s">
        <v>40</v>
      </c>
      <c r="E570">
        <v>39211.940281019997</v>
      </c>
      <c r="F570">
        <v>1142.8</v>
      </c>
      <c r="G570">
        <v>-4.8622939231835796</v>
      </c>
      <c r="H570">
        <f>(Table2[[#This Row],[1Y Return vs Nifty]]-AVERAGE(Table2[1Y Return vs Nifty]))/_xlfn.STDEV.P(Table2[1Y Return vs Nifty])</f>
        <v>-0.50503032970116923</v>
      </c>
      <c r="I570">
        <v>1.76756281101014</v>
      </c>
      <c r="J570">
        <f>(Table2[[#This Row],[1M Return vs Nifty]]-AVERAGE(Table2[1M Return vs Nifty]))/_xlfn.STDEV.P(Table2[1M Return vs Nifty])</f>
        <v>-6.3763922311121629E-2</v>
      </c>
      <c r="K570">
        <v>3.6753321915717798</v>
      </c>
      <c r="L570">
        <f>(Table2[[#This Row],[6M Return vs Nifty]]-AVERAGE(Table2[6M Return vs Nifty]))/_xlfn.STDEV.P(Table2[6M Return vs Nifty])</f>
        <v>-0.30816673186404242</v>
      </c>
      <c r="M570">
        <v>2.0269842445630402</v>
      </c>
      <c r="N570">
        <f>(Table2[[#This Row],[1W Return vs Nifty]]-AVERAGE(Table2[1W Return vs Nifty]))/_xlfn.STDEV.P(Table2[1W Return vs Nifty])</f>
        <v>-2.5594818505472284E-2</v>
      </c>
      <c r="O570">
        <v>1097.02</v>
      </c>
      <c r="P570">
        <v>1065.6723220149099</v>
      </c>
      <c r="Q570">
        <v>991.03324538646405</v>
      </c>
      <c r="R570">
        <v>67.957483032521395</v>
      </c>
      <c r="S570" s="1">
        <f>(Table2[[#This Row],[Close Price]]-Table2[[#This Row],[20D EMA]])/Table2[[#This Row],[20D EMA]]</f>
        <v>4.1731235528978484E-2</v>
      </c>
      <c r="T570" s="1">
        <f>(Table2[[#This Row],[Close Price]]-Table2[[#This Row],[50D EMA]])/Table2[[#This Row],[50D EMA]]</f>
        <v>7.2374665637615132E-2</v>
      </c>
      <c r="U570" s="1">
        <f>(Table2[[#This Row],[Close Price]]-Table2[[#This Row],[200D EMA]])/Table2[[#This Row],[200D EMA]]</f>
        <v>0.15313992272212101</v>
      </c>
      <c r="V570">
        <v>2.5347046747961399</v>
      </c>
      <c r="W570">
        <v>1133.75</v>
      </c>
      <c r="X570">
        <v>1155</v>
      </c>
      <c r="Y570">
        <v>1110.5</v>
      </c>
      <c r="Z570">
        <v>1155</v>
      </c>
      <c r="AA570">
        <v>1076</v>
      </c>
      <c r="AB570">
        <v>1155</v>
      </c>
      <c r="AC570" s="1">
        <f>(Table2[[#This Row],[Close Price]]/Table2[[#This Row],[Day Low]])-1</f>
        <v>7.9823594266812403E-3</v>
      </c>
      <c r="AD570" s="1">
        <f>(Table2[[#This Row],[Day High]]/Table2[[#This Row],[Close Price]])-1</f>
        <v>1.0675533776688839E-2</v>
      </c>
      <c r="AE570" s="1">
        <f>(Table2[[#This Row],[Close Price]]/Table2[[#This Row],[Current Week Low]])-1</f>
        <v>2.9085997298514243E-2</v>
      </c>
      <c r="AF570" s="1">
        <f>(Table2[[#This Row],[Current Week High]]/Table2[[#This Row],[Close Price]])-1</f>
        <v>1.0675533776688839E-2</v>
      </c>
      <c r="AG570" s="1">
        <f>(Table2[[#This Row],[Close Price]]/Table2[[#This Row],[Current Month Low]])-1</f>
        <v>6.2081784386617045E-2</v>
      </c>
      <c r="AH570" s="1">
        <f>(Table2[[#This Row],[Current Month High]]/Table2[[#This Row],[Close Price]])-1</f>
        <v>1.0675533776688839E-2</v>
      </c>
      <c r="AI570">
        <v>1.0675533776688799</v>
      </c>
      <c r="AJ570">
        <v>33.778167983611297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0.13</v>
      </c>
      <c r="AM570" t="s">
        <v>3208</v>
      </c>
      <c r="AN570">
        <v>6.51</v>
      </c>
      <c r="AO570" t="s">
        <v>3208</v>
      </c>
      <c r="AP570">
        <v>-3.0885414000021E-2</v>
      </c>
      <c r="AQ570">
        <f>(Table2[[#This Row],[Sharpe Ratio]]-AVERAGE(Table2[Sharpe Ratio]))/_xlfn.STDEV.P(Table2[Sharpe Ratio])</f>
        <v>-1.1171387763242353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-2.0196945787060407</v>
      </c>
      <c r="AS570">
        <f>_xlfn.RANK.AVG(Table2[[#This Row],[1Y Return vs Nifty Z-Score]],Table2[1Y Return vs Nifty Z-Score])</f>
        <v>486</v>
      </c>
      <c r="AT570">
        <f>_xlfn.RANK.AVG(Table2[[#This Row],[6M Return vs Nifty Z-Score]],Table2[6M Return vs Nifty Z-Score])</f>
        <v>425</v>
      </c>
      <c r="AU570">
        <f>_xlfn.RANK.AVG(Table2[[#This Row],[Sharpe Ratio Z-Score]],Table2[Sharpe Ratio Z-Score])</f>
        <v>643</v>
      </c>
      <c r="AV570">
        <f>(Table2[[#This Row],[Rank 1Y]]+Table2[[#This Row],[Rank 6M]]+Table2[[#This Row],[Rank Sharpe]])/3</f>
        <v>518</v>
      </c>
    </row>
    <row r="571" spans="1:48" x14ac:dyDescent="0.3">
      <c r="A571" t="s">
        <v>902</v>
      </c>
      <c r="B571" t="s">
        <v>903</v>
      </c>
      <c r="C571" t="s">
        <v>3177</v>
      </c>
      <c r="D571" t="s">
        <v>163</v>
      </c>
      <c r="E571">
        <v>17509.804712724999</v>
      </c>
      <c r="F571">
        <v>1098.2</v>
      </c>
      <c r="G571">
        <v>-16.710300514147399</v>
      </c>
      <c r="H571">
        <f>(Table2[[#This Row],[1Y Return vs Nifty]]-AVERAGE(Table2[1Y Return vs Nifty]))/_xlfn.STDEV.P(Table2[1Y Return vs Nifty])</f>
        <v>-0.71509660307857115</v>
      </c>
      <c r="I571">
        <v>-3.0144970554341302</v>
      </c>
      <c r="J571">
        <f>(Table2[[#This Row],[1M Return vs Nifty]]-AVERAGE(Table2[1M Return vs Nifty]))/_xlfn.STDEV.P(Table2[1M Return vs Nifty])</f>
        <v>-0.53075898550422218</v>
      </c>
      <c r="K571">
        <v>8.3188110861291396</v>
      </c>
      <c r="L571">
        <f>(Table2[[#This Row],[6M Return vs Nifty]]-AVERAGE(Table2[6M Return vs Nifty]))/_xlfn.STDEV.P(Table2[6M Return vs Nifty])</f>
        <v>-0.15972445622679188</v>
      </c>
      <c r="M571">
        <v>1.4620896762425899</v>
      </c>
      <c r="N571">
        <f>(Table2[[#This Row],[1W Return vs Nifty]]-AVERAGE(Table2[1W Return vs Nifty]))/_xlfn.STDEV.P(Table2[1W Return vs Nifty])</f>
        <v>-0.13250854789516384</v>
      </c>
      <c r="O571">
        <v>1123.81</v>
      </c>
      <c r="P571">
        <v>1088.45779320837</v>
      </c>
      <c r="Q571">
        <v>1011.83909681027</v>
      </c>
      <c r="R571">
        <v>50.3665312278332</v>
      </c>
      <c r="S571" s="1">
        <f>(Table2[[#This Row],[Close Price]]-Table2[[#This Row],[20D EMA]])/Table2[[#This Row],[20D EMA]]</f>
        <v>-2.2788549665868699E-2</v>
      </c>
      <c r="T571" s="1">
        <f>(Table2[[#This Row],[Close Price]]-Table2[[#This Row],[50D EMA]])/Table2[[#This Row],[50D EMA]]</f>
        <v>8.9504681324514956E-3</v>
      </c>
      <c r="U571" s="1">
        <f>(Table2[[#This Row],[Close Price]]-Table2[[#This Row],[200D EMA]])/Table2[[#This Row],[200D EMA]]</f>
        <v>8.5350431172283095E-2</v>
      </c>
      <c r="V571">
        <v>1.1883186245042801</v>
      </c>
      <c r="W571">
        <v>1088.3</v>
      </c>
      <c r="X571">
        <v>1138.45</v>
      </c>
      <c r="Y571">
        <v>1088.3</v>
      </c>
      <c r="Z571">
        <v>1149.4000000000001</v>
      </c>
      <c r="AA571">
        <v>1088.3</v>
      </c>
      <c r="AB571">
        <v>1210</v>
      </c>
      <c r="AC571" s="1">
        <f>(Table2[[#This Row],[Close Price]]/Table2[[#This Row],[Day Low]])-1</f>
        <v>9.0967564090784769E-3</v>
      </c>
      <c r="AD571" s="1">
        <f>(Table2[[#This Row],[Day High]]/Table2[[#This Row],[Close Price]])-1</f>
        <v>3.6650883263522172E-2</v>
      </c>
      <c r="AE571" s="1">
        <f>(Table2[[#This Row],[Close Price]]/Table2[[#This Row],[Current Week Low]])-1</f>
        <v>9.0967564090784769E-3</v>
      </c>
      <c r="AF571" s="1">
        <f>(Table2[[#This Row],[Current Week High]]/Table2[[#This Row],[Close Price]])-1</f>
        <v>4.6621744673101428E-2</v>
      </c>
      <c r="AG571" s="1">
        <f>(Table2[[#This Row],[Close Price]]/Table2[[#This Row],[Current Month Low]])-1</f>
        <v>9.0967564090784769E-3</v>
      </c>
      <c r="AH571" s="1">
        <f>(Table2[[#This Row],[Current Month High]]/Table2[[#This Row],[Close Price]])-1</f>
        <v>0.10180295028228015</v>
      </c>
      <c r="AI571">
        <v>10.180295028228</v>
      </c>
      <c r="AJ571">
        <v>31.931763575204201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</v>
      </c>
      <c r="AM571">
        <v>0</v>
      </c>
      <c r="AN571">
        <v>-4.0199999999999996</v>
      </c>
      <c r="AO571" t="s">
        <v>3206</v>
      </c>
      <c r="AP571">
        <v>-1.1602284337010001E-2</v>
      </c>
      <c r="AQ571">
        <f>(Table2[[#This Row],[Sharpe Ratio]]-AVERAGE(Table2[Sharpe Ratio]))/_xlfn.STDEV.P(Table2[Sharpe Ratio])</f>
        <v>-0.89169311975241017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-2.4297817124571597</v>
      </c>
      <c r="AS571">
        <f>_xlfn.RANK.AVG(Table2[[#This Row],[1Y Return vs Nifty Z-Score]],Table2[1Y Return vs Nifty Z-Score])</f>
        <v>572</v>
      </c>
      <c r="AT571">
        <f>_xlfn.RANK.AVG(Table2[[#This Row],[6M Return vs Nifty Z-Score]],Table2[6M Return vs Nifty Z-Score])</f>
        <v>380</v>
      </c>
      <c r="AU571">
        <f>_xlfn.RANK.AVG(Table2[[#This Row],[Sharpe Ratio Z-Score]],Table2[Sharpe Ratio Z-Score])</f>
        <v>604</v>
      </c>
      <c r="AV571">
        <f>(Table2[[#This Row],[Rank 1Y]]+Table2[[#This Row],[Rank 6M]]+Table2[[#This Row],[Rank Sharpe]])/3</f>
        <v>518.66666666666663</v>
      </c>
    </row>
    <row r="572" spans="1:48" x14ac:dyDescent="0.3">
      <c r="A572" t="s">
        <v>35</v>
      </c>
      <c r="B572" t="s">
        <v>36</v>
      </c>
      <c r="C572" t="s">
        <v>3163</v>
      </c>
      <c r="D572" t="s">
        <v>37</v>
      </c>
      <c r="E572">
        <v>681052.52320331999</v>
      </c>
      <c r="F572">
        <v>2904.15</v>
      </c>
      <c r="G572">
        <v>-10.109324419424601</v>
      </c>
      <c r="H572">
        <f>(Table2[[#This Row],[1Y Return vs Nifty]]-AVERAGE(Table2[1Y Return vs Nifty]))/_xlfn.STDEV.P(Table2[1Y Return vs Nifty])</f>
        <v>-0.59806067486349979</v>
      </c>
      <c r="I572">
        <v>3.60459193939765</v>
      </c>
      <c r="J572">
        <f>(Table2[[#This Row],[1M Return vs Nifty]]-AVERAGE(Table2[1M Return vs Nifty]))/_xlfn.STDEV.P(Table2[1M Return vs Nifty])</f>
        <v>0.11563231233634969</v>
      </c>
      <c r="K572">
        <v>9.9416158660422393</v>
      </c>
      <c r="L572">
        <f>(Table2[[#This Row],[6M Return vs Nifty]]-AVERAGE(Table2[6M Return vs Nifty]))/_xlfn.STDEV.P(Table2[6M Return vs Nifty])</f>
        <v>-0.10784679296710536</v>
      </c>
      <c r="M572">
        <v>5.3783475983244804</v>
      </c>
      <c r="N572">
        <f>(Table2[[#This Row],[1W Return vs Nifty]]-AVERAGE(Table2[1W Return vs Nifty]))/_xlfn.STDEV.P(Table2[1W Return vs Nifty])</f>
        <v>0.60869479018363359</v>
      </c>
      <c r="O572">
        <v>2814.58</v>
      </c>
      <c r="P572">
        <v>2723.35300862241</v>
      </c>
      <c r="Q572">
        <v>2552.8609823520401</v>
      </c>
      <c r="R572">
        <v>73.947905571912401</v>
      </c>
      <c r="S572" s="1">
        <f>(Table2[[#This Row],[Close Price]]-Table2[[#This Row],[20D EMA]])/Table2[[#This Row],[20D EMA]]</f>
        <v>3.1823575808824112E-2</v>
      </c>
      <c r="T572" s="1">
        <f>(Table2[[#This Row],[Close Price]]-Table2[[#This Row],[50D EMA]])/Table2[[#This Row],[50D EMA]]</f>
        <v>6.6387644497488421E-2</v>
      </c>
      <c r="U572" s="1">
        <f>(Table2[[#This Row],[Close Price]]-Table2[[#This Row],[200D EMA]])/Table2[[#This Row],[200D EMA]]</f>
        <v>0.13760601148140278</v>
      </c>
      <c r="V572">
        <v>1.0535680261514799</v>
      </c>
      <c r="W572">
        <v>2898.1</v>
      </c>
      <c r="X572">
        <v>2950</v>
      </c>
      <c r="Y572">
        <v>2843.2</v>
      </c>
      <c r="Z572">
        <v>2950</v>
      </c>
      <c r="AA572">
        <v>2771.65</v>
      </c>
      <c r="AB572">
        <v>2950</v>
      </c>
      <c r="AC572" s="1">
        <f>(Table2[[#This Row],[Close Price]]/Table2[[#This Row],[Day Low]])-1</f>
        <v>2.0875746178532495E-3</v>
      </c>
      <c r="AD572" s="1">
        <f>(Table2[[#This Row],[Day High]]/Table2[[#This Row],[Close Price]])-1</f>
        <v>1.5787752010054446E-2</v>
      </c>
      <c r="AE572" s="1">
        <f>(Table2[[#This Row],[Close Price]]/Table2[[#This Row],[Current Week Low]])-1</f>
        <v>2.1437113111986594E-2</v>
      </c>
      <c r="AF572" s="1">
        <f>(Table2[[#This Row],[Current Week High]]/Table2[[#This Row],[Close Price]])-1</f>
        <v>1.5787752010054446E-2</v>
      </c>
      <c r="AG572" s="1">
        <f>(Table2[[#This Row],[Close Price]]/Table2[[#This Row],[Current Month Low]])-1</f>
        <v>4.7805458842205883E-2</v>
      </c>
      <c r="AH572" s="1">
        <f>(Table2[[#This Row],[Current Month High]]/Table2[[#This Row],[Close Price]])-1</f>
        <v>1.5787752010054446E-2</v>
      </c>
      <c r="AI572">
        <v>1.5787752010054401</v>
      </c>
      <c r="AJ572">
        <v>33.705485601160099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0.04</v>
      </c>
      <c r="AM572" t="s">
        <v>3208</v>
      </c>
      <c r="AN572">
        <v>2.94</v>
      </c>
      <c r="AO572" t="s">
        <v>3208</v>
      </c>
      <c r="AP572">
        <v>-5.2233477514498999E-2</v>
      </c>
      <c r="AQ572">
        <f>(Table2[[#This Row],[Sharpe Ratio]]-AVERAGE(Table2[Sharpe Ratio]))/_xlfn.STDEV.P(Table2[Sharpe Ratio])</f>
        <v>-1.366726279995411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-1.3483066453060331</v>
      </c>
      <c r="AS572">
        <f>_xlfn.RANK.AVG(Table2[[#This Row],[1Y Return vs Nifty Z-Score]],Table2[1Y Return vs Nifty Z-Score])</f>
        <v>527</v>
      </c>
      <c r="AT572">
        <f>_xlfn.RANK.AVG(Table2[[#This Row],[6M Return vs Nifty Z-Score]],Table2[6M Return vs Nifty Z-Score])</f>
        <v>361</v>
      </c>
      <c r="AU572">
        <f>_xlfn.RANK.AVG(Table2[[#This Row],[Sharpe Ratio Z-Score]],Table2[Sharpe Ratio Z-Score])</f>
        <v>669</v>
      </c>
      <c r="AV572">
        <f>(Table2[[#This Row],[Rank 1Y]]+Table2[[#This Row],[Rank 6M]]+Table2[[#This Row],[Rank Sharpe]])/3</f>
        <v>519</v>
      </c>
    </row>
    <row r="573" spans="1:48" x14ac:dyDescent="0.3">
      <c r="A573" t="s">
        <v>593</v>
      </c>
      <c r="B573" t="s">
        <v>594</v>
      </c>
      <c r="C573" t="s">
        <v>3161</v>
      </c>
      <c r="D573" t="s">
        <v>548</v>
      </c>
      <c r="E573">
        <v>33680.591604000001</v>
      </c>
      <c r="F573">
        <v>4642.7</v>
      </c>
      <c r="G573">
        <v>-6.3552523071505096</v>
      </c>
      <c r="H573">
        <f>(Table2[[#This Row],[1Y Return vs Nifty]]-AVERAGE(Table2[1Y Return vs Nifty]))/_xlfn.STDEV.P(Table2[1Y Return vs Nifty])</f>
        <v>-0.53150062254069819</v>
      </c>
      <c r="I573">
        <v>2.56300398862167</v>
      </c>
      <c r="J573">
        <f>(Table2[[#This Row],[1M Return vs Nifty]]-AVERAGE(Table2[1M Return vs Nifty]))/_xlfn.STDEV.P(Table2[1M Return vs Nifty])</f>
        <v>1.3915386057992831E-2</v>
      </c>
      <c r="K573">
        <v>-17.305757498516599</v>
      </c>
      <c r="L573">
        <f>(Table2[[#This Row],[6M Return vs Nifty]]-AVERAGE(Table2[6M Return vs Nifty]))/_xlfn.STDEV.P(Table2[6M Return vs Nifty])</f>
        <v>-0.97888813916848172</v>
      </c>
      <c r="M573">
        <v>0.15732183828736401</v>
      </c>
      <c r="N573">
        <f>(Table2[[#This Row],[1W Return vs Nifty]]-AVERAGE(Table2[1W Return vs Nifty]))/_xlfn.STDEV.P(Table2[1W Return vs Nifty])</f>
        <v>-0.37945302809838743</v>
      </c>
      <c r="O573">
        <v>4543</v>
      </c>
      <c r="P573">
        <v>4454.8281799933102</v>
      </c>
      <c r="Q573">
        <v>4331.6651651775301</v>
      </c>
      <c r="R573">
        <v>58.259737625209802</v>
      </c>
      <c r="S573" s="1">
        <f>(Table2[[#This Row],[Close Price]]-Table2[[#This Row],[20D EMA]])/Table2[[#This Row],[20D EMA]]</f>
        <v>2.1945850759410041E-2</v>
      </c>
      <c r="T573" s="1">
        <f>(Table2[[#This Row],[Close Price]]-Table2[[#This Row],[50D EMA]])/Table2[[#This Row],[50D EMA]]</f>
        <v>4.2172629878392251E-2</v>
      </c>
      <c r="U573" s="1">
        <f>(Table2[[#This Row],[Close Price]]-Table2[[#This Row],[200D EMA]])/Table2[[#This Row],[200D EMA]]</f>
        <v>7.1804911728379689E-2</v>
      </c>
      <c r="V573">
        <v>0.53813060928882195</v>
      </c>
      <c r="W573">
        <v>4595</v>
      </c>
      <c r="X573">
        <v>4740</v>
      </c>
      <c r="Y573">
        <v>4505.7</v>
      </c>
      <c r="Z573">
        <v>4740</v>
      </c>
      <c r="AA573">
        <v>4456.3500000000004</v>
      </c>
      <c r="AB573">
        <v>4747.95</v>
      </c>
      <c r="AC573" s="1">
        <f>(Table2[[#This Row],[Close Price]]/Table2[[#This Row],[Day Low]])-1</f>
        <v>1.038084874863987E-2</v>
      </c>
      <c r="AD573" s="1">
        <f>(Table2[[#This Row],[Day High]]/Table2[[#This Row],[Close Price]])-1</f>
        <v>2.0957632412174076E-2</v>
      </c>
      <c r="AE573" s="1">
        <f>(Table2[[#This Row],[Close Price]]/Table2[[#This Row],[Current Week Low]])-1</f>
        <v>3.0405930266107273E-2</v>
      </c>
      <c r="AF573" s="1">
        <f>(Table2[[#This Row],[Current Week High]]/Table2[[#This Row],[Close Price]])-1</f>
        <v>2.0957632412174076E-2</v>
      </c>
      <c r="AG573" s="1">
        <f>(Table2[[#This Row],[Close Price]]/Table2[[#This Row],[Current Month Low]])-1</f>
        <v>4.1816733425336761E-2</v>
      </c>
      <c r="AH573" s="1">
        <f>(Table2[[#This Row],[Current Month High]]/Table2[[#This Row],[Close Price]])-1</f>
        <v>2.2669998061472851E-2</v>
      </c>
      <c r="AI573">
        <v>13.479225450707499</v>
      </c>
      <c r="AJ573">
        <v>26.825470538421602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0.08</v>
      </c>
      <c r="AM573" t="s">
        <v>3208</v>
      </c>
      <c r="AN573">
        <v>3.21</v>
      </c>
      <c r="AO573" t="s">
        <v>3208</v>
      </c>
      <c r="AP573">
        <v>4.0541641339267E-2</v>
      </c>
      <c r="AQ573">
        <f>(Table2[[#This Row],[Sharpe Ratio]]-AVERAGE(Table2[Sharpe Ratio]))/_xlfn.STDEV.P(Table2[Sharpe Ratio])</f>
        <v>-0.2820606707796478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-2.1579870745292222</v>
      </c>
      <c r="AS573">
        <f>_xlfn.RANK.AVG(Table2[[#This Row],[1Y Return vs Nifty Z-Score]],Table2[1Y Return vs Nifty Z-Score])</f>
        <v>495</v>
      </c>
      <c r="AT573">
        <f>_xlfn.RANK.AVG(Table2[[#This Row],[6M Return vs Nifty Z-Score]],Table2[6M Return vs Nifty Z-Score])</f>
        <v>647</v>
      </c>
      <c r="AU573">
        <f>_xlfn.RANK.AVG(Table2[[#This Row],[Sharpe Ratio Z-Score]],Table2[Sharpe Ratio Z-Score])</f>
        <v>415</v>
      </c>
      <c r="AV573">
        <f>(Table2[[#This Row],[Rank 1Y]]+Table2[[#This Row],[Rank 6M]]+Table2[[#This Row],[Rank Sharpe]])/3</f>
        <v>519</v>
      </c>
    </row>
    <row r="574" spans="1:48" x14ac:dyDescent="0.3">
      <c r="A574" t="s">
        <v>1854</v>
      </c>
      <c r="B574" t="s">
        <v>1855</v>
      </c>
      <c r="C574" t="s">
        <v>3179</v>
      </c>
      <c r="D574" t="s">
        <v>681</v>
      </c>
      <c r="E574">
        <v>4033.2765670199901</v>
      </c>
      <c r="F574">
        <v>602.75</v>
      </c>
      <c r="G574">
        <v>-40.433850796877103</v>
      </c>
      <c r="H574">
        <f>(Table2[[#This Row],[1Y Return vs Nifty]]-AVERAGE(Table2[1Y Return vs Nifty]))/_xlfn.STDEV.P(Table2[1Y Return vs Nifty])</f>
        <v>-1.1357173852256073</v>
      </c>
      <c r="I574">
        <v>0.71538784537153499</v>
      </c>
      <c r="J574">
        <f>(Table2[[#This Row],[1M Return vs Nifty]]-AVERAGE(Table2[1M Return vs Nifty]))/_xlfn.STDEV.P(Table2[1M Return vs Nifty])</f>
        <v>-0.16651473018295046</v>
      </c>
      <c r="K574">
        <v>-17.684957803712699</v>
      </c>
      <c r="L574">
        <f>(Table2[[#This Row],[6M Return vs Nifty]]-AVERAGE(Table2[6M Return vs Nifty]))/_xlfn.STDEV.P(Table2[6M Return vs Nifty])</f>
        <v>-0.99101037715078977</v>
      </c>
      <c r="M574">
        <v>2.0460448454854299</v>
      </c>
      <c r="N574">
        <f>(Table2[[#This Row],[1W Return vs Nifty]]-AVERAGE(Table2[1W Return vs Nifty]))/_xlfn.STDEV.P(Table2[1W Return vs Nifty])</f>
        <v>-2.1987349000002966E-2</v>
      </c>
      <c r="O574">
        <v>609.41</v>
      </c>
      <c r="P574">
        <v>621.17072170610197</v>
      </c>
      <c r="Q574">
        <v>634.55385061258596</v>
      </c>
      <c r="R574">
        <v>53.146147558433398</v>
      </c>
      <c r="S574" s="1">
        <f>(Table2[[#This Row],[Close Price]]-Table2[[#This Row],[20D EMA]])/Table2[[#This Row],[20D EMA]]</f>
        <v>-1.0928603075105379E-2</v>
      </c>
      <c r="T574" s="1">
        <f>(Table2[[#This Row],[Close Price]]-Table2[[#This Row],[50D EMA]])/Table2[[#This Row],[50D EMA]]</f>
        <v>-2.965484537891255E-2</v>
      </c>
      <c r="U574" s="1">
        <f>(Table2[[#This Row],[Close Price]]-Table2[[#This Row],[200D EMA]])/Table2[[#This Row],[200D EMA]]</f>
        <v>-5.0120018311894478E-2</v>
      </c>
      <c r="V574">
        <v>0.383513944387946</v>
      </c>
      <c r="W574">
        <v>599.95000000000005</v>
      </c>
      <c r="X574">
        <v>614.79999999999995</v>
      </c>
      <c r="Y574">
        <v>589.75</v>
      </c>
      <c r="Z574">
        <v>614.79999999999995</v>
      </c>
      <c r="AA574">
        <v>589.75</v>
      </c>
      <c r="AB574">
        <v>614.79999999999995</v>
      </c>
      <c r="AC574" s="1">
        <f>(Table2[[#This Row],[Close Price]]/Table2[[#This Row],[Day Low]])-1</f>
        <v>4.6670555879655407E-3</v>
      </c>
      <c r="AD574" s="1">
        <f>(Table2[[#This Row],[Day High]]/Table2[[#This Row],[Close Price]])-1</f>
        <v>1.9991704686851852E-2</v>
      </c>
      <c r="AE574" s="1">
        <f>(Table2[[#This Row],[Close Price]]/Table2[[#This Row],[Current Week Low]])-1</f>
        <v>2.2043238660449438E-2</v>
      </c>
      <c r="AF574" s="1">
        <f>(Table2[[#This Row],[Current Week High]]/Table2[[#This Row],[Close Price]])-1</f>
        <v>1.9991704686851852E-2</v>
      </c>
      <c r="AG574" s="1">
        <f>(Table2[[#This Row],[Close Price]]/Table2[[#This Row],[Current Month Low]])-1</f>
        <v>2.2043238660449438E-2</v>
      </c>
      <c r="AH574" s="1">
        <f>(Table2[[#This Row],[Current Month High]]/Table2[[#This Row],[Close Price]])-1</f>
        <v>1.9991704686851852E-2</v>
      </c>
      <c r="AI574">
        <v>35.213604313562797</v>
      </c>
      <c r="AJ574">
        <v>9.2730239303843298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-0.21</v>
      </c>
      <c r="AM574" t="s">
        <v>3206</v>
      </c>
      <c r="AN574">
        <v>-3.09</v>
      </c>
      <c r="AO574" t="s">
        <v>3206</v>
      </c>
      <c r="AP574">
        <v>0.10541727228904001</v>
      </c>
      <c r="AQ574">
        <f>(Table2[[#This Row],[Sharpe Ratio]]-AVERAGE(Table2[Sharpe Ratio]))/_xlfn.STDEV.P(Table2[Sharpe Ratio])</f>
        <v>0.47642249406877007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690</v>
      </c>
      <c r="AT574">
        <f>_xlfn.RANK.AVG(Table2[[#This Row],[6M Return vs Nifty Z-Score]],Table2[6M Return vs Nifty Z-Score])</f>
        <v>650</v>
      </c>
      <c r="AU574">
        <f>_xlfn.RANK.AVG(Table2[[#This Row],[Sharpe Ratio Z-Score]],Table2[Sharpe Ratio Z-Score])</f>
        <v>217</v>
      </c>
      <c r="AV574">
        <f>(Table2[[#This Row],[Rank 1Y]]+Table2[[#This Row],[Rank 6M]]+Table2[[#This Row],[Rank Sharpe]])/3</f>
        <v>519</v>
      </c>
    </row>
    <row r="575" spans="1:48" x14ac:dyDescent="0.3">
      <c r="A575" t="s">
        <v>242</v>
      </c>
      <c r="B575" t="s">
        <v>243</v>
      </c>
      <c r="C575" t="s">
        <v>3165</v>
      </c>
      <c r="D575" t="s">
        <v>54</v>
      </c>
      <c r="E575">
        <v>110779.15571208</v>
      </c>
      <c r="F575">
        <v>6612.5</v>
      </c>
      <c r="G575">
        <v>-6.8249035261183604</v>
      </c>
      <c r="H575">
        <f>(Table2[[#This Row],[1Y Return vs Nifty]]-AVERAGE(Table2[1Y Return vs Nifty]))/_xlfn.STDEV.P(Table2[1Y Return vs Nifty])</f>
        <v>-0.53982758291148114</v>
      </c>
      <c r="I575">
        <v>-7.4584374555074504</v>
      </c>
      <c r="J575">
        <f>(Table2[[#This Row],[1M Return vs Nifty]]-AVERAGE(Table2[1M Return vs Nifty]))/_xlfn.STDEV.P(Table2[1M Return vs Nifty])</f>
        <v>-0.96473477960102694</v>
      </c>
      <c r="K575">
        <v>-8.0552479736956606</v>
      </c>
      <c r="L575">
        <f>(Table2[[#This Row],[6M Return vs Nifty]]-AVERAGE(Table2[6M Return vs Nifty]))/_xlfn.STDEV.P(Table2[6M Return vs Nifty])</f>
        <v>-0.68316876241456226</v>
      </c>
      <c r="M575">
        <v>-1.6590585398940501</v>
      </c>
      <c r="N575">
        <f>(Table2[[#This Row],[1W Return vs Nifty]]-AVERAGE(Table2[1W Return vs Nifty]))/_xlfn.STDEV.P(Table2[1W Return vs Nifty])</f>
        <v>-0.72322691284119645</v>
      </c>
      <c r="O575">
        <v>6799.02</v>
      </c>
      <c r="P575">
        <v>6714.6423001755402</v>
      </c>
      <c r="Q575">
        <v>6217.17358963693</v>
      </c>
      <c r="R575">
        <v>27.223898943250401</v>
      </c>
      <c r="S575" s="1">
        <f>(Table2[[#This Row],[Close Price]]-Table2[[#This Row],[20D EMA]])/Table2[[#This Row],[20D EMA]]</f>
        <v>-2.7433365396777834E-2</v>
      </c>
      <c r="T575" s="1">
        <f>(Table2[[#This Row],[Close Price]]-Table2[[#This Row],[50D EMA]])/Table2[[#This Row],[50D EMA]]</f>
        <v>-1.5211875124438109E-2</v>
      </c>
      <c r="U575" s="1">
        <f>(Table2[[#This Row],[Close Price]]-Table2[[#This Row],[200D EMA]])/Table2[[#This Row],[200D EMA]]</f>
        <v>6.3586194701402282E-2</v>
      </c>
      <c r="V575">
        <v>0.93883556473492502</v>
      </c>
      <c r="W575">
        <v>6595.9</v>
      </c>
      <c r="X575">
        <v>6749.35</v>
      </c>
      <c r="Y575">
        <v>6595.9</v>
      </c>
      <c r="Z575">
        <v>6749.35</v>
      </c>
      <c r="AA575">
        <v>6595.9</v>
      </c>
      <c r="AB575">
        <v>7074.95</v>
      </c>
      <c r="AC575" s="1">
        <f>(Table2[[#This Row],[Close Price]]/Table2[[#This Row],[Day Low]])-1</f>
        <v>2.5167149289710977E-3</v>
      </c>
      <c r="AD575" s="1">
        <f>(Table2[[#This Row],[Day High]]/Table2[[#This Row],[Close Price]])-1</f>
        <v>2.0695652173913004E-2</v>
      </c>
      <c r="AE575" s="1">
        <f>(Table2[[#This Row],[Close Price]]/Table2[[#This Row],[Current Week Low]])-1</f>
        <v>2.5167149289710977E-3</v>
      </c>
      <c r="AF575" s="1">
        <f>(Table2[[#This Row],[Current Week High]]/Table2[[#This Row],[Close Price]])-1</f>
        <v>2.0695652173913004E-2</v>
      </c>
      <c r="AG575" s="1">
        <f>(Table2[[#This Row],[Close Price]]/Table2[[#This Row],[Current Month Low]])-1</f>
        <v>2.5167149289710977E-3</v>
      </c>
      <c r="AH575" s="1">
        <f>(Table2[[#This Row],[Current Month High]]/Table2[[#This Row],[Close Price]])-1</f>
        <v>6.9935727788279722E-2</v>
      </c>
      <c r="AI575">
        <v>7.4850661625708703</v>
      </c>
      <c r="AJ575">
        <v>27.027883701049799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-0.08</v>
      </c>
      <c r="AM575" t="s">
        <v>3206</v>
      </c>
      <c r="AN575">
        <v>-4.76</v>
      </c>
      <c r="AO575" t="s">
        <v>3206</v>
      </c>
      <c r="AP575">
        <v>6.5420248416750001E-3</v>
      </c>
      <c r="AQ575">
        <f>(Table2[[#This Row],[Sharpe Ratio]]-AVERAGE(Table2[Sharpe Ratio]))/_xlfn.STDEV.P(Table2[Sharpe Ratio])</f>
        <v>-0.67956180251725429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-3.5905198402855212</v>
      </c>
      <c r="AS575">
        <f>_xlfn.RANK.AVG(Table2[[#This Row],[1Y Return vs Nifty Z-Score]],Table2[1Y Return vs Nifty Z-Score])</f>
        <v>499</v>
      </c>
      <c r="AT575">
        <f>_xlfn.RANK.AVG(Table2[[#This Row],[6M Return vs Nifty Z-Score]],Table2[6M Return vs Nifty Z-Score])</f>
        <v>546</v>
      </c>
      <c r="AU575">
        <f>_xlfn.RANK.AVG(Table2[[#This Row],[Sharpe Ratio Z-Score]],Table2[Sharpe Ratio Z-Score])</f>
        <v>513</v>
      </c>
      <c r="AV575">
        <f>(Table2[[#This Row],[Rank 1Y]]+Table2[[#This Row],[Rank 6M]]+Table2[[#This Row],[Rank Sharpe]])/3</f>
        <v>519.33333333333337</v>
      </c>
    </row>
    <row r="576" spans="1:48" x14ac:dyDescent="0.3">
      <c r="A576" t="s">
        <v>896</v>
      </c>
      <c r="B576" t="s">
        <v>897</v>
      </c>
      <c r="C576" t="s">
        <v>3161</v>
      </c>
      <c r="D576" t="s">
        <v>419</v>
      </c>
      <c r="E576">
        <v>17663.828173440001</v>
      </c>
      <c r="F576">
        <v>108.08</v>
      </c>
      <c r="G576">
        <v>-41.1877440693521</v>
      </c>
      <c r="H576">
        <f>(Table2[[#This Row],[1Y Return vs Nifty]]-AVERAGE(Table2[1Y Return vs Nifty]))/_xlfn.STDEV.P(Table2[1Y Return vs Nifty])</f>
        <v>-1.1490839839911664</v>
      </c>
      <c r="I576">
        <v>-0.27486019859014799</v>
      </c>
      <c r="J576">
        <f>(Table2[[#This Row],[1M Return vs Nifty]]-AVERAGE(Table2[1M Return vs Nifty]))/_xlfn.STDEV.P(Table2[1M Return vs Nifty])</f>
        <v>-0.26321802557907886</v>
      </c>
      <c r="K576">
        <v>-16.937582489143999</v>
      </c>
      <c r="L576">
        <f>(Table2[[#This Row],[6M Return vs Nifty]]-AVERAGE(Table2[6M Return vs Nifty]))/_xlfn.STDEV.P(Table2[6M Return vs Nifty])</f>
        <v>-0.9671183567563999</v>
      </c>
      <c r="M576">
        <v>-0.91996297674903305</v>
      </c>
      <c r="N576">
        <f>(Table2[[#This Row],[1W Return vs Nifty]]-AVERAGE(Table2[1W Return vs Nifty]))/_xlfn.STDEV.P(Table2[1W Return vs Nifty])</f>
        <v>-0.58334335321315922</v>
      </c>
      <c r="O576">
        <v>111.19</v>
      </c>
      <c r="P576">
        <v>112.33217800672</v>
      </c>
      <c r="Q576">
        <v>114.131460253893</v>
      </c>
      <c r="R576">
        <v>41.047161081634997</v>
      </c>
      <c r="S576" s="1">
        <f>(Table2[[#This Row],[Close Price]]-Table2[[#This Row],[20D EMA]])/Table2[[#This Row],[20D EMA]]</f>
        <v>-2.7970141199748173E-2</v>
      </c>
      <c r="T576" s="1">
        <f>(Table2[[#This Row],[Close Price]]-Table2[[#This Row],[50D EMA]])/Table2[[#This Row],[50D EMA]]</f>
        <v>-3.7853605994051187E-2</v>
      </c>
      <c r="U576" s="1">
        <f>(Table2[[#This Row],[Close Price]]-Table2[[#This Row],[200D EMA]])/Table2[[#This Row],[200D EMA]]</f>
        <v>-5.3021842009478577E-2</v>
      </c>
      <c r="V576">
        <v>1.24167470639672</v>
      </c>
      <c r="W576">
        <v>107.89</v>
      </c>
      <c r="X576">
        <v>110.49</v>
      </c>
      <c r="Y576">
        <v>107.89</v>
      </c>
      <c r="Z576">
        <v>111.6</v>
      </c>
      <c r="AA576">
        <v>107.89</v>
      </c>
      <c r="AB576">
        <v>114.7</v>
      </c>
      <c r="AC576" s="1">
        <f>(Table2[[#This Row],[Close Price]]/Table2[[#This Row],[Day Low]])-1</f>
        <v>1.761052924274642E-3</v>
      </c>
      <c r="AD576" s="1">
        <f>(Table2[[#This Row],[Day High]]/Table2[[#This Row],[Close Price]])-1</f>
        <v>2.2298297557364899E-2</v>
      </c>
      <c r="AE576" s="1">
        <f>(Table2[[#This Row],[Close Price]]/Table2[[#This Row],[Current Week Low]])-1</f>
        <v>1.761052924274642E-3</v>
      </c>
      <c r="AF576" s="1">
        <f>(Table2[[#This Row],[Current Week High]]/Table2[[#This Row],[Close Price]])-1</f>
        <v>3.2568467801628476E-2</v>
      </c>
      <c r="AG576" s="1">
        <f>(Table2[[#This Row],[Close Price]]/Table2[[#This Row],[Current Month Low]])-1</f>
        <v>1.761052924274642E-3</v>
      </c>
      <c r="AH576" s="1">
        <f>(Table2[[#This Row],[Current Month High]]/Table2[[#This Row],[Close Price]])-1</f>
        <v>6.1250925240562637E-2</v>
      </c>
      <c r="AI576">
        <v>26.7579570688379</v>
      </c>
      <c r="AJ576">
        <v>3.4258373205741499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-0.14000000000000001</v>
      </c>
      <c r="AM576" t="s">
        <v>3206</v>
      </c>
      <c r="AN576">
        <v>-3.23</v>
      </c>
      <c r="AO576" t="s">
        <v>3206</v>
      </c>
      <c r="AP576">
        <v>0.100119234337398</v>
      </c>
      <c r="AQ576">
        <f>(Table2[[#This Row],[Sharpe Ratio]]-AVERAGE(Table2[Sharpe Ratio]))/_xlfn.STDEV.P(Table2[Sharpe Ratio])</f>
        <v>0.41448132241127089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694</v>
      </c>
      <c r="AT576">
        <f>_xlfn.RANK.AVG(Table2[[#This Row],[6M Return vs Nifty Z-Score]],Table2[6M Return vs Nifty Z-Score])</f>
        <v>638</v>
      </c>
      <c r="AU576">
        <f>_xlfn.RANK.AVG(Table2[[#This Row],[Sharpe Ratio Z-Score]],Table2[Sharpe Ratio Z-Score])</f>
        <v>231</v>
      </c>
      <c r="AV576">
        <f>(Table2[[#This Row],[Rank 1Y]]+Table2[[#This Row],[Rank 6M]]+Table2[[#This Row],[Rank Sharpe]])/3</f>
        <v>521</v>
      </c>
    </row>
    <row r="577" spans="1:48" x14ac:dyDescent="0.3">
      <c r="A577" t="s">
        <v>1251</v>
      </c>
      <c r="B577" t="s">
        <v>1252</v>
      </c>
      <c r="C577" t="s">
        <v>3172</v>
      </c>
      <c r="D577" t="s">
        <v>414</v>
      </c>
      <c r="E577">
        <v>9499.8871501199992</v>
      </c>
      <c r="F577">
        <v>209.86</v>
      </c>
      <c r="G577">
        <v>-39.080042164756399</v>
      </c>
      <c r="H577">
        <f>(Table2[[#This Row],[1Y Return vs Nifty]]-AVERAGE(Table2[1Y Return vs Nifty]))/_xlfn.STDEV.P(Table2[1Y Return vs Nifty])</f>
        <v>-1.1117142305993555</v>
      </c>
      <c r="I577">
        <v>11.822162416903399</v>
      </c>
      <c r="J577">
        <f>(Table2[[#This Row],[1M Return vs Nifty]]-AVERAGE(Table2[1M Return vs Nifty]))/_xlfn.STDEV.P(Table2[1M Return vs Nifty])</f>
        <v>0.91812432448466252</v>
      </c>
      <c r="K577">
        <v>13.4497358518607</v>
      </c>
      <c r="L577">
        <f>(Table2[[#This Row],[6M Return vs Nifty]]-AVERAGE(Table2[6M Return vs Nifty]))/_xlfn.STDEV.P(Table2[6M Return vs Nifty])</f>
        <v>4.3004409772091834E-3</v>
      </c>
      <c r="M577">
        <v>10.796799408595399</v>
      </c>
      <c r="N577">
        <f>(Table2[[#This Row],[1W Return vs Nifty]]-AVERAGE(Table2[1W Return vs Nifty]))/_xlfn.STDEV.P(Table2[1W Return vs Nifty])</f>
        <v>1.6342080860129597</v>
      </c>
      <c r="O577">
        <v>198.84</v>
      </c>
      <c r="P577">
        <v>192.25917079745199</v>
      </c>
      <c r="Q577">
        <v>191.963545664116</v>
      </c>
      <c r="R577">
        <v>77.609010726760502</v>
      </c>
      <c r="S577" s="1">
        <f>(Table2[[#This Row],[Close Price]]-Table2[[#This Row],[20D EMA]])/Table2[[#This Row],[20D EMA]]</f>
        <v>5.5421444377388905E-2</v>
      </c>
      <c r="T577" s="1">
        <f>(Table2[[#This Row],[Close Price]]-Table2[[#This Row],[50D EMA]])/Table2[[#This Row],[50D EMA]]</f>
        <v>9.154741035001536E-2</v>
      </c>
      <c r="U577" s="1">
        <f>(Table2[[#This Row],[Close Price]]-Table2[[#This Row],[200D EMA]])/Table2[[#This Row],[200D EMA]]</f>
        <v>9.322840060059083E-2</v>
      </c>
      <c r="V577">
        <v>1.7460142554870099</v>
      </c>
      <c r="W577">
        <v>208</v>
      </c>
      <c r="X577">
        <v>217.58</v>
      </c>
      <c r="Y577">
        <v>200.62</v>
      </c>
      <c r="Z577">
        <v>217.58</v>
      </c>
      <c r="AA577">
        <v>192.71</v>
      </c>
      <c r="AB577">
        <v>217.58</v>
      </c>
      <c r="AC577" s="1">
        <f>(Table2[[#This Row],[Close Price]]/Table2[[#This Row],[Day Low]])-1</f>
        <v>8.9423076923078604E-3</v>
      </c>
      <c r="AD577" s="1">
        <f>(Table2[[#This Row],[Day High]]/Table2[[#This Row],[Close Price]])-1</f>
        <v>3.678642904793672E-2</v>
      </c>
      <c r="AE577" s="1">
        <f>(Table2[[#This Row],[Close Price]]/Table2[[#This Row],[Current Week Low]])-1</f>
        <v>4.605722260990941E-2</v>
      </c>
      <c r="AF577" s="1">
        <f>(Table2[[#This Row],[Current Week High]]/Table2[[#This Row],[Close Price]])-1</f>
        <v>3.678642904793672E-2</v>
      </c>
      <c r="AG577" s="1">
        <f>(Table2[[#This Row],[Close Price]]/Table2[[#This Row],[Current Month Low]])-1</f>
        <v>8.8993824918270903E-2</v>
      </c>
      <c r="AH577" s="1">
        <f>(Table2[[#This Row],[Current Month High]]/Table2[[#This Row],[Close Price]])-1</f>
        <v>3.678642904793672E-2</v>
      </c>
      <c r="AI577">
        <v>22.9391022586486</v>
      </c>
      <c r="AJ577">
        <v>44.731034482758602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0.12</v>
      </c>
      <c r="AM577" t="s">
        <v>3208</v>
      </c>
      <c r="AN577">
        <v>6.2</v>
      </c>
      <c r="AO577" t="s">
        <v>3208</v>
      </c>
      <c r="AQ577">
        <f>(Table2[[#This Row],[Sharpe Ratio]]-AVERAGE(Table2[Sharpe Ratio]))/_xlfn.STDEV.P(Table2[Sharpe Ratio])</f>
        <v>-0.75604684988846582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0.68887177098701013</v>
      </c>
      <c r="AS577">
        <f>_xlfn.RANK.AVG(Table2[[#This Row],[1Y Return vs Nifty Z-Score]],Table2[1Y Return vs Nifty Z-Score])</f>
        <v>686</v>
      </c>
      <c r="AT577">
        <f>_xlfn.RANK.AVG(Table2[[#This Row],[6M Return vs Nifty Z-Score]],Table2[6M Return vs Nifty Z-Score])</f>
        <v>319</v>
      </c>
      <c r="AU577">
        <f>_xlfn.RANK.AVG(Table2[[#This Row],[Sharpe Ratio Z-Score]],Table2[Sharpe Ratio Z-Score])</f>
        <v>559.5</v>
      </c>
      <c r="AV577">
        <f>(Table2[[#This Row],[Rank 1Y]]+Table2[[#This Row],[Rank 6M]]+Table2[[#This Row],[Rank Sharpe]])/3</f>
        <v>521.5</v>
      </c>
    </row>
    <row r="578" spans="1:48" x14ac:dyDescent="0.3">
      <c r="A578" t="s">
        <v>1416</v>
      </c>
      <c r="B578" t="s">
        <v>1417</v>
      </c>
      <c r="C578" t="s">
        <v>3173</v>
      </c>
      <c r="D578" t="s">
        <v>218</v>
      </c>
      <c r="E578">
        <v>7836.8174933</v>
      </c>
      <c r="F578">
        <v>1999.45</v>
      </c>
      <c r="G578">
        <v>-13.150503441345601</v>
      </c>
      <c r="H578">
        <f>(Table2[[#This Row],[1Y Return vs Nifty]]-AVERAGE(Table2[1Y Return vs Nifty]))/_xlfn.STDEV.P(Table2[1Y Return vs Nifty])</f>
        <v>-0.65198106551349411</v>
      </c>
      <c r="I578">
        <v>-5.1706072300638404</v>
      </c>
      <c r="J578">
        <f>(Table2[[#This Row],[1M Return vs Nifty]]-AVERAGE(Table2[1M Return vs Nifty]))/_xlfn.STDEV.P(Table2[1M Return vs Nifty])</f>
        <v>-0.74131528035905214</v>
      </c>
      <c r="K578">
        <v>7.7310408568152003</v>
      </c>
      <c r="L578">
        <f>(Table2[[#This Row],[6M Return vs Nifty]]-AVERAGE(Table2[6M Return vs Nifty]))/_xlfn.STDEV.P(Table2[6M Return vs Nifty])</f>
        <v>-0.17851423698652694</v>
      </c>
      <c r="M578">
        <v>4.00303693196234</v>
      </c>
      <c r="N578">
        <f>(Table2[[#This Row],[1W Return vs Nifty]]-AVERAGE(Table2[1W Return vs Nifty]))/_xlfn.STDEV.P(Table2[1W Return vs Nifty])</f>
        <v>0.34839915157025886</v>
      </c>
      <c r="O578">
        <v>2016.78</v>
      </c>
      <c r="P578">
        <v>2069.8140087585498</v>
      </c>
      <c r="Q578">
        <v>1996.77625788819</v>
      </c>
      <c r="R578">
        <v>60.130214638294298</v>
      </c>
      <c r="S578" s="1">
        <f>(Table2[[#This Row],[Close Price]]-Table2[[#This Row],[20D EMA]])/Table2[[#This Row],[20D EMA]]</f>
        <v>-8.5929055226648052E-3</v>
      </c>
      <c r="T578" s="1">
        <f>(Table2[[#This Row],[Close Price]]-Table2[[#This Row],[50D EMA]])/Table2[[#This Row],[50D EMA]]</f>
        <v>-3.3995329271519062E-2</v>
      </c>
      <c r="U578" s="1">
        <f>(Table2[[#This Row],[Close Price]]-Table2[[#This Row],[200D EMA]])/Table2[[#This Row],[200D EMA]]</f>
        <v>1.3390293986356881E-3</v>
      </c>
      <c r="V578">
        <v>0.42299110274802698</v>
      </c>
      <c r="W578">
        <v>1992.15</v>
      </c>
      <c r="X578">
        <v>2043</v>
      </c>
      <c r="Y578">
        <v>1966.5</v>
      </c>
      <c r="Z578">
        <v>2064.6</v>
      </c>
      <c r="AA578">
        <v>1955</v>
      </c>
      <c r="AB578">
        <v>2064.6</v>
      </c>
      <c r="AC578" s="1">
        <f>(Table2[[#This Row],[Close Price]]/Table2[[#This Row],[Day Low]])-1</f>
        <v>3.664382702105673E-3</v>
      </c>
      <c r="AD578" s="1">
        <f>(Table2[[#This Row],[Day High]]/Table2[[#This Row],[Close Price]])-1</f>
        <v>2.1780989772187231E-2</v>
      </c>
      <c r="AE578" s="1">
        <f>(Table2[[#This Row],[Close Price]]/Table2[[#This Row],[Current Week Low]])-1</f>
        <v>1.6755657259089674E-2</v>
      </c>
      <c r="AF578" s="1">
        <f>(Table2[[#This Row],[Current Week High]]/Table2[[#This Row],[Close Price]])-1</f>
        <v>3.258396058916202E-2</v>
      </c>
      <c r="AG578" s="1">
        <f>(Table2[[#This Row],[Close Price]]/Table2[[#This Row],[Current Month Low]])-1</f>
        <v>2.2736572890025508E-2</v>
      </c>
      <c r="AH578" s="1">
        <f>(Table2[[#This Row],[Current Month High]]/Table2[[#This Row],[Close Price]])-1</f>
        <v>3.258396058916202E-2</v>
      </c>
      <c r="AI578">
        <v>37.187726624821799</v>
      </c>
      <c r="AJ578">
        <v>36.770640946713101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-0.14000000000000001</v>
      </c>
      <c r="AM578" t="s">
        <v>3206</v>
      </c>
      <c r="AN578">
        <v>-1.2</v>
      </c>
      <c r="AO578" t="s">
        <v>3206</v>
      </c>
      <c r="AP578">
        <v>-2.1349471574540001E-2</v>
      </c>
      <c r="AQ578">
        <f>(Table2[[#This Row],[Sharpe Ratio]]-AVERAGE(Table2[Sharpe Ratio]))/_xlfn.STDEV.P(Table2[Sharpe Ratio])</f>
        <v>-1.005650815670861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551</v>
      </c>
      <c r="AT578">
        <f>_xlfn.RANK.AVG(Table2[[#This Row],[6M Return vs Nifty Z-Score]],Table2[6M Return vs Nifty Z-Score])</f>
        <v>386</v>
      </c>
      <c r="AU578">
        <f>_xlfn.RANK.AVG(Table2[[#This Row],[Sharpe Ratio Z-Score]],Table2[Sharpe Ratio Z-Score])</f>
        <v>628</v>
      </c>
      <c r="AV578">
        <f>(Table2[[#This Row],[Rank 1Y]]+Table2[[#This Row],[Rank 6M]]+Table2[[#This Row],[Rank Sharpe]])/3</f>
        <v>521.66666666666663</v>
      </c>
    </row>
    <row r="579" spans="1:48" x14ac:dyDescent="0.3">
      <c r="A579" t="s">
        <v>736</v>
      </c>
      <c r="B579" t="s">
        <v>737</v>
      </c>
      <c r="C579" t="s">
        <v>3175</v>
      </c>
      <c r="D579" t="s">
        <v>163</v>
      </c>
      <c r="E579">
        <v>23551.343077149999</v>
      </c>
      <c r="F579">
        <v>7861.75</v>
      </c>
      <c r="G579">
        <v>-20.664840180020601</v>
      </c>
      <c r="H579">
        <f>(Table2[[#This Row],[1Y Return vs Nifty]]-AVERAGE(Table2[1Y Return vs Nifty]))/_xlfn.STDEV.P(Table2[1Y Return vs Nifty])</f>
        <v>-0.78521096401812929</v>
      </c>
      <c r="I579">
        <v>-2.8908170502533901</v>
      </c>
      <c r="J579">
        <f>(Table2[[#This Row],[1M Return vs Nifty]]-AVERAGE(Table2[1M Return vs Nifty]))/_xlfn.STDEV.P(Table2[1M Return vs Nifty])</f>
        <v>-0.51868093682892424</v>
      </c>
      <c r="K579">
        <v>19.148841017179301</v>
      </c>
      <c r="L579">
        <f>(Table2[[#This Row],[6M Return vs Nifty]]-AVERAGE(Table2[6M Return vs Nifty]))/_xlfn.STDEV.P(Table2[6M Return vs Nifty])</f>
        <v>0.18648887319502072</v>
      </c>
      <c r="M579">
        <v>2.88442517900803</v>
      </c>
      <c r="N579">
        <f>(Table2[[#This Row],[1W Return vs Nifty]]-AVERAGE(Table2[1W Return vs Nifty]))/_xlfn.STDEV.P(Table2[1W Return vs Nifty])</f>
        <v>0.13668715971474066</v>
      </c>
      <c r="O579">
        <v>7869.45</v>
      </c>
      <c r="P579">
        <v>7531.0989716756603</v>
      </c>
      <c r="Q579">
        <v>6868.3324156142498</v>
      </c>
      <c r="R579">
        <v>59.089258764572001</v>
      </c>
      <c r="S579" s="1">
        <f>(Table2[[#This Row],[Close Price]]-Table2[[#This Row],[20D EMA]])/Table2[[#This Row],[20D EMA]]</f>
        <v>-9.7846736430116693E-4</v>
      </c>
      <c r="T579" s="1">
        <f>(Table2[[#This Row],[Close Price]]-Table2[[#This Row],[50D EMA]])/Table2[[#This Row],[50D EMA]]</f>
        <v>4.390475142710417E-2</v>
      </c>
      <c r="U579" s="1">
        <f>(Table2[[#This Row],[Close Price]]-Table2[[#This Row],[200D EMA]])/Table2[[#This Row],[200D EMA]]</f>
        <v>0.1446373769166073</v>
      </c>
      <c r="V579">
        <v>0.88574867908761101</v>
      </c>
      <c r="W579">
        <v>7828.45</v>
      </c>
      <c r="X579">
        <v>8095</v>
      </c>
      <c r="Y579">
        <v>7827.55</v>
      </c>
      <c r="Z579">
        <v>8109.95</v>
      </c>
      <c r="AA579">
        <v>7770</v>
      </c>
      <c r="AB579">
        <v>8109.95</v>
      </c>
      <c r="AC579" s="1">
        <f>(Table2[[#This Row],[Close Price]]/Table2[[#This Row],[Day Low]])-1</f>
        <v>4.2537156142019583E-3</v>
      </c>
      <c r="AD579" s="1">
        <f>(Table2[[#This Row],[Day High]]/Table2[[#This Row],[Close Price]])-1</f>
        <v>2.9668966833084287E-2</v>
      </c>
      <c r="AE579" s="1">
        <f>(Table2[[#This Row],[Close Price]]/Table2[[#This Row],[Current Week Low]])-1</f>
        <v>4.3691832054728597E-3</v>
      </c>
      <c r="AF579" s="1">
        <f>(Table2[[#This Row],[Current Week High]]/Table2[[#This Row],[Close Price]])-1</f>
        <v>3.1570579069545524E-2</v>
      </c>
      <c r="AG579" s="1">
        <f>(Table2[[#This Row],[Close Price]]/Table2[[#This Row],[Current Month Low]])-1</f>
        <v>1.1808236808236838E-2</v>
      </c>
      <c r="AH579" s="1">
        <f>(Table2[[#This Row],[Current Month High]]/Table2[[#This Row],[Close Price]])-1</f>
        <v>3.1570579069545524E-2</v>
      </c>
      <c r="AI579">
        <v>3.4807771806531602</v>
      </c>
      <c r="AJ579">
        <v>51.922277940423299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0.21</v>
      </c>
      <c r="AM579" t="s">
        <v>3208</v>
      </c>
      <c r="AN579">
        <v>-0.89</v>
      </c>
      <c r="AO579" t="s">
        <v>3206</v>
      </c>
      <c r="AP579">
        <v>-8.5478198489894006E-2</v>
      </c>
      <c r="AQ579">
        <f>(Table2[[#This Row],[Sharpe Ratio]]-AVERAGE(Table2[Sharpe Ratio]))/_xlfn.STDEV.P(Table2[Sharpe Ratio])</f>
        <v>-1.7554016702886042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-2.7361175382258964</v>
      </c>
      <c r="AS579">
        <f>_xlfn.RANK.AVG(Table2[[#This Row],[1Y Return vs Nifty Z-Score]],Table2[1Y Return vs Nifty Z-Score])</f>
        <v>592</v>
      </c>
      <c r="AT579">
        <f>_xlfn.RANK.AVG(Table2[[#This Row],[6M Return vs Nifty Z-Score]],Table2[6M Return vs Nifty Z-Score])</f>
        <v>264</v>
      </c>
      <c r="AU579">
        <f>_xlfn.RANK.AVG(Table2[[#This Row],[Sharpe Ratio Z-Score]],Table2[Sharpe Ratio Z-Score])</f>
        <v>713</v>
      </c>
      <c r="AV579">
        <f>(Table2[[#This Row],[Rank 1Y]]+Table2[[#This Row],[Rank 6M]]+Table2[[#This Row],[Rank Sharpe]])/3</f>
        <v>523</v>
      </c>
    </row>
    <row r="580" spans="1:48" x14ac:dyDescent="0.3">
      <c r="A580" t="s">
        <v>105</v>
      </c>
      <c r="B580" t="s">
        <v>106</v>
      </c>
      <c r="C580" t="s">
        <v>3161</v>
      </c>
      <c r="D580" t="s">
        <v>40</v>
      </c>
      <c r="E580">
        <v>290763.94699114998</v>
      </c>
      <c r="F580">
        <v>1833.15</v>
      </c>
      <c r="G580">
        <v>-6.3243553386190703</v>
      </c>
      <c r="H580">
        <f>(Table2[[#This Row],[1Y Return vs Nifty]]-AVERAGE(Table2[1Y Return vs Nifty]))/_xlfn.STDEV.P(Table2[1Y Return vs Nifty])</f>
        <v>-0.53095281637700076</v>
      </c>
      <c r="I580">
        <v>14.4024661456428</v>
      </c>
      <c r="J580">
        <f>(Table2[[#This Row],[1M Return vs Nifty]]-AVERAGE(Table2[1M Return vs Nifty]))/_xlfn.STDEV.P(Table2[1M Return vs Nifty])</f>
        <v>1.1701055075968736</v>
      </c>
      <c r="K580">
        <v>3.0793051766052999</v>
      </c>
      <c r="L580">
        <f>(Table2[[#This Row],[6M Return vs Nifty]]-AVERAGE(Table2[6M Return vs Nifty]))/_xlfn.STDEV.P(Table2[6M Return vs Nifty])</f>
        <v>-0.32722046473372429</v>
      </c>
      <c r="M580">
        <v>0.14597697308555099</v>
      </c>
      <c r="N580">
        <f>(Table2[[#This Row],[1W Return vs Nifty]]-AVERAGE(Table2[1W Return vs Nifty]))/_xlfn.STDEV.P(Table2[1W Return vs Nifty])</f>
        <v>-0.38160019310256765</v>
      </c>
      <c r="O580">
        <v>1759.22</v>
      </c>
      <c r="P580">
        <v>1680.79663967081</v>
      </c>
      <c r="Q580">
        <v>1616.3380086990601</v>
      </c>
      <c r="R580">
        <v>64.875666287795696</v>
      </c>
      <c r="S580" s="1">
        <f>(Table2[[#This Row],[Close Price]]-Table2[[#This Row],[20D EMA]])/Table2[[#This Row],[20D EMA]]</f>
        <v>4.2024306226623197E-2</v>
      </c>
      <c r="T580" s="1">
        <f>(Table2[[#This Row],[Close Price]]-Table2[[#This Row],[50D EMA]])/Table2[[#This Row],[50D EMA]]</f>
        <v>9.0643541719020226E-2</v>
      </c>
      <c r="U580" s="1">
        <f>(Table2[[#This Row],[Close Price]]-Table2[[#This Row],[200D EMA]])/Table2[[#This Row],[200D EMA]]</f>
        <v>0.13413777943355129</v>
      </c>
      <c r="V580">
        <v>1.5031067993901901</v>
      </c>
      <c r="W580">
        <v>1814.25</v>
      </c>
      <c r="X580">
        <v>1853.8</v>
      </c>
      <c r="Y580">
        <v>1814.25</v>
      </c>
      <c r="Z580">
        <v>1874.8</v>
      </c>
      <c r="AA580">
        <v>1787.8</v>
      </c>
      <c r="AB580">
        <v>1898</v>
      </c>
      <c r="AC580" s="1">
        <f>(Table2[[#This Row],[Close Price]]/Table2[[#This Row],[Day Low]])-1</f>
        <v>1.0417527904092561E-2</v>
      </c>
      <c r="AD580" s="1">
        <f>(Table2[[#This Row],[Day High]]/Table2[[#This Row],[Close Price]])-1</f>
        <v>1.1264762839920284E-2</v>
      </c>
      <c r="AE580" s="1">
        <f>(Table2[[#This Row],[Close Price]]/Table2[[#This Row],[Current Week Low]])-1</f>
        <v>1.0417527904092561E-2</v>
      </c>
      <c r="AF580" s="1">
        <f>(Table2[[#This Row],[Current Week High]]/Table2[[#This Row],[Close Price]])-1</f>
        <v>2.2720453863568135E-2</v>
      </c>
      <c r="AG580" s="1">
        <f>(Table2[[#This Row],[Close Price]]/Table2[[#This Row],[Current Month Low]])-1</f>
        <v>2.5366372077413768E-2</v>
      </c>
      <c r="AH580" s="1">
        <f>(Table2[[#This Row],[Current Month High]]/Table2[[#This Row],[Close Price]])-1</f>
        <v>3.537626489921708E-2</v>
      </c>
      <c r="AI580">
        <v>3.5376264899217</v>
      </c>
      <c r="AJ580">
        <v>29.1814946619217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0.13</v>
      </c>
      <c r="AM580" t="s">
        <v>3208</v>
      </c>
      <c r="AN580">
        <v>8.7100000000000009</v>
      </c>
      <c r="AO580" t="s">
        <v>3208</v>
      </c>
      <c r="AP580">
        <v>-3.1715003894494997E-2</v>
      </c>
      <c r="AQ580">
        <f>(Table2[[#This Row],[Sharpe Ratio]]-AVERAGE(Table2[Sharpe Ratio]))/_xlfn.STDEV.P(Table2[Sharpe Ratio])</f>
        <v>-1.1268377951927231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-1.1965057618091421</v>
      </c>
      <c r="AS580">
        <f>_xlfn.RANK.AVG(Table2[[#This Row],[1Y Return vs Nifty Z-Score]],Table2[1Y Return vs Nifty Z-Score])</f>
        <v>494</v>
      </c>
      <c r="AT580">
        <f>_xlfn.RANK.AVG(Table2[[#This Row],[6M Return vs Nifty Z-Score]],Table2[6M Return vs Nifty Z-Score])</f>
        <v>433</v>
      </c>
      <c r="AU580">
        <f>_xlfn.RANK.AVG(Table2[[#This Row],[Sharpe Ratio Z-Score]],Table2[Sharpe Ratio Z-Score])</f>
        <v>646</v>
      </c>
      <c r="AV580">
        <f>(Table2[[#This Row],[Rank 1Y]]+Table2[[#This Row],[Rank 6M]]+Table2[[#This Row],[Rank Sharpe]])/3</f>
        <v>524.33333333333337</v>
      </c>
    </row>
    <row r="581" spans="1:48" x14ac:dyDescent="0.3">
      <c r="A581" t="s">
        <v>1004</v>
      </c>
      <c r="B581" t="s">
        <v>1005</v>
      </c>
      <c r="C581" t="s">
        <v>3161</v>
      </c>
      <c r="D581" t="s">
        <v>553</v>
      </c>
      <c r="E581">
        <v>14506.255906099999</v>
      </c>
      <c r="F581">
        <v>1777.05</v>
      </c>
      <c r="G581">
        <v>-21.213968146708002</v>
      </c>
      <c r="H581">
        <f>(Table2[[#This Row],[1Y Return vs Nifty]]-AVERAGE(Table2[1Y Return vs Nifty]))/_xlfn.STDEV.P(Table2[1Y Return vs Nifty])</f>
        <v>-0.79494705461562343</v>
      </c>
      <c r="I581">
        <v>3.56140871526084</v>
      </c>
      <c r="J581">
        <f>(Table2[[#This Row],[1M Return vs Nifty]]-AVERAGE(Table2[1M Return vs Nifty]))/_xlfn.STDEV.P(Table2[1M Return vs Nifty])</f>
        <v>0.11141522742987271</v>
      </c>
      <c r="K581">
        <v>16.257563672649798</v>
      </c>
      <c r="L581">
        <f>(Table2[[#This Row],[6M Return vs Nifty]]-AVERAGE(Table2[6M Return vs Nifty]))/_xlfn.STDEV.P(Table2[6M Return vs Nifty])</f>
        <v>9.4060804011064952E-2</v>
      </c>
      <c r="M581">
        <v>7.3639720371538102</v>
      </c>
      <c r="N581">
        <f>(Table2[[#This Row],[1W Return vs Nifty]]-AVERAGE(Table2[1W Return vs Nifty]))/_xlfn.STDEV.P(Table2[1W Return vs Nifty])</f>
        <v>0.98450034015332311</v>
      </c>
      <c r="O581">
        <v>1753.18</v>
      </c>
      <c r="P581">
        <v>1730.79511181311</v>
      </c>
      <c r="Q581">
        <v>1650.5486097384601</v>
      </c>
      <c r="R581">
        <v>70.095504772812106</v>
      </c>
      <c r="S581" s="1">
        <f>(Table2[[#This Row],[Close Price]]-Table2[[#This Row],[20D EMA]])/Table2[[#This Row],[20D EMA]]</f>
        <v>1.3615259129125298E-2</v>
      </c>
      <c r="T581" s="1">
        <f>(Table2[[#This Row],[Close Price]]-Table2[[#This Row],[50D EMA]])/Table2[[#This Row],[50D EMA]]</f>
        <v>2.6724646881187013E-2</v>
      </c>
      <c r="U581" s="1">
        <f>(Table2[[#This Row],[Close Price]]-Table2[[#This Row],[200D EMA]])/Table2[[#This Row],[200D EMA]]</f>
        <v>7.6642026484506159E-2</v>
      </c>
      <c r="V581">
        <v>1.32253827181699</v>
      </c>
      <c r="W581">
        <v>1770</v>
      </c>
      <c r="X581">
        <v>1842.6</v>
      </c>
      <c r="Y581">
        <v>1770</v>
      </c>
      <c r="Z581">
        <v>1925</v>
      </c>
      <c r="AA581">
        <v>1704.45</v>
      </c>
      <c r="AB581">
        <v>1925</v>
      </c>
      <c r="AC581" s="1">
        <f>(Table2[[#This Row],[Close Price]]/Table2[[#This Row],[Day Low]])-1</f>
        <v>3.9830508474576476E-3</v>
      </c>
      <c r="AD581" s="1">
        <f>(Table2[[#This Row],[Day High]]/Table2[[#This Row],[Close Price]])-1</f>
        <v>3.6886975605638472E-2</v>
      </c>
      <c r="AE581" s="1">
        <f>(Table2[[#This Row],[Close Price]]/Table2[[#This Row],[Current Week Low]])-1</f>
        <v>3.9830508474576476E-3</v>
      </c>
      <c r="AF581" s="1">
        <f>(Table2[[#This Row],[Current Week High]]/Table2[[#This Row],[Close Price]])-1</f>
        <v>8.3255957907768519E-2</v>
      </c>
      <c r="AG581" s="1">
        <f>(Table2[[#This Row],[Close Price]]/Table2[[#This Row],[Current Month Low]])-1</f>
        <v>4.2594385285575909E-2</v>
      </c>
      <c r="AH581" s="1">
        <f>(Table2[[#This Row],[Current Month High]]/Table2[[#This Row],[Close Price]])-1</f>
        <v>8.3255957907768519E-2</v>
      </c>
      <c r="AI581">
        <v>11.361526124757299</v>
      </c>
      <c r="AJ581">
        <v>35.964039785768897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-7.0000000000000007E-2</v>
      </c>
      <c r="AM581" t="s">
        <v>3206</v>
      </c>
      <c r="AN581">
        <v>5.34</v>
      </c>
      <c r="AO581" t="s">
        <v>3208</v>
      </c>
      <c r="AP581">
        <v>-7.0683902944173996E-2</v>
      </c>
      <c r="AQ581">
        <f>(Table2[[#This Row],[Sharpe Ratio]]-AVERAGE(Table2[Sharpe Ratio]))/_xlfn.STDEV.P(Table2[Sharpe Ratio])</f>
        <v>-1.5824365068991633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-1.1874071899205259</v>
      </c>
      <c r="AS581">
        <f>_xlfn.RANK.AVG(Table2[[#This Row],[1Y Return vs Nifty Z-Score]],Table2[1Y Return vs Nifty Z-Score])</f>
        <v>594</v>
      </c>
      <c r="AT581">
        <f>_xlfn.RANK.AVG(Table2[[#This Row],[6M Return vs Nifty Z-Score]],Table2[6M Return vs Nifty Z-Score])</f>
        <v>293</v>
      </c>
      <c r="AU581">
        <f>_xlfn.RANK.AVG(Table2[[#This Row],[Sharpe Ratio Z-Score]],Table2[Sharpe Ratio Z-Score])</f>
        <v>695</v>
      </c>
      <c r="AV581">
        <f>(Table2[[#This Row],[Rank 1Y]]+Table2[[#This Row],[Rank 6M]]+Table2[[#This Row],[Rank Sharpe]])/3</f>
        <v>527.33333333333337</v>
      </c>
    </row>
    <row r="582" spans="1:48" x14ac:dyDescent="0.3">
      <c r="A582" t="s">
        <v>1453</v>
      </c>
      <c r="B582" t="s">
        <v>1454</v>
      </c>
      <c r="C582" t="s">
        <v>3173</v>
      </c>
      <c r="D582" t="s">
        <v>158</v>
      </c>
      <c r="E582">
        <v>7531.0680000000002</v>
      </c>
      <c r="F582">
        <v>394.15</v>
      </c>
      <c r="G582">
        <v>-33.576766112974198</v>
      </c>
      <c r="H582">
        <f>(Table2[[#This Row],[1Y Return vs Nifty]]-AVERAGE(Table2[1Y Return vs Nifty]))/_xlfn.STDEV.P(Table2[1Y Return vs Nifty])</f>
        <v>-1.0141406275894886</v>
      </c>
      <c r="I582">
        <v>-5.2298665283073804</v>
      </c>
      <c r="J582">
        <f>(Table2[[#This Row],[1M Return vs Nifty]]-AVERAGE(Table2[1M Return vs Nifty]))/_xlfn.STDEV.P(Table2[1M Return vs Nifty])</f>
        <v>-0.74710228439097737</v>
      </c>
      <c r="K582">
        <v>-14.8071416681034</v>
      </c>
      <c r="L582">
        <f>(Table2[[#This Row],[6M Return vs Nifty]]-AVERAGE(Table2[6M Return vs Nifty]))/_xlfn.STDEV.P(Table2[6M Return vs Nifty])</f>
        <v>-0.89901263456685054</v>
      </c>
      <c r="M582">
        <v>-0.116340680536452</v>
      </c>
      <c r="N582">
        <f>(Table2[[#This Row],[1W Return vs Nifty]]-AVERAGE(Table2[1W Return vs Nifty]))/_xlfn.STDEV.P(Table2[1W Return vs Nifty])</f>
        <v>-0.43124726037189265</v>
      </c>
      <c r="O582">
        <v>413.34</v>
      </c>
      <c r="P582">
        <v>433.78546974520901</v>
      </c>
      <c r="Q582">
        <v>422.56914627576799</v>
      </c>
      <c r="R582">
        <v>43.343814486472503</v>
      </c>
      <c r="S582" s="1">
        <f>(Table2[[#This Row],[Close Price]]-Table2[[#This Row],[20D EMA]])/Table2[[#This Row],[20D EMA]]</f>
        <v>-4.6426670537571969E-2</v>
      </c>
      <c r="T582" s="1">
        <f>(Table2[[#This Row],[Close Price]]-Table2[[#This Row],[50D EMA]])/Table2[[#This Row],[50D EMA]]</f>
        <v>-9.1371132759448068E-2</v>
      </c>
      <c r="U582" s="1">
        <f>(Table2[[#This Row],[Close Price]]-Table2[[#This Row],[200D EMA]])/Table2[[#This Row],[200D EMA]]</f>
        <v>-6.7253244886037469E-2</v>
      </c>
      <c r="V582">
        <v>0.40558433119001702</v>
      </c>
      <c r="W582">
        <v>392</v>
      </c>
      <c r="X582">
        <v>403.9</v>
      </c>
      <c r="Y582">
        <v>388.8</v>
      </c>
      <c r="Z582">
        <v>406.35</v>
      </c>
      <c r="AA582">
        <v>388.8</v>
      </c>
      <c r="AB582">
        <v>418.3</v>
      </c>
      <c r="AC582" s="1">
        <f>(Table2[[#This Row],[Close Price]]/Table2[[#This Row],[Day Low]])-1</f>
        <v>5.4846938775510168E-3</v>
      </c>
      <c r="AD582" s="1">
        <f>(Table2[[#This Row],[Day High]]/Table2[[#This Row],[Close Price]])-1</f>
        <v>2.4736775339337713E-2</v>
      </c>
      <c r="AE582" s="1">
        <f>(Table2[[#This Row],[Close Price]]/Table2[[#This Row],[Current Week Low]])-1</f>
        <v>1.3760288065843618E-2</v>
      </c>
      <c r="AF582" s="1">
        <f>(Table2[[#This Row],[Current Week High]]/Table2[[#This Row],[Close Price]])-1</f>
        <v>3.0952682988709901E-2</v>
      </c>
      <c r="AG582" s="1">
        <f>(Table2[[#This Row],[Close Price]]/Table2[[#This Row],[Current Month Low]])-1</f>
        <v>1.3760288065843618E-2</v>
      </c>
      <c r="AH582" s="1">
        <f>(Table2[[#This Row],[Current Month High]]/Table2[[#This Row],[Close Price]])-1</f>
        <v>6.1271089686667501E-2</v>
      </c>
      <c r="AI582">
        <v>38.906507674743096</v>
      </c>
      <c r="AJ582">
        <v>14.2463768115941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-0.06</v>
      </c>
      <c r="AM582" t="s">
        <v>3206</v>
      </c>
      <c r="AN582">
        <v>-6.14</v>
      </c>
      <c r="AO582" t="s">
        <v>3206</v>
      </c>
      <c r="AP582">
        <v>8.0267134278642002E-2</v>
      </c>
      <c r="AQ582">
        <f>(Table2[[#This Row],[Sharpe Ratio]]-AVERAGE(Table2[Sharpe Ratio]))/_xlfn.STDEV.P(Table2[Sharpe Ratio])</f>
        <v>0.18238363856584852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672</v>
      </c>
      <c r="AT582">
        <f>_xlfn.RANK.AVG(Table2[[#This Row],[6M Return vs Nifty Z-Score]],Table2[6M Return vs Nifty Z-Score])</f>
        <v>615</v>
      </c>
      <c r="AU582">
        <f>_xlfn.RANK.AVG(Table2[[#This Row],[Sharpe Ratio Z-Score]],Table2[Sharpe Ratio Z-Score])</f>
        <v>295</v>
      </c>
      <c r="AV582">
        <f>(Table2[[#This Row],[Rank 1Y]]+Table2[[#This Row],[Rank 6M]]+Table2[[#This Row],[Rank Sharpe]])/3</f>
        <v>527.33333333333337</v>
      </c>
    </row>
    <row r="583" spans="1:48" x14ac:dyDescent="0.3">
      <c r="A583" t="s">
        <v>1722</v>
      </c>
      <c r="B583" t="s">
        <v>1723</v>
      </c>
      <c r="C583" t="s">
        <v>3175</v>
      </c>
      <c r="D583" t="s">
        <v>281</v>
      </c>
      <c r="E583">
        <v>4876.097749775</v>
      </c>
      <c r="F583">
        <v>288.89999999999998</v>
      </c>
      <c r="G583">
        <v>-9.8354928320306492</v>
      </c>
      <c r="H583">
        <f>(Table2[[#This Row],[1Y Return vs Nifty]]-AVERAGE(Table2[1Y Return vs Nifty]))/_xlfn.STDEV.P(Table2[1Y Return vs Nifty])</f>
        <v>-0.59320561501396052</v>
      </c>
      <c r="I583">
        <v>-4.7118203246367703</v>
      </c>
      <c r="J583">
        <f>(Table2[[#This Row],[1M Return vs Nifty]]-AVERAGE(Table2[1M Return vs Nifty]))/_xlfn.STDEV.P(Table2[1M Return vs Nifty])</f>
        <v>-0.69651215662664479</v>
      </c>
      <c r="K583">
        <v>5.4560731941821698</v>
      </c>
      <c r="L583">
        <f>(Table2[[#This Row],[6M Return vs Nifty]]-AVERAGE(Table2[6M Return vs Nifty]))/_xlfn.STDEV.P(Table2[6M Return vs Nifty])</f>
        <v>-0.25124017900345419</v>
      </c>
      <c r="M583">
        <v>3.9055547854911201</v>
      </c>
      <c r="N583">
        <f>(Table2[[#This Row],[1W Return vs Nifty]]-AVERAGE(Table2[1W Return vs Nifty]))/_xlfn.STDEV.P(Table2[1W Return vs Nifty])</f>
        <v>0.3299493727750093</v>
      </c>
      <c r="O583">
        <v>290.76</v>
      </c>
      <c r="P583">
        <v>289.95810845373398</v>
      </c>
      <c r="Q583">
        <v>271.58365024302498</v>
      </c>
      <c r="R583">
        <v>52.918988369752299</v>
      </c>
      <c r="S583" s="1">
        <f>(Table2[[#This Row],[Close Price]]-Table2[[#This Row],[20D EMA]])/Table2[[#This Row],[20D EMA]]</f>
        <v>-6.3970284770945582E-3</v>
      </c>
      <c r="T583" s="1">
        <f>(Table2[[#This Row],[Close Price]]-Table2[[#This Row],[50D EMA]])/Table2[[#This Row],[50D EMA]]</f>
        <v>-3.6491769772420087E-3</v>
      </c>
      <c r="U583" s="1">
        <f>(Table2[[#This Row],[Close Price]]-Table2[[#This Row],[200D EMA]])/Table2[[#This Row],[200D EMA]]</f>
        <v>6.3760648851576923E-2</v>
      </c>
      <c r="V583">
        <v>0.370331621136408</v>
      </c>
      <c r="W583">
        <v>288</v>
      </c>
      <c r="X583">
        <v>298.55</v>
      </c>
      <c r="Y583">
        <v>284.05</v>
      </c>
      <c r="Z583">
        <v>298.55</v>
      </c>
      <c r="AA583">
        <v>278.64999999999998</v>
      </c>
      <c r="AB583">
        <v>301.7</v>
      </c>
      <c r="AC583" s="1">
        <f>(Table2[[#This Row],[Close Price]]/Table2[[#This Row],[Day Low]])-1</f>
        <v>3.1249999999998224E-3</v>
      </c>
      <c r="AD583" s="1">
        <f>(Table2[[#This Row],[Day High]]/Table2[[#This Row],[Close Price]])-1</f>
        <v>3.3402561439944689E-2</v>
      </c>
      <c r="AE583" s="1">
        <f>(Table2[[#This Row],[Close Price]]/Table2[[#This Row],[Current Week Low]])-1</f>
        <v>1.707445872205593E-2</v>
      </c>
      <c r="AF583" s="1">
        <f>(Table2[[#This Row],[Current Week High]]/Table2[[#This Row],[Close Price]])-1</f>
        <v>3.3402561439944689E-2</v>
      </c>
      <c r="AG583" s="1">
        <f>(Table2[[#This Row],[Close Price]]/Table2[[#This Row],[Current Month Low]])-1</f>
        <v>3.6784496680423384E-2</v>
      </c>
      <c r="AH583" s="1">
        <f>(Table2[[#This Row],[Current Month High]]/Table2[[#This Row],[Close Price]])-1</f>
        <v>4.4305988231222004E-2</v>
      </c>
      <c r="AI583">
        <v>16.3032191069574</v>
      </c>
      <c r="AJ583">
        <v>37.375178316690402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0.01</v>
      </c>
      <c r="AM583" t="s">
        <v>3208</v>
      </c>
      <c r="AN583">
        <v>-0.34</v>
      </c>
      <c r="AO583" t="s">
        <v>3206</v>
      </c>
      <c r="AP583">
        <v>-3.3779358864560002E-2</v>
      </c>
      <c r="AQ583">
        <f>(Table2[[#This Row],[Sharpe Ratio]]-AVERAGE(Table2[Sharpe Ratio]))/_xlfn.STDEV.P(Table2[Sharpe Ratio])</f>
        <v>-1.1509728743918404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-2.3619814522608911</v>
      </c>
      <c r="AS583">
        <f>_xlfn.RANK.AVG(Table2[[#This Row],[1Y Return vs Nifty Z-Score]],Table2[1Y Return vs Nifty Z-Score])</f>
        <v>525</v>
      </c>
      <c r="AT583">
        <f>_xlfn.RANK.AVG(Table2[[#This Row],[6M Return vs Nifty Z-Score]],Table2[6M Return vs Nifty Z-Score])</f>
        <v>407</v>
      </c>
      <c r="AU583">
        <f>_xlfn.RANK.AVG(Table2[[#This Row],[Sharpe Ratio Z-Score]],Table2[Sharpe Ratio Z-Score])</f>
        <v>650</v>
      </c>
      <c r="AV583">
        <f>(Table2[[#This Row],[Rank 1Y]]+Table2[[#This Row],[Rank 6M]]+Table2[[#This Row],[Rank Sharpe]])/3</f>
        <v>527.33333333333337</v>
      </c>
    </row>
    <row r="584" spans="1:48" x14ac:dyDescent="0.3">
      <c r="A584" t="s">
        <v>1943</v>
      </c>
      <c r="B584" t="s">
        <v>1944</v>
      </c>
      <c r="C584" t="s">
        <v>3163</v>
      </c>
      <c r="D584" t="s">
        <v>999</v>
      </c>
      <c r="E584">
        <v>3679.0960178649998</v>
      </c>
      <c r="F584">
        <v>450.35</v>
      </c>
      <c r="G584">
        <v>-22.2161745916992</v>
      </c>
      <c r="H584">
        <f>(Table2[[#This Row],[1Y Return vs Nifty]]-AVERAGE(Table2[1Y Return vs Nifty]))/_xlfn.STDEV.P(Table2[1Y Return vs Nifty])</f>
        <v>-0.81271626933016294</v>
      </c>
      <c r="I584">
        <v>14.275338109023</v>
      </c>
      <c r="J584">
        <f>(Table2[[#This Row],[1M Return vs Nifty]]-AVERAGE(Table2[1M Return vs Nifty]))/_xlfn.STDEV.P(Table2[1M Return vs Nifty])</f>
        <v>1.1576907392432894</v>
      </c>
      <c r="K584">
        <v>6.5305372211474904</v>
      </c>
      <c r="L584">
        <f>(Table2[[#This Row],[6M Return vs Nifty]]-AVERAGE(Table2[6M Return vs Nifty]))/_xlfn.STDEV.P(Table2[6M Return vs Nifty])</f>
        <v>-0.21689181888922127</v>
      </c>
      <c r="M584">
        <v>-0.51104040431311604</v>
      </c>
      <c r="N584">
        <f>(Table2[[#This Row],[1W Return vs Nifty]]-AVERAGE(Table2[1W Return vs Nifty]))/_xlfn.STDEV.P(Table2[1W Return vs Nifty])</f>
        <v>-0.50594937617291746</v>
      </c>
      <c r="O584">
        <v>442.99</v>
      </c>
      <c r="P584">
        <v>424.72443402421197</v>
      </c>
      <c r="Q584">
        <v>404.55545586807199</v>
      </c>
      <c r="R584">
        <v>55.511414049125399</v>
      </c>
      <c r="S584" s="1">
        <f>(Table2[[#This Row],[Close Price]]-Table2[[#This Row],[20D EMA]])/Table2[[#This Row],[20D EMA]]</f>
        <v>1.6614370527551443E-2</v>
      </c>
      <c r="T584" s="1">
        <f>(Table2[[#This Row],[Close Price]]-Table2[[#This Row],[50D EMA]])/Table2[[#This Row],[50D EMA]]</f>
        <v>6.0334569718508896E-2</v>
      </c>
      <c r="U584" s="1">
        <f>(Table2[[#This Row],[Close Price]]-Table2[[#This Row],[200D EMA]])/Table2[[#This Row],[200D EMA]]</f>
        <v>0.11319719822753278</v>
      </c>
      <c r="V584">
        <v>2.4717419776934499</v>
      </c>
      <c r="W584">
        <v>448.85</v>
      </c>
      <c r="X584">
        <v>460</v>
      </c>
      <c r="Y584">
        <v>448.3</v>
      </c>
      <c r="Z584">
        <v>460.7</v>
      </c>
      <c r="AA584">
        <v>446.55</v>
      </c>
      <c r="AB584">
        <v>486.8</v>
      </c>
      <c r="AC584" s="1">
        <f>(Table2[[#This Row],[Close Price]]/Table2[[#This Row],[Day Low]])-1</f>
        <v>3.341873677175089E-3</v>
      </c>
      <c r="AD584" s="1">
        <f>(Table2[[#This Row],[Day High]]/Table2[[#This Row],[Close Price]])-1</f>
        <v>2.1427778394581987E-2</v>
      </c>
      <c r="AE584" s="1">
        <f>(Table2[[#This Row],[Close Price]]/Table2[[#This Row],[Current Week Low]])-1</f>
        <v>4.5728306937318219E-3</v>
      </c>
      <c r="AF584" s="1">
        <f>(Table2[[#This Row],[Current Week High]]/Table2[[#This Row],[Close Price]])-1</f>
        <v>2.2982125013877974E-2</v>
      </c>
      <c r="AG584" s="1">
        <f>(Table2[[#This Row],[Close Price]]/Table2[[#This Row],[Current Month Low]])-1</f>
        <v>8.5096853655806104E-3</v>
      </c>
      <c r="AH584" s="1">
        <f>(Table2[[#This Row],[Current Month High]]/Table2[[#This Row],[Close Price]])-1</f>
        <v>8.0937048961918556E-2</v>
      </c>
      <c r="AI584">
        <v>10.8027090041079</v>
      </c>
      <c r="AJ584">
        <v>33.219937879011901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-0.08</v>
      </c>
      <c r="AM584" t="s">
        <v>3206</v>
      </c>
      <c r="AN584">
        <v>7.26</v>
      </c>
      <c r="AO584" t="s">
        <v>3208</v>
      </c>
      <c r="AP584">
        <v>-3.0078769546120002E-3</v>
      </c>
      <c r="AQ584">
        <f>(Table2[[#This Row],[Sharpe Ratio]]-AVERAGE(Table2[Sharpe Ratio]))/_xlfn.STDEV.P(Table2[Sharpe Ratio])</f>
        <v>-0.79121296694365129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-1.1690796920926636</v>
      </c>
      <c r="AS584">
        <f>_xlfn.RANK.AVG(Table2[[#This Row],[1Y Return vs Nifty Z-Score]],Table2[1Y Return vs Nifty Z-Score])</f>
        <v>601</v>
      </c>
      <c r="AT584">
        <f>_xlfn.RANK.AVG(Table2[[#This Row],[6M Return vs Nifty Z-Score]],Table2[6M Return vs Nifty Z-Score])</f>
        <v>397</v>
      </c>
      <c r="AU584">
        <f>_xlfn.RANK.AVG(Table2[[#This Row],[Sharpe Ratio Z-Score]],Table2[Sharpe Ratio Z-Score])</f>
        <v>589</v>
      </c>
      <c r="AV584">
        <f>(Table2[[#This Row],[Rank 1Y]]+Table2[[#This Row],[Rank 6M]]+Table2[[#This Row],[Rank Sharpe]])/3</f>
        <v>529</v>
      </c>
    </row>
    <row r="585" spans="1:48" x14ac:dyDescent="0.3">
      <c r="A585" t="s">
        <v>1898</v>
      </c>
      <c r="B585" t="s">
        <v>1899</v>
      </c>
      <c r="C585" t="s">
        <v>3163</v>
      </c>
      <c r="D585" t="s">
        <v>173</v>
      </c>
      <c r="E585">
        <v>3819.7342302500001</v>
      </c>
      <c r="F585">
        <v>265.64999999999998</v>
      </c>
      <c r="G585">
        <v>-15.6303768514677</v>
      </c>
      <c r="H585">
        <f>(Table2[[#This Row],[1Y Return vs Nifty]]-AVERAGE(Table2[1Y Return vs Nifty]))/_xlfn.STDEV.P(Table2[1Y Return vs Nifty])</f>
        <v>-0.69594945477058368</v>
      </c>
      <c r="I585">
        <v>1.38962511235978E-2</v>
      </c>
      <c r="J585">
        <f>(Table2[[#This Row],[1M Return vs Nifty]]-AVERAGE(Table2[1M Return vs Nifty]))/_xlfn.STDEV.P(Table2[1M Return vs Nifty])</f>
        <v>-0.235019332913662</v>
      </c>
      <c r="K585">
        <v>8.9522897698596609</v>
      </c>
      <c r="L585">
        <f>(Table2[[#This Row],[6M Return vs Nifty]]-AVERAGE(Table2[6M Return vs Nifty]))/_xlfn.STDEV.P(Table2[6M Return vs Nifty])</f>
        <v>-0.13947347210131916</v>
      </c>
      <c r="M585">
        <v>-3.9118053671781201</v>
      </c>
      <c r="N585">
        <f>(Table2[[#This Row],[1W Return vs Nifty]]-AVERAGE(Table2[1W Return vs Nifty]))/_xlfn.STDEV.P(Table2[1W Return vs Nifty])</f>
        <v>-1.149588889363349</v>
      </c>
      <c r="O585">
        <v>270.51</v>
      </c>
      <c r="P585">
        <v>267.96879077233302</v>
      </c>
      <c r="Q585">
        <v>245.714870456711</v>
      </c>
      <c r="R585">
        <v>43.611847013053698</v>
      </c>
      <c r="S585" s="1">
        <f>(Table2[[#This Row],[Close Price]]-Table2[[#This Row],[20D EMA]])/Table2[[#This Row],[20D EMA]]</f>
        <v>-1.7966064101142338E-2</v>
      </c>
      <c r="T585" s="1">
        <f>(Table2[[#This Row],[Close Price]]-Table2[[#This Row],[50D EMA]])/Table2[[#This Row],[50D EMA]]</f>
        <v>-8.6532120611877376E-3</v>
      </c>
      <c r="U585" s="1">
        <f>(Table2[[#This Row],[Close Price]]-Table2[[#This Row],[200D EMA]])/Table2[[#This Row],[200D EMA]]</f>
        <v>8.113114809142602E-2</v>
      </c>
      <c r="V585">
        <v>0.69019505525898805</v>
      </c>
      <c r="W585">
        <v>264.10000000000002</v>
      </c>
      <c r="X585">
        <v>273.95</v>
      </c>
      <c r="Y585">
        <v>262.2</v>
      </c>
      <c r="Z585">
        <v>273.95</v>
      </c>
      <c r="AA585">
        <v>262.2</v>
      </c>
      <c r="AB585">
        <v>288.95</v>
      </c>
      <c r="AC585" s="1">
        <f>(Table2[[#This Row],[Close Price]]/Table2[[#This Row],[Day Low]])-1</f>
        <v>5.8689890193106553E-3</v>
      </c>
      <c r="AD585" s="1">
        <f>(Table2[[#This Row],[Day High]]/Table2[[#This Row],[Close Price]])-1</f>
        <v>3.1244118200639992E-2</v>
      </c>
      <c r="AE585" s="1">
        <f>(Table2[[#This Row],[Close Price]]/Table2[[#This Row],[Current Week Low]])-1</f>
        <v>1.3157894736842035E-2</v>
      </c>
      <c r="AF585" s="1">
        <f>(Table2[[#This Row],[Current Week High]]/Table2[[#This Row],[Close Price]])-1</f>
        <v>3.1244118200639992E-2</v>
      </c>
      <c r="AG585" s="1">
        <f>(Table2[[#This Row],[Close Price]]/Table2[[#This Row],[Current Month Low]])-1</f>
        <v>1.3157894736842035E-2</v>
      </c>
      <c r="AH585" s="1">
        <f>(Table2[[#This Row],[Current Month High]]/Table2[[#This Row],[Close Price]])-1</f>
        <v>8.7709392057218283E-2</v>
      </c>
      <c r="AI585">
        <v>8.7709392057218203</v>
      </c>
      <c r="AJ585">
        <v>32.991239048811003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-0.13</v>
      </c>
      <c r="AM585" t="s">
        <v>3206</v>
      </c>
      <c r="AN585">
        <v>-2.1</v>
      </c>
      <c r="AO585" t="s">
        <v>3206</v>
      </c>
      <c r="AP585">
        <v>-3.3579330571400001E-2</v>
      </c>
      <c r="AQ585">
        <f>(Table2[[#This Row],[Sharpe Ratio]]-AVERAGE(Table2[Sharpe Ratio]))/_xlfn.STDEV.P(Table2[Sharpe Ratio])</f>
        <v>-1.1486342752809864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-3.3686654244299001</v>
      </c>
      <c r="AS585">
        <f>_xlfn.RANK.AVG(Table2[[#This Row],[1Y Return vs Nifty Z-Score]],Table2[1Y Return vs Nifty Z-Score])</f>
        <v>566</v>
      </c>
      <c r="AT585">
        <f>_xlfn.RANK.AVG(Table2[[#This Row],[6M Return vs Nifty Z-Score]],Table2[6M Return vs Nifty Z-Score])</f>
        <v>374</v>
      </c>
      <c r="AU585">
        <f>_xlfn.RANK.AVG(Table2[[#This Row],[Sharpe Ratio Z-Score]],Table2[Sharpe Ratio Z-Score])</f>
        <v>649</v>
      </c>
      <c r="AV585">
        <f>(Table2[[#This Row],[Rank 1Y]]+Table2[[#This Row],[Rank 6M]]+Table2[[#This Row],[Rank Sharpe]])/3</f>
        <v>529.66666666666663</v>
      </c>
    </row>
    <row r="586" spans="1:48" x14ac:dyDescent="0.3">
      <c r="A586" t="s">
        <v>1340</v>
      </c>
      <c r="B586" t="s">
        <v>1341</v>
      </c>
      <c r="C586" t="s">
        <v>3174</v>
      </c>
      <c r="D586" t="s">
        <v>141</v>
      </c>
      <c r="E586">
        <v>8656.2238791599993</v>
      </c>
      <c r="F586">
        <v>546.29999999999995</v>
      </c>
      <c r="G586">
        <v>-31.919649909791399</v>
      </c>
      <c r="H586">
        <f>(Table2[[#This Row],[1Y Return vs Nifty]]-AVERAGE(Table2[1Y Return vs Nifty]))/_xlfn.STDEV.P(Table2[1Y Return vs Nifty])</f>
        <v>-0.98475980114553563</v>
      </c>
      <c r="I586">
        <v>-2.8492386797747602</v>
      </c>
      <c r="J586">
        <f>(Table2[[#This Row],[1M Return vs Nifty]]-AVERAGE(Table2[1M Return vs Nifty]))/_xlfn.STDEV.P(Table2[1M Return vs Nifty])</f>
        <v>-0.5146205749155609</v>
      </c>
      <c r="K586">
        <v>-15.8120630932205</v>
      </c>
      <c r="L586">
        <f>(Table2[[#This Row],[6M Return vs Nifty]]-AVERAGE(Table2[6M Return vs Nifty]))/_xlfn.STDEV.P(Table2[6M Return vs Nifty])</f>
        <v>-0.93113786363935847</v>
      </c>
      <c r="M586">
        <v>0.35586550392171101</v>
      </c>
      <c r="N586">
        <f>(Table2[[#This Row],[1W Return vs Nifty]]-AVERAGE(Table2[1W Return vs Nifty]))/_xlfn.STDEV.P(Table2[1W Return vs Nifty])</f>
        <v>-0.34187602713202936</v>
      </c>
      <c r="O586">
        <v>567.66</v>
      </c>
      <c r="P586">
        <v>581.72075782489298</v>
      </c>
      <c r="Q586">
        <v>573.64881378613404</v>
      </c>
      <c r="R586">
        <v>41.784011917279201</v>
      </c>
      <c r="S586" s="1">
        <f>(Table2[[#This Row],[Close Price]]-Table2[[#This Row],[20D EMA]])/Table2[[#This Row],[20D EMA]]</f>
        <v>-3.7628157700031736E-2</v>
      </c>
      <c r="T586" s="1">
        <f>(Table2[[#This Row],[Close Price]]-Table2[[#This Row],[50D EMA]])/Table2[[#This Row],[50D EMA]]</f>
        <v>-6.0889623326034432E-2</v>
      </c>
      <c r="U586" s="1">
        <f>(Table2[[#This Row],[Close Price]]-Table2[[#This Row],[200D EMA]])/Table2[[#This Row],[200D EMA]]</f>
        <v>-4.7675185808595061E-2</v>
      </c>
      <c r="V586">
        <v>0.66282384621264201</v>
      </c>
      <c r="W586">
        <v>544.70000000000005</v>
      </c>
      <c r="X586">
        <v>559.29999999999995</v>
      </c>
      <c r="Y586">
        <v>542.15</v>
      </c>
      <c r="Z586">
        <v>560.45000000000005</v>
      </c>
      <c r="AA586">
        <v>542.15</v>
      </c>
      <c r="AB586">
        <v>573.95000000000005</v>
      </c>
      <c r="AC586" s="1">
        <f>(Table2[[#This Row],[Close Price]]/Table2[[#This Row],[Day Low]])-1</f>
        <v>2.9373967321459915E-3</v>
      </c>
      <c r="AD586" s="1">
        <f>(Table2[[#This Row],[Day High]]/Table2[[#This Row],[Close Price]])-1</f>
        <v>2.3796448837634987E-2</v>
      </c>
      <c r="AE586" s="1">
        <f>(Table2[[#This Row],[Close Price]]/Table2[[#This Row],[Current Week Low]])-1</f>
        <v>7.6547081066125067E-3</v>
      </c>
      <c r="AF586" s="1">
        <f>(Table2[[#This Row],[Current Week High]]/Table2[[#This Row],[Close Price]])-1</f>
        <v>2.5901519311733567E-2</v>
      </c>
      <c r="AG586" s="1">
        <f>(Table2[[#This Row],[Close Price]]/Table2[[#This Row],[Current Month Low]])-1</f>
        <v>7.6547081066125067E-3</v>
      </c>
      <c r="AH586" s="1">
        <f>(Table2[[#This Row],[Current Month High]]/Table2[[#This Row],[Close Price]])-1</f>
        <v>5.0613216181585319E-2</v>
      </c>
      <c r="AI586">
        <v>24.254072853743299</v>
      </c>
      <c r="AJ586">
        <v>15.0105263157894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-0.03</v>
      </c>
      <c r="AM586" t="s">
        <v>3206</v>
      </c>
      <c r="AN586">
        <v>-7.56</v>
      </c>
      <c r="AO586" t="s">
        <v>3206</v>
      </c>
      <c r="AP586">
        <v>7.8937031022409995E-2</v>
      </c>
      <c r="AQ586">
        <f>(Table2[[#This Row],[Sharpe Ratio]]-AVERAGE(Table2[Sharpe Ratio]))/_xlfn.STDEV.P(Table2[Sharpe Ratio])</f>
        <v>0.16683294699503201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664</v>
      </c>
      <c r="AT586">
        <f>_xlfn.RANK.AVG(Table2[[#This Row],[6M Return vs Nifty Z-Score]],Table2[6M Return vs Nifty Z-Score])</f>
        <v>625</v>
      </c>
      <c r="AU586">
        <f>_xlfn.RANK.AVG(Table2[[#This Row],[Sharpe Ratio Z-Score]],Table2[Sharpe Ratio Z-Score])</f>
        <v>302</v>
      </c>
      <c r="AV586">
        <f>(Table2[[#This Row],[Rank 1Y]]+Table2[[#This Row],[Rank 6M]]+Table2[[#This Row],[Rank Sharpe]])/3</f>
        <v>530.33333333333337</v>
      </c>
    </row>
    <row r="587" spans="1:48" x14ac:dyDescent="0.3">
      <c r="A587" t="s">
        <v>1296</v>
      </c>
      <c r="B587" t="s">
        <v>1297</v>
      </c>
      <c r="C587" t="s">
        <v>3175</v>
      </c>
      <c r="D587" t="s">
        <v>281</v>
      </c>
      <c r="E587">
        <v>8909.878146645</v>
      </c>
      <c r="F587">
        <v>715.6</v>
      </c>
      <c r="G587">
        <v>-13.0378502699179</v>
      </c>
      <c r="H587">
        <f>(Table2[[#This Row],[1Y Return vs Nifty]]-AVERAGE(Table2[1Y Return vs Nifty]))/_xlfn.STDEV.P(Table2[1Y Return vs Nifty])</f>
        <v>-0.64998371416799339</v>
      </c>
      <c r="I587">
        <v>-1.1264701550387499</v>
      </c>
      <c r="J587">
        <f>(Table2[[#This Row],[1M Return vs Nifty]]-AVERAGE(Table2[1M Return vs Nifty]))/_xlfn.STDEV.P(Table2[1M Return vs Nifty])</f>
        <v>-0.34638253136417663</v>
      </c>
      <c r="K587">
        <v>-1.4354202356237999</v>
      </c>
      <c r="L587">
        <f>(Table2[[#This Row],[6M Return vs Nifty]]-AVERAGE(Table2[6M Return vs Nifty]))/_xlfn.STDEV.P(Table2[6M Return vs Nifty])</f>
        <v>-0.47154676173792259</v>
      </c>
      <c r="M587">
        <v>1.82350722485994</v>
      </c>
      <c r="N587">
        <f>(Table2[[#This Row],[1W Return vs Nifty]]-AVERAGE(Table2[1W Return vs Nifty]))/_xlfn.STDEV.P(Table2[1W Return vs Nifty])</f>
        <v>-6.4105521637631668E-2</v>
      </c>
      <c r="O587">
        <v>734.36</v>
      </c>
      <c r="P587">
        <v>725.24071828235901</v>
      </c>
      <c r="Q587">
        <v>672.19526985350296</v>
      </c>
      <c r="R587">
        <v>44.5049788168551</v>
      </c>
      <c r="S587" s="1">
        <f>(Table2[[#This Row],[Close Price]]-Table2[[#This Row],[20D EMA]])/Table2[[#This Row],[20D EMA]]</f>
        <v>-2.554605370662889E-2</v>
      </c>
      <c r="T587" s="1">
        <f>(Table2[[#This Row],[Close Price]]-Table2[[#This Row],[50D EMA]])/Table2[[#This Row],[50D EMA]]</f>
        <v>-1.3293128804449663E-2</v>
      </c>
      <c r="U587" s="1">
        <f>(Table2[[#This Row],[Close Price]]-Table2[[#This Row],[200D EMA]])/Table2[[#This Row],[200D EMA]]</f>
        <v>6.4571609014679038E-2</v>
      </c>
      <c r="V587">
        <v>0.52722446696747405</v>
      </c>
      <c r="W587">
        <v>711.1</v>
      </c>
      <c r="X587">
        <v>734</v>
      </c>
      <c r="Y587">
        <v>699</v>
      </c>
      <c r="Z587">
        <v>734</v>
      </c>
      <c r="AA587">
        <v>699</v>
      </c>
      <c r="AB587">
        <v>753.85</v>
      </c>
      <c r="AC587" s="1">
        <f>(Table2[[#This Row],[Close Price]]/Table2[[#This Row],[Day Low]])-1</f>
        <v>6.3282238784980738E-3</v>
      </c>
      <c r="AD587" s="1">
        <f>(Table2[[#This Row],[Day High]]/Table2[[#This Row],[Close Price]])-1</f>
        <v>2.5712688652878679E-2</v>
      </c>
      <c r="AE587" s="1">
        <f>(Table2[[#This Row],[Close Price]]/Table2[[#This Row],[Current Week Low]])-1</f>
        <v>2.3748211731044355E-2</v>
      </c>
      <c r="AF587" s="1">
        <f>(Table2[[#This Row],[Current Week High]]/Table2[[#This Row],[Close Price]])-1</f>
        <v>2.5712688652878679E-2</v>
      </c>
      <c r="AG587" s="1">
        <f>(Table2[[#This Row],[Close Price]]/Table2[[#This Row],[Current Month Low]])-1</f>
        <v>2.3748211731044355E-2</v>
      </c>
      <c r="AH587" s="1">
        <f>(Table2[[#This Row],[Current Month High]]/Table2[[#This Row],[Close Price]])-1</f>
        <v>5.3451648965902709E-2</v>
      </c>
      <c r="AI587">
        <v>17.062604807154798</v>
      </c>
      <c r="AJ587">
        <v>40.299970591118502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0.04</v>
      </c>
      <c r="AM587" t="s">
        <v>3208</v>
      </c>
      <c r="AN587">
        <v>-9.51</v>
      </c>
      <c r="AO587" t="s">
        <v>3206</v>
      </c>
      <c r="AQ587">
        <f>(Table2[[#This Row],[Sharpe Ratio]]-AVERAGE(Table2[Sharpe Ratio]))/_xlfn.STDEV.P(Table2[Sharpe Ratio])</f>
        <v>-0.75604684988846582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-2.2880653787961904</v>
      </c>
      <c r="AS587">
        <f>_xlfn.RANK.AVG(Table2[[#This Row],[1Y Return vs Nifty Z-Score]],Table2[1Y Return vs Nifty Z-Score])</f>
        <v>550</v>
      </c>
      <c r="AT587">
        <f>_xlfn.RANK.AVG(Table2[[#This Row],[6M Return vs Nifty Z-Score]],Table2[6M Return vs Nifty Z-Score])</f>
        <v>483</v>
      </c>
      <c r="AU587">
        <f>_xlfn.RANK.AVG(Table2[[#This Row],[Sharpe Ratio Z-Score]],Table2[Sharpe Ratio Z-Score])</f>
        <v>559.5</v>
      </c>
      <c r="AV587">
        <f>(Table2[[#This Row],[Rank 1Y]]+Table2[[#This Row],[Rank 6M]]+Table2[[#This Row],[Rank Sharpe]])/3</f>
        <v>530.83333333333337</v>
      </c>
    </row>
    <row r="588" spans="1:48" x14ac:dyDescent="0.3">
      <c r="A588" t="s">
        <v>1633</v>
      </c>
      <c r="B588" t="s">
        <v>1634</v>
      </c>
      <c r="C588" t="s">
        <v>3171</v>
      </c>
      <c r="D588" t="s">
        <v>345</v>
      </c>
      <c r="E588">
        <v>5673.3992544100001</v>
      </c>
      <c r="F588">
        <v>260.89999999999998</v>
      </c>
      <c r="G588">
        <v>-16.064961031589601</v>
      </c>
      <c r="H588">
        <f>(Table2[[#This Row],[1Y Return vs Nifty]]-AVERAGE(Table2[1Y Return vs Nifty]))/_xlfn.STDEV.P(Table2[1Y Return vs Nifty])</f>
        <v>-0.70365467323801822</v>
      </c>
      <c r="I588">
        <v>-2.7661483809798599</v>
      </c>
      <c r="J588">
        <f>(Table2[[#This Row],[1M Return vs Nifty]]-AVERAGE(Table2[1M Return vs Nifty]))/_xlfn.STDEV.P(Table2[1M Return vs Nifty])</f>
        <v>-0.50650633953997781</v>
      </c>
      <c r="K588">
        <v>15.071922212197499</v>
      </c>
      <c r="L588">
        <f>(Table2[[#This Row],[6M Return vs Nifty]]-AVERAGE(Table2[6M Return vs Nifty]))/_xlfn.STDEV.P(Table2[6M Return vs Nifty])</f>
        <v>5.6158334660832317E-2</v>
      </c>
      <c r="M588">
        <v>1.71753323052246</v>
      </c>
      <c r="N588">
        <f>(Table2[[#This Row],[1W Return vs Nifty]]-AVERAGE(Table2[1W Return vs Nifty]))/_xlfn.STDEV.P(Table2[1W Return vs Nifty])</f>
        <v>-8.4162494369072027E-2</v>
      </c>
      <c r="O588">
        <v>265.49</v>
      </c>
      <c r="P588">
        <v>263.24921097320998</v>
      </c>
      <c r="Q588">
        <v>243.01978472477001</v>
      </c>
      <c r="R588">
        <v>51.522473281239499</v>
      </c>
      <c r="S588" s="1">
        <f>(Table2[[#This Row],[Close Price]]-Table2[[#This Row],[20D EMA]])/Table2[[#This Row],[20D EMA]]</f>
        <v>-1.7288786771629937E-2</v>
      </c>
      <c r="T588" s="1">
        <f>(Table2[[#This Row],[Close Price]]-Table2[[#This Row],[50D EMA]])/Table2[[#This Row],[50D EMA]]</f>
        <v>-8.9239050879779385E-3</v>
      </c>
      <c r="U588" s="1">
        <f>(Table2[[#This Row],[Close Price]]-Table2[[#This Row],[200D EMA]])/Table2[[#This Row],[200D EMA]]</f>
        <v>7.3575142433279894E-2</v>
      </c>
      <c r="V588">
        <v>0.60706889329986802</v>
      </c>
      <c r="W588">
        <v>259.14999999999998</v>
      </c>
      <c r="X588">
        <v>267.95</v>
      </c>
      <c r="Y588">
        <v>252.25</v>
      </c>
      <c r="Z588">
        <v>269.8</v>
      </c>
      <c r="AA588">
        <v>252.25</v>
      </c>
      <c r="AB588">
        <v>270</v>
      </c>
      <c r="AC588" s="1">
        <f>(Table2[[#This Row],[Close Price]]/Table2[[#This Row],[Day Low]])-1</f>
        <v>6.7528458421763915E-3</v>
      </c>
      <c r="AD588" s="1">
        <f>(Table2[[#This Row],[Day High]]/Table2[[#This Row],[Close Price]])-1</f>
        <v>2.7021847451130787E-2</v>
      </c>
      <c r="AE588" s="1">
        <f>(Table2[[#This Row],[Close Price]]/Table2[[#This Row],[Current Week Low]])-1</f>
        <v>3.4291377601585626E-2</v>
      </c>
      <c r="AF588" s="1">
        <f>(Table2[[#This Row],[Current Week High]]/Table2[[#This Row],[Close Price]])-1</f>
        <v>3.411268685320068E-2</v>
      </c>
      <c r="AG588" s="1">
        <f>(Table2[[#This Row],[Close Price]]/Table2[[#This Row],[Current Month Low]])-1</f>
        <v>3.4291377601585626E-2</v>
      </c>
      <c r="AH588" s="1">
        <f>(Table2[[#This Row],[Current Month High]]/Table2[[#This Row],[Close Price]])-1</f>
        <v>3.4879264085856843E-2</v>
      </c>
      <c r="AI588">
        <v>13.875047911077001</v>
      </c>
      <c r="AJ588">
        <v>38.042328042328002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-0.08</v>
      </c>
      <c r="AM588" t="s">
        <v>3206</v>
      </c>
      <c r="AN588">
        <v>-1.88</v>
      </c>
      <c r="AO588" t="s">
        <v>3206</v>
      </c>
      <c r="AP588">
        <v>-9.4066231789447993E-2</v>
      </c>
      <c r="AQ588">
        <f>(Table2[[#This Row],[Sharpe Ratio]]-AVERAGE(Table2[Sharpe Ratio]))/_xlfn.STDEV.P(Table2[Sharpe Ratio])</f>
        <v>-1.8558073015172603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-3.093972474003496</v>
      </c>
      <c r="AS588">
        <f>_xlfn.RANK.AVG(Table2[[#This Row],[1Y Return vs Nifty Z-Score]],Table2[1Y Return vs Nifty Z-Score])</f>
        <v>569</v>
      </c>
      <c r="AT588">
        <f>_xlfn.RANK.AVG(Table2[[#This Row],[6M Return vs Nifty Z-Score]],Table2[6M Return vs Nifty Z-Score])</f>
        <v>305</v>
      </c>
      <c r="AU588">
        <f>_xlfn.RANK.AVG(Table2[[#This Row],[Sharpe Ratio Z-Score]],Table2[Sharpe Ratio Z-Score])</f>
        <v>720</v>
      </c>
      <c r="AV588">
        <f>(Table2[[#This Row],[Rank 1Y]]+Table2[[#This Row],[Rank 6M]]+Table2[[#This Row],[Rank Sharpe]])/3</f>
        <v>531.33333333333337</v>
      </c>
    </row>
    <row r="589" spans="1:48" x14ac:dyDescent="0.3">
      <c r="A589" t="s">
        <v>439</v>
      </c>
      <c r="B589" t="s">
        <v>440</v>
      </c>
      <c r="C589" t="s">
        <v>3161</v>
      </c>
      <c r="D589" t="s">
        <v>34</v>
      </c>
      <c r="E589">
        <v>51185.644817437998</v>
      </c>
      <c r="F589">
        <v>111.23</v>
      </c>
      <c r="G589">
        <v>-12.034020576164</v>
      </c>
      <c r="H589">
        <f>(Table2[[#This Row],[1Y Return vs Nifty]]-AVERAGE(Table2[1Y Return vs Nifty]))/_xlfn.STDEV.P(Table2[1Y Return vs Nifty])</f>
        <v>-0.63218571909992116</v>
      </c>
      <c r="I589">
        <v>-7.0861959700979797</v>
      </c>
      <c r="J589">
        <f>(Table2[[#This Row],[1M Return vs Nifty]]-AVERAGE(Table2[1M Return vs Nifty]))/_xlfn.STDEV.P(Table2[1M Return vs Nifty])</f>
        <v>-0.92838330327976859</v>
      </c>
      <c r="K589">
        <v>-34.281829381749098</v>
      </c>
      <c r="L589">
        <f>(Table2[[#This Row],[6M Return vs Nifty]]-AVERAGE(Table2[6M Return vs Nifty]))/_xlfn.STDEV.P(Table2[6M Return vs Nifty])</f>
        <v>-1.5215775319602183</v>
      </c>
      <c r="M589">
        <v>-3.19458896263186</v>
      </c>
      <c r="N589">
        <f>(Table2[[#This Row],[1W Return vs Nifty]]-AVERAGE(Table2[1W Return vs Nifty]))/_xlfn.STDEV.P(Table2[1W Return vs Nifty])</f>
        <v>-1.0138462483648829</v>
      </c>
      <c r="O589">
        <v>116.76</v>
      </c>
      <c r="P589">
        <v>119.61107227267701</v>
      </c>
      <c r="Q589">
        <v>120.39653986213899</v>
      </c>
      <c r="R589">
        <v>23.404441367595801</v>
      </c>
      <c r="S589" s="1">
        <f>(Table2[[#This Row],[Close Price]]-Table2[[#This Row],[20D EMA]])/Table2[[#This Row],[20D EMA]]</f>
        <v>-4.736211031175061E-2</v>
      </c>
      <c r="T589" s="1">
        <f>(Table2[[#This Row],[Close Price]]-Table2[[#This Row],[50D EMA]])/Table2[[#This Row],[50D EMA]]</f>
        <v>-7.0069368273621827E-2</v>
      </c>
      <c r="U589" s="1">
        <f>(Table2[[#This Row],[Close Price]]-Table2[[#This Row],[200D EMA]])/Table2[[#This Row],[200D EMA]]</f>
        <v>-7.6136240066659797E-2</v>
      </c>
      <c r="V589">
        <v>0.56312235592825199</v>
      </c>
      <c r="W589">
        <v>110.9</v>
      </c>
      <c r="X589">
        <v>113.2</v>
      </c>
      <c r="Y589">
        <v>110.9</v>
      </c>
      <c r="Z589">
        <v>115.58</v>
      </c>
      <c r="AA589">
        <v>110.9</v>
      </c>
      <c r="AB589">
        <v>119.39</v>
      </c>
      <c r="AC589" s="1">
        <f>(Table2[[#This Row],[Close Price]]/Table2[[#This Row],[Day Low]])-1</f>
        <v>2.9756537421099516E-3</v>
      </c>
      <c r="AD589" s="1">
        <f>(Table2[[#This Row],[Day High]]/Table2[[#This Row],[Close Price]])-1</f>
        <v>1.77110491773802E-2</v>
      </c>
      <c r="AE589" s="1">
        <f>(Table2[[#This Row],[Close Price]]/Table2[[#This Row],[Current Week Low]])-1</f>
        <v>2.9756537421099516E-3</v>
      </c>
      <c r="AF589" s="1">
        <f>(Table2[[#This Row],[Current Week High]]/Table2[[#This Row],[Close Price]])-1</f>
        <v>3.9108154274925866E-2</v>
      </c>
      <c r="AG589" s="1">
        <f>(Table2[[#This Row],[Close Price]]/Table2[[#This Row],[Current Month Low]])-1</f>
        <v>2.9756537421099516E-3</v>
      </c>
      <c r="AH589" s="1">
        <f>(Table2[[#This Row],[Current Month High]]/Table2[[#This Row],[Close Price]])-1</f>
        <v>7.3361503191585076E-2</v>
      </c>
      <c r="AI589">
        <v>42.003056729299601</v>
      </c>
      <c r="AJ589">
        <v>28.738425925925899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-0.06</v>
      </c>
      <c r="AM589" t="s">
        <v>3206</v>
      </c>
      <c r="AN589">
        <v>-5.39</v>
      </c>
      <c r="AO589" t="s">
        <v>3206</v>
      </c>
      <c r="AP589">
        <v>6.9527085720463996E-2</v>
      </c>
      <c r="AQ589">
        <f>(Table2[[#This Row],[Sharpe Ratio]]-AVERAGE(Table2[Sharpe Ratio]))/_xlfn.STDEV.P(Table2[Sharpe Ratio])</f>
        <v>5.681806175721104E-2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538</v>
      </c>
      <c r="AT589">
        <f>_xlfn.RANK.AVG(Table2[[#This Row],[6M Return vs Nifty Z-Score]],Table2[6M Return vs Nifty Z-Score])</f>
        <v>724</v>
      </c>
      <c r="AU589">
        <f>_xlfn.RANK.AVG(Table2[[#This Row],[Sharpe Ratio Z-Score]],Table2[Sharpe Ratio Z-Score])</f>
        <v>335</v>
      </c>
      <c r="AV589">
        <f>(Table2[[#This Row],[Rank 1Y]]+Table2[[#This Row],[Rank 6M]]+Table2[[#This Row],[Rank Sharpe]])/3</f>
        <v>532.33333333333337</v>
      </c>
    </row>
    <row r="590" spans="1:48" x14ac:dyDescent="0.3">
      <c r="A590" t="s">
        <v>892</v>
      </c>
      <c r="B590" t="s">
        <v>893</v>
      </c>
      <c r="C590" t="s">
        <v>3160</v>
      </c>
      <c r="D590" t="s">
        <v>21</v>
      </c>
      <c r="E590">
        <v>17709.701404619998</v>
      </c>
      <c r="F590">
        <v>628.9</v>
      </c>
      <c r="G590">
        <v>-0.91318263734194705</v>
      </c>
      <c r="H590">
        <f>(Table2[[#This Row],[1Y Return vs Nifty]]-AVERAGE(Table2[1Y Return vs Nifty]))/_xlfn.STDEV.P(Table2[1Y Return vs Nifty])</f>
        <v>-0.43501221445112476</v>
      </c>
      <c r="I590">
        <v>9.7715027310852491</v>
      </c>
      <c r="J590">
        <f>(Table2[[#This Row],[1M Return vs Nifty]]-AVERAGE(Table2[1M Return vs Nifty]))/_xlfn.STDEV.P(Table2[1M Return vs Nifty])</f>
        <v>0.71786586342146896</v>
      </c>
      <c r="K590">
        <v>-30.388271461204798</v>
      </c>
      <c r="L590">
        <f>(Table2[[#This Row],[6M Return vs Nifty]]-AVERAGE(Table2[6M Return vs Nifty]))/_xlfn.STDEV.P(Table2[6M Return vs Nifty])</f>
        <v>-1.3971086561075732</v>
      </c>
      <c r="M590">
        <v>-0.36328708132901</v>
      </c>
      <c r="N590">
        <f>(Table2[[#This Row],[1W Return vs Nifty]]-AVERAGE(Table2[1W Return vs Nifty]))/_xlfn.STDEV.P(Table2[1W Return vs Nifty])</f>
        <v>-0.47798511580320324</v>
      </c>
      <c r="O590">
        <v>641.61</v>
      </c>
      <c r="P590">
        <v>649.34044304145004</v>
      </c>
      <c r="Q590">
        <v>646.97740525595702</v>
      </c>
      <c r="R590">
        <v>47.809565691973802</v>
      </c>
      <c r="S590" s="1">
        <f>(Table2[[#This Row],[Close Price]]-Table2[[#This Row],[20D EMA]])/Table2[[#This Row],[20D EMA]]</f>
        <v>-1.9809541621857572E-2</v>
      </c>
      <c r="T590" s="1">
        <f>(Table2[[#This Row],[Close Price]]-Table2[[#This Row],[50D EMA]])/Table2[[#This Row],[50D EMA]]</f>
        <v>-3.1478777058316185E-2</v>
      </c>
      <c r="U590" s="1">
        <f>(Table2[[#This Row],[Close Price]]-Table2[[#This Row],[200D EMA]])/Table2[[#This Row],[200D EMA]]</f>
        <v>-2.7941323930478327E-2</v>
      </c>
      <c r="V590">
        <v>1.0980761367359</v>
      </c>
      <c r="W590">
        <v>626.04999999999995</v>
      </c>
      <c r="X590">
        <v>644.6</v>
      </c>
      <c r="Y590">
        <v>620.4</v>
      </c>
      <c r="Z590">
        <v>651.25</v>
      </c>
      <c r="AA590">
        <v>620.4</v>
      </c>
      <c r="AB590">
        <v>678.95</v>
      </c>
      <c r="AC590" s="1">
        <f>(Table2[[#This Row],[Close Price]]/Table2[[#This Row],[Day Low]])-1</f>
        <v>4.5523520485584168E-3</v>
      </c>
      <c r="AD590" s="1">
        <f>(Table2[[#This Row],[Day High]]/Table2[[#This Row],[Close Price]])-1</f>
        <v>2.4964223246939143E-2</v>
      </c>
      <c r="AE590" s="1">
        <f>(Table2[[#This Row],[Close Price]]/Table2[[#This Row],[Current Week Low]])-1</f>
        <v>1.3700838168923202E-2</v>
      </c>
      <c r="AF590" s="1">
        <f>(Table2[[#This Row],[Current Week High]]/Table2[[#This Row],[Close Price]])-1</f>
        <v>3.5538241373827439E-2</v>
      </c>
      <c r="AG590" s="1">
        <f>(Table2[[#This Row],[Close Price]]/Table2[[#This Row],[Current Month Low]])-1</f>
        <v>1.3700838168923202E-2</v>
      </c>
      <c r="AH590" s="1">
        <f>(Table2[[#This Row],[Current Month High]]/Table2[[#This Row],[Close Price]])-1</f>
        <v>7.9583399586579784E-2</v>
      </c>
      <c r="AI590">
        <v>37.040865002385097</v>
      </c>
      <c r="AJ590">
        <v>33.128704487722203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-0.24</v>
      </c>
      <c r="AM590" t="s">
        <v>3206</v>
      </c>
      <c r="AN590">
        <v>-0.02</v>
      </c>
      <c r="AO590" t="s">
        <v>3206</v>
      </c>
      <c r="AP590">
        <v>3.9391142600095998E-2</v>
      </c>
      <c r="AQ590">
        <f>(Table2[[#This Row],[Sharpe Ratio]]-AVERAGE(Table2[Sharpe Ratio]))/_xlfn.STDEV.P(Table2[Sharpe Ratio])</f>
        <v>-0.29551154458334361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460</v>
      </c>
      <c r="AT590">
        <f>_xlfn.RANK.AVG(Table2[[#This Row],[6M Return vs Nifty Z-Score]],Table2[6M Return vs Nifty Z-Score])</f>
        <v>718</v>
      </c>
      <c r="AU590">
        <f>_xlfn.RANK.AVG(Table2[[#This Row],[Sharpe Ratio Z-Score]],Table2[Sharpe Ratio Z-Score])</f>
        <v>422</v>
      </c>
      <c r="AV590">
        <f>(Table2[[#This Row],[Rank 1Y]]+Table2[[#This Row],[Rank 6M]]+Table2[[#This Row],[Rank Sharpe]])/3</f>
        <v>533.33333333333337</v>
      </c>
    </row>
    <row r="591" spans="1:48" x14ac:dyDescent="0.3">
      <c r="A591" t="s">
        <v>1463</v>
      </c>
      <c r="B591" t="s">
        <v>1464</v>
      </c>
      <c r="C591" t="s">
        <v>3171</v>
      </c>
      <c r="D591" t="s">
        <v>1465</v>
      </c>
      <c r="E591">
        <v>7477.0366164799998</v>
      </c>
      <c r="F591">
        <v>278.14999999999998</v>
      </c>
      <c r="G591">
        <v>-39.188088059178902</v>
      </c>
      <c r="H591">
        <f>(Table2[[#This Row],[1Y Return vs Nifty]]-AVERAGE(Table2[1Y Return vs Nifty]))/_xlfn.STDEV.P(Table2[1Y Return vs Nifty])</f>
        <v>-1.1136298944893783</v>
      </c>
      <c r="I591">
        <v>0.111692361742032</v>
      </c>
      <c r="J591">
        <f>(Table2[[#This Row],[1M Return vs Nifty]]-AVERAGE(Table2[1M Return vs Nifty]))/_xlfn.STDEV.P(Table2[1M Return vs Nifty])</f>
        <v>-0.22546899223751035</v>
      </c>
      <c r="K591">
        <v>-14.1871066420626</v>
      </c>
      <c r="L591">
        <f>(Table2[[#This Row],[6M Return vs Nifty]]-AVERAGE(Table2[6M Return vs Nifty]))/_xlfn.STDEV.P(Table2[6M Return vs Nifty])</f>
        <v>-0.87919141596538819</v>
      </c>
      <c r="M591">
        <v>8.3178180403194997</v>
      </c>
      <c r="N591">
        <f>(Table2[[#This Row],[1W Return vs Nifty]]-AVERAGE(Table2[1W Return vs Nifty]))/_xlfn.STDEV.P(Table2[1W Return vs Nifty])</f>
        <v>1.1650282460333548</v>
      </c>
      <c r="O591">
        <v>273.10000000000002</v>
      </c>
      <c r="P591">
        <v>280.37716968696498</v>
      </c>
      <c r="Q591">
        <v>284.02525713821598</v>
      </c>
      <c r="R591">
        <v>65.974295981524605</v>
      </c>
      <c r="S591" s="1">
        <f>(Table2[[#This Row],[Close Price]]-Table2[[#This Row],[20D EMA]])/Table2[[#This Row],[20D EMA]]</f>
        <v>1.8491395093372224E-2</v>
      </c>
      <c r="T591" s="1">
        <f>(Table2[[#This Row],[Close Price]]-Table2[[#This Row],[50D EMA]])/Table2[[#This Row],[50D EMA]]</f>
        <v>-7.9434773146885868E-3</v>
      </c>
      <c r="U591" s="1">
        <f>(Table2[[#This Row],[Close Price]]-Table2[[#This Row],[200D EMA]])/Table2[[#This Row],[200D EMA]]</f>
        <v>-2.0685685482389714E-2</v>
      </c>
      <c r="V591">
        <v>0.67023106829329104</v>
      </c>
      <c r="W591">
        <v>276.75</v>
      </c>
      <c r="X591">
        <v>282.45</v>
      </c>
      <c r="Y591">
        <v>265.10000000000002</v>
      </c>
      <c r="Z591">
        <v>285</v>
      </c>
      <c r="AA591">
        <v>259.5</v>
      </c>
      <c r="AB591">
        <v>285</v>
      </c>
      <c r="AC591" s="1">
        <f>(Table2[[#This Row],[Close Price]]/Table2[[#This Row],[Day Low]])-1</f>
        <v>5.0587172538392178E-3</v>
      </c>
      <c r="AD591" s="1">
        <f>(Table2[[#This Row],[Day High]]/Table2[[#This Row],[Close Price]])-1</f>
        <v>1.5459284558691389E-2</v>
      </c>
      <c r="AE591" s="1">
        <f>(Table2[[#This Row],[Close Price]]/Table2[[#This Row],[Current Week Low]])-1</f>
        <v>4.9226706903055195E-2</v>
      </c>
      <c r="AF591" s="1">
        <f>(Table2[[#This Row],[Current Week High]]/Table2[[#This Row],[Close Price]])-1</f>
        <v>2.4626999820240858E-2</v>
      </c>
      <c r="AG591" s="1">
        <f>(Table2[[#This Row],[Close Price]]/Table2[[#This Row],[Current Month Low]])-1</f>
        <v>7.1868978805395001E-2</v>
      </c>
      <c r="AH591" s="1">
        <f>(Table2[[#This Row],[Current Month High]]/Table2[[#This Row],[Close Price]])-1</f>
        <v>2.4626999820240858E-2</v>
      </c>
      <c r="AI591">
        <v>31.2061837138234</v>
      </c>
      <c r="AJ591">
        <v>11.237752449509999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-0.19</v>
      </c>
      <c r="AM591" t="s">
        <v>3206</v>
      </c>
      <c r="AN591">
        <v>4.2</v>
      </c>
      <c r="AO591" t="s">
        <v>3208</v>
      </c>
      <c r="AP591">
        <v>7.7821960235667995E-2</v>
      </c>
      <c r="AQ591">
        <f>(Table2[[#This Row],[Sharpe Ratio]]-AVERAGE(Table2[Sharpe Ratio]))/_xlfn.STDEV.P(Table2[Sharpe Ratio])</f>
        <v>0.15379627348640931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687</v>
      </c>
      <c r="AT591">
        <f>_xlfn.RANK.AVG(Table2[[#This Row],[6M Return vs Nifty Z-Score]],Table2[6M Return vs Nifty Z-Score])</f>
        <v>604</v>
      </c>
      <c r="AU591">
        <f>_xlfn.RANK.AVG(Table2[[#This Row],[Sharpe Ratio Z-Score]],Table2[Sharpe Ratio Z-Score])</f>
        <v>309</v>
      </c>
      <c r="AV591">
        <f>(Table2[[#This Row],[Rank 1Y]]+Table2[[#This Row],[Rank 6M]]+Table2[[#This Row],[Rank Sharpe]])/3</f>
        <v>533.33333333333337</v>
      </c>
    </row>
    <row r="592" spans="1:48" x14ac:dyDescent="0.3">
      <c r="A592" t="s">
        <v>629</v>
      </c>
      <c r="B592" t="s">
        <v>630</v>
      </c>
      <c r="C592" t="s">
        <v>3161</v>
      </c>
      <c r="D592" t="s">
        <v>51</v>
      </c>
      <c r="E592">
        <v>30483.550351139998</v>
      </c>
      <c r="F592">
        <v>394</v>
      </c>
      <c r="G592">
        <v>-24.627680981166201</v>
      </c>
      <c r="H592">
        <f>(Table2[[#This Row],[1Y Return vs Nifty]]-AVERAGE(Table2[1Y Return vs Nifty]))/_xlfn.STDEV.P(Table2[1Y Return vs Nifty])</f>
        <v>-0.85547250486834026</v>
      </c>
      <c r="I592">
        <v>4.7950905136195097</v>
      </c>
      <c r="J592">
        <f>(Table2[[#This Row],[1M Return vs Nifty]]-AVERAGE(Table2[1M Return vs Nifty]))/_xlfn.STDEV.P(Table2[1M Return vs Nifty])</f>
        <v>0.23189119918157411</v>
      </c>
      <c r="K592">
        <v>-24.6987396304288</v>
      </c>
      <c r="L592">
        <f>(Table2[[#This Row],[6M Return vs Nifty]]-AVERAGE(Table2[6M Return vs Nifty]))/_xlfn.STDEV.P(Table2[6M Return vs Nifty])</f>
        <v>-1.2152262633048663</v>
      </c>
      <c r="M592">
        <v>3.9168787655270201</v>
      </c>
      <c r="N592">
        <f>(Table2[[#This Row],[1W Return vs Nifty]]-AVERAGE(Table2[1W Return vs Nifty]))/_xlfn.STDEV.P(Table2[1W Return vs Nifty])</f>
        <v>0.3320925849867537</v>
      </c>
      <c r="O592">
        <v>387.46</v>
      </c>
      <c r="P592">
        <v>394.03700582649998</v>
      </c>
      <c r="Q592">
        <v>415.96337986887198</v>
      </c>
      <c r="R592">
        <v>56.431422291375</v>
      </c>
      <c r="S592" s="1">
        <f>(Table2[[#This Row],[Close Price]]-Table2[[#This Row],[20D EMA]])/Table2[[#This Row],[20D EMA]]</f>
        <v>1.687916171991953E-2</v>
      </c>
      <c r="T592" s="1">
        <f>(Table2[[#This Row],[Close Price]]-Table2[[#This Row],[50D EMA]])/Table2[[#This Row],[50D EMA]]</f>
        <v>-9.39145967327561E-5</v>
      </c>
      <c r="U592" s="1">
        <f>(Table2[[#This Row],[Close Price]]-Table2[[#This Row],[200D EMA]])/Table2[[#This Row],[200D EMA]]</f>
        <v>-5.280123427162195E-2</v>
      </c>
      <c r="V592">
        <v>0.550973522637482</v>
      </c>
      <c r="W592">
        <v>391.25</v>
      </c>
      <c r="X592">
        <v>401</v>
      </c>
      <c r="Y592">
        <v>373.6</v>
      </c>
      <c r="Z592">
        <v>401</v>
      </c>
      <c r="AA592">
        <v>373.6</v>
      </c>
      <c r="AB592">
        <v>401</v>
      </c>
      <c r="AC592" s="1">
        <f>(Table2[[#This Row],[Close Price]]/Table2[[#This Row],[Day Low]])-1</f>
        <v>7.0287539936102483E-3</v>
      </c>
      <c r="AD592" s="1">
        <f>(Table2[[#This Row],[Day High]]/Table2[[#This Row],[Close Price]])-1</f>
        <v>1.7766497461928932E-2</v>
      </c>
      <c r="AE592" s="1">
        <f>(Table2[[#This Row],[Close Price]]/Table2[[#This Row],[Current Week Low]])-1</f>
        <v>5.4603854389721596E-2</v>
      </c>
      <c r="AF592" s="1">
        <f>(Table2[[#This Row],[Current Week High]]/Table2[[#This Row],[Close Price]])-1</f>
        <v>1.7766497461928932E-2</v>
      </c>
      <c r="AG592" s="1">
        <f>(Table2[[#This Row],[Close Price]]/Table2[[#This Row],[Current Month Low]])-1</f>
        <v>5.4603854389721596E-2</v>
      </c>
      <c r="AH592" s="1">
        <f>(Table2[[#This Row],[Current Month High]]/Table2[[#This Row],[Close Price]])-1</f>
        <v>1.7766497461928932E-2</v>
      </c>
      <c r="AI592">
        <v>31.903553299492302</v>
      </c>
      <c r="AJ592">
        <v>17.1573000297353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-0.08</v>
      </c>
      <c r="AM592" t="s">
        <v>3206</v>
      </c>
      <c r="AN592">
        <v>-3.06</v>
      </c>
      <c r="AO592" t="s">
        <v>3206</v>
      </c>
      <c r="AP592">
        <v>8.5625101476429002E-2</v>
      </c>
      <c r="AQ592">
        <f>(Table2[[#This Row],[Sharpe Ratio]]-AVERAGE(Table2[Sharpe Ratio]))/_xlfn.STDEV.P(Table2[Sharpe Ratio])</f>
        <v>0.24502546351361362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622</v>
      </c>
      <c r="AT592">
        <f>_xlfn.RANK.AVG(Table2[[#This Row],[6M Return vs Nifty Z-Score]],Table2[6M Return vs Nifty Z-Score])</f>
        <v>699</v>
      </c>
      <c r="AU592">
        <f>_xlfn.RANK.AVG(Table2[[#This Row],[Sharpe Ratio Z-Score]],Table2[Sharpe Ratio Z-Score])</f>
        <v>280</v>
      </c>
      <c r="AV592">
        <f>(Table2[[#This Row],[Rank 1Y]]+Table2[[#This Row],[Rank 6M]]+Table2[[#This Row],[Rank Sharpe]])/3</f>
        <v>533.66666666666663</v>
      </c>
    </row>
    <row r="593" spans="1:48" x14ac:dyDescent="0.3">
      <c r="A593" t="s">
        <v>1215</v>
      </c>
      <c r="B593" t="s">
        <v>1216</v>
      </c>
      <c r="C593" t="s">
        <v>3163</v>
      </c>
      <c r="D593" t="s">
        <v>999</v>
      </c>
      <c r="E593">
        <v>10072.013605836</v>
      </c>
      <c r="F593">
        <v>46.73</v>
      </c>
      <c r="G593">
        <v>-38.871872970028001</v>
      </c>
      <c r="H593">
        <f>(Table2[[#This Row],[1Y Return vs Nifty]]-AVERAGE(Table2[1Y Return vs Nifty]))/_xlfn.STDEV.P(Table2[1Y Return vs Nifty])</f>
        <v>-1.1080233711595979</v>
      </c>
      <c r="I593">
        <v>1.05777390691929</v>
      </c>
      <c r="J593">
        <f>(Table2[[#This Row],[1M Return vs Nifty]]-AVERAGE(Table2[1M Return vs Nifty]))/_xlfn.STDEV.P(Table2[1M Return vs Nifty])</f>
        <v>-0.13307880405185005</v>
      </c>
      <c r="K593">
        <v>-5.3740177701502301</v>
      </c>
      <c r="L593">
        <f>(Table2[[#This Row],[6M Return vs Nifty]]-AVERAGE(Table2[6M Return vs Nifty]))/_xlfn.STDEV.P(Table2[6M Return vs Nifty])</f>
        <v>-0.59745545953121793</v>
      </c>
      <c r="M593">
        <v>0.35712699091779698</v>
      </c>
      <c r="N593">
        <f>(Table2[[#This Row],[1W Return vs Nifty]]-AVERAGE(Table2[1W Return vs Nifty]))/_xlfn.STDEV.P(Table2[1W Return vs Nifty])</f>
        <v>-0.34163727412059725</v>
      </c>
      <c r="O593">
        <v>47.72</v>
      </c>
      <c r="P593">
        <v>47.572673314808299</v>
      </c>
      <c r="Q593">
        <v>46.813968421758403</v>
      </c>
      <c r="R593">
        <v>45.162720364287999</v>
      </c>
      <c r="S593" s="1">
        <f>(Table2[[#This Row],[Close Price]]-Table2[[#This Row],[20D EMA]])/Table2[[#This Row],[20D EMA]]</f>
        <v>-2.0746018440905324E-2</v>
      </c>
      <c r="T593" s="1">
        <f>(Table2[[#This Row],[Close Price]]-Table2[[#This Row],[50D EMA]])/Table2[[#This Row],[50D EMA]]</f>
        <v>-1.7713389979831056E-2</v>
      </c>
      <c r="U593" s="1">
        <f>(Table2[[#This Row],[Close Price]]-Table2[[#This Row],[200D EMA]])/Table2[[#This Row],[200D EMA]]</f>
        <v>-1.7936616909276857E-3</v>
      </c>
      <c r="V593">
        <v>0.72141964805972603</v>
      </c>
      <c r="W593">
        <v>46.5</v>
      </c>
      <c r="X593">
        <v>47.52</v>
      </c>
      <c r="Y593">
        <v>46.1</v>
      </c>
      <c r="Z593">
        <v>47.58</v>
      </c>
      <c r="AA593">
        <v>46.1</v>
      </c>
      <c r="AB593">
        <v>50.55</v>
      </c>
      <c r="AC593" s="1">
        <f>(Table2[[#This Row],[Close Price]]/Table2[[#This Row],[Day Low]])-1</f>
        <v>4.9462365591397273E-3</v>
      </c>
      <c r="AD593" s="1">
        <f>(Table2[[#This Row],[Day High]]/Table2[[#This Row],[Close Price]])-1</f>
        <v>1.6905628076182566E-2</v>
      </c>
      <c r="AE593" s="1">
        <f>(Table2[[#This Row],[Close Price]]/Table2[[#This Row],[Current Week Low]])-1</f>
        <v>1.3665943600867481E-2</v>
      </c>
      <c r="AF593" s="1">
        <f>(Table2[[#This Row],[Current Week High]]/Table2[[#This Row],[Close Price]])-1</f>
        <v>1.8189599828803749E-2</v>
      </c>
      <c r="AG593" s="1">
        <f>(Table2[[#This Row],[Close Price]]/Table2[[#This Row],[Current Month Low]])-1</f>
        <v>1.3665943600867481E-2</v>
      </c>
      <c r="AH593" s="1">
        <f>(Table2[[#This Row],[Current Month High]]/Table2[[#This Row],[Close Price]])-1</f>
        <v>8.174620158356527E-2</v>
      </c>
      <c r="AI593">
        <v>22.512304729295899</v>
      </c>
      <c r="AJ593">
        <v>27.852257181942502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-0.19</v>
      </c>
      <c r="AM593" t="s">
        <v>3206</v>
      </c>
      <c r="AN593">
        <v>-0.26</v>
      </c>
      <c r="AO593" t="s">
        <v>3206</v>
      </c>
      <c r="AP593">
        <v>4.7279293470862002E-2</v>
      </c>
      <c r="AQ593">
        <f>(Table2[[#This Row],[Sharpe Ratio]]-AVERAGE(Table2[Sharpe Ratio]))/_xlfn.STDEV.P(Table2[Sharpe Ratio])</f>
        <v>-0.20328847792997279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-2.3834833867932361</v>
      </c>
      <c r="AS593">
        <f>_xlfn.RANK.AVG(Table2[[#This Row],[1Y Return vs Nifty Z-Score]],Table2[1Y Return vs Nifty Z-Score])</f>
        <v>685</v>
      </c>
      <c r="AT593">
        <f>_xlfn.RANK.AVG(Table2[[#This Row],[6M Return vs Nifty Z-Score]],Table2[6M Return vs Nifty Z-Score])</f>
        <v>525</v>
      </c>
      <c r="AU593">
        <f>_xlfn.RANK.AVG(Table2[[#This Row],[Sharpe Ratio Z-Score]],Table2[Sharpe Ratio Z-Score])</f>
        <v>395</v>
      </c>
      <c r="AV593">
        <f>(Table2[[#This Row],[Rank 1Y]]+Table2[[#This Row],[Rank 6M]]+Table2[[#This Row],[Rank Sharpe]])/3</f>
        <v>535</v>
      </c>
    </row>
    <row r="594" spans="1:48" x14ac:dyDescent="0.3">
      <c r="A594" t="s">
        <v>980</v>
      </c>
      <c r="B594" t="s">
        <v>981</v>
      </c>
      <c r="C594" t="s">
        <v>3172</v>
      </c>
      <c r="D594" t="s">
        <v>982</v>
      </c>
      <c r="E594">
        <v>15218.021073845999</v>
      </c>
      <c r="F594">
        <v>191.98</v>
      </c>
      <c r="G594">
        <v>-8.4043384830564598</v>
      </c>
      <c r="H594">
        <f>(Table2[[#This Row],[1Y Return vs Nifty]]-AVERAGE(Table2[1Y Return vs Nifty]))/_xlfn.STDEV.P(Table2[1Y Return vs Nifty])</f>
        <v>-0.56783111353907456</v>
      </c>
      <c r="I594">
        <v>-0.61087283735425701</v>
      </c>
      <c r="J594">
        <f>(Table2[[#This Row],[1M Return vs Nifty]]-AVERAGE(Table2[1M Return vs Nifty]))/_xlfn.STDEV.P(Table2[1M Return vs Nifty])</f>
        <v>-0.29603155110066576</v>
      </c>
      <c r="K594">
        <v>-14.3981025818204</v>
      </c>
      <c r="L594">
        <f>(Table2[[#This Row],[6M Return vs Nifty]]-AVERAGE(Table2[6M Return vs Nifty]))/_xlfn.STDEV.P(Table2[6M Return vs Nifty])</f>
        <v>-0.88593651337168389</v>
      </c>
      <c r="M594">
        <v>-1.1669559178986699</v>
      </c>
      <c r="N594">
        <f>(Table2[[#This Row],[1W Return vs Nifty]]-AVERAGE(Table2[1W Return vs Nifty]))/_xlfn.STDEV.P(Table2[1W Return vs Nifty])</f>
        <v>-0.63009001701937994</v>
      </c>
      <c r="O594">
        <v>199.55</v>
      </c>
      <c r="P594">
        <v>203.03934025470599</v>
      </c>
      <c r="Q594">
        <v>198.227885123231</v>
      </c>
      <c r="R594">
        <v>32.571039340164297</v>
      </c>
      <c r="S594" s="1">
        <f>(Table2[[#This Row],[Close Price]]-Table2[[#This Row],[20D EMA]])/Table2[[#This Row],[20D EMA]]</f>
        <v>-3.7935354547732503E-2</v>
      </c>
      <c r="T594" s="1">
        <f>(Table2[[#This Row],[Close Price]]-Table2[[#This Row],[50D EMA]])/Table2[[#This Row],[50D EMA]]</f>
        <v>-5.4468952868111334E-2</v>
      </c>
      <c r="U594" s="1">
        <f>(Table2[[#This Row],[Close Price]]-Table2[[#This Row],[200D EMA]])/Table2[[#This Row],[200D EMA]]</f>
        <v>-3.1518699396641064E-2</v>
      </c>
      <c r="V594">
        <v>0.73330108566969499</v>
      </c>
      <c r="W594">
        <v>190.5</v>
      </c>
      <c r="X594">
        <v>196.92</v>
      </c>
      <c r="Y594">
        <v>190.5</v>
      </c>
      <c r="Z594">
        <v>202</v>
      </c>
      <c r="AA594">
        <v>190.5</v>
      </c>
      <c r="AB594">
        <v>203.65</v>
      </c>
      <c r="AC594" s="1">
        <f>(Table2[[#This Row],[Close Price]]/Table2[[#This Row],[Day Low]])-1</f>
        <v>7.7690288713909705E-3</v>
      </c>
      <c r="AD594" s="1">
        <f>(Table2[[#This Row],[Day High]]/Table2[[#This Row],[Close Price]])-1</f>
        <v>2.5731847067402835E-2</v>
      </c>
      <c r="AE594" s="1">
        <f>(Table2[[#This Row],[Close Price]]/Table2[[#This Row],[Current Week Low]])-1</f>
        <v>7.7690288713909705E-3</v>
      </c>
      <c r="AF594" s="1">
        <f>(Table2[[#This Row],[Current Week High]]/Table2[[#This Row],[Close Price]])-1</f>
        <v>5.2192936764246411E-2</v>
      </c>
      <c r="AG594" s="1">
        <f>(Table2[[#This Row],[Close Price]]/Table2[[#This Row],[Current Month Low]])-1</f>
        <v>7.7690288713909705E-3</v>
      </c>
      <c r="AH594" s="1">
        <f>(Table2[[#This Row],[Current Month High]]/Table2[[#This Row],[Close Price]])-1</f>
        <v>6.078758203979584E-2</v>
      </c>
      <c r="AI594">
        <v>23.736847588290399</v>
      </c>
      <c r="AJ594">
        <v>40.954478707782599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-0.17</v>
      </c>
      <c r="AM594" t="s">
        <v>3206</v>
      </c>
      <c r="AN594">
        <v>-5.19</v>
      </c>
      <c r="AO594" t="s">
        <v>3206</v>
      </c>
      <c r="AP594">
        <v>1.8322150717551999E-2</v>
      </c>
      <c r="AQ594">
        <f>(Table2[[#This Row],[Sharpe Ratio]]-AVERAGE(Table2[Sharpe Ratio]))/_xlfn.STDEV.P(Table2[Sharpe Ratio])</f>
        <v>-0.54183632646654023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512</v>
      </c>
      <c r="AT594">
        <f>_xlfn.RANK.AVG(Table2[[#This Row],[6M Return vs Nifty Z-Score]],Table2[6M Return vs Nifty Z-Score])</f>
        <v>608</v>
      </c>
      <c r="AU594">
        <f>_xlfn.RANK.AVG(Table2[[#This Row],[Sharpe Ratio Z-Score]],Table2[Sharpe Ratio Z-Score])</f>
        <v>486</v>
      </c>
      <c r="AV594">
        <f>(Table2[[#This Row],[Rank 1Y]]+Table2[[#This Row],[Rank 6M]]+Table2[[#This Row],[Rank Sharpe]])/3</f>
        <v>535.33333333333337</v>
      </c>
    </row>
    <row r="595" spans="1:48" x14ac:dyDescent="0.3">
      <c r="A595" t="s">
        <v>16</v>
      </c>
      <c r="B595" t="s">
        <v>17</v>
      </c>
      <c r="C595" t="s">
        <v>3159</v>
      </c>
      <c r="D595" t="s">
        <v>18</v>
      </c>
      <c r="E595">
        <v>1977680.5585687801</v>
      </c>
      <c r="F595">
        <v>2903</v>
      </c>
      <c r="G595">
        <v>-7.3031034459755997</v>
      </c>
      <c r="H595">
        <f>(Table2[[#This Row],[1Y Return vs Nifty]]-AVERAGE(Table2[1Y Return vs Nifty]))/_xlfn.STDEV.P(Table2[1Y Return vs Nifty])</f>
        <v>-0.54830611255463613</v>
      </c>
      <c r="I595">
        <v>-2.7020796799350499</v>
      </c>
      <c r="J595">
        <f>(Table2[[#This Row],[1M Return vs Nifty]]-AVERAGE(Table2[1M Return vs Nifty]))/_xlfn.STDEV.P(Table2[1M Return vs Nifty])</f>
        <v>-0.50024967025336597</v>
      </c>
      <c r="K595">
        <v>-12.608155478889</v>
      </c>
      <c r="L595">
        <f>(Table2[[#This Row],[6M Return vs Nifty]]-AVERAGE(Table2[6M Return vs Nifty]))/_xlfn.STDEV.P(Table2[6M Return vs Nifty])</f>
        <v>-0.8287156608033921</v>
      </c>
      <c r="M595">
        <v>-1.5145092278438701</v>
      </c>
      <c r="N595">
        <f>(Table2[[#This Row],[1W Return vs Nifty]]-AVERAGE(Table2[1W Return vs Nifty]))/_xlfn.STDEV.P(Table2[1W Return vs Nifty])</f>
        <v>-0.69586905369599727</v>
      </c>
      <c r="O595">
        <v>2974.9</v>
      </c>
      <c r="P595">
        <v>2986.4892390536302</v>
      </c>
      <c r="Q595">
        <v>2851.9312617730898</v>
      </c>
      <c r="R595">
        <v>29.627728876772402</v>
      </c>
      <c r="S595" s="1">
        <f>(Table2[[#This Row],[Close Price]]-Table2[[#This Row],[20D EMA]])/Table2[[#This Row],[20D EMA]]</f>
        <v>-2.4168879626205952E-2</v>
      </c>
      <c r="T595" s="1">
        <f>(Table2[[#This Row],[Close Price]]-Table2[[#This Row],[50D EMA]])/Table2[[#This Row],[50D EMA]]</f>
        <v>-2.7955647039293052E-2</v>
      </c>
      <c r="U595" s="1">
        <f>(Table2[[#This Row],[Close Price]]-Table2[[#This Row],[200D EMA]])/Table2[[#This Row],[200D EMA]]</f>
        <v>1.7906721284425348E-2</v>
      </c>
      <c r="V595">
        <v>1.3976816945096</v>
      </c>
      <c r="W595">
        <v>2895.1</v>
      </c>
      <c r="X595">
        <v>2937.5</v>
      </c>
      <c r="Y595">
        <v>2895.1</v>
      </c>
      <c r="Z595">
        <v>2944.1</v>
      </c>
      <c r="AA595">
        <v>2895.1</v>
      </c>
      <c r="AB595">
        <v>3053.6</v>
      </c>
      <c r="AC595" s="1">
        <f>(Table2[[#This Row],[Close Price]]/Table2[[#This Row],[Day Low]])-1</f>
        <v>2.7287485751787965E-3</v>
      </c>
      <c r="AD595" s="1">
        <f>(Table2[[#This Row],[Day High]]/Table2[[#This Row],[Close Price]])-1</f>
        <v>1.1884257664485087E-2</v>
      </c>
      <c r="AE595" s="1">
        <f>(Table2[[#This Row],[Close Price]]/Table2[[#This Row],[Current Week Low]])-1</f>
        <v>2.7287485751787965E-3</v>
      </c>
      <c r="AF595" s="1">
        <f>(Table2[[#This Row],[Current Week High]]/Table2[[#This Row],[Close Price]])-1</f>
        <v>1.4157767826386447E-2</v>
      </c>
      <c r="AG595" s="1">
        <f>(Table2[[#This Row],[Close Price]]/Table2[[#This Row],[Current Month Low]])-1</f>
        <v>2.7287485751787965E-3</v>
      </c>
      <c r="AH595" s="1">
        <f>(Table2[[#This Row],[Current Month High]]/Table2[[#This Row],[Close Price]])-1</f>
        <v>5.1877368239751975E-2</v>
      </c>
      <c r="AI595">
        <v>10.837065105063701</v>
      </c>
      <c r="AJ595">
        <v>30.748097103994901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-0.02</v>
      </c>
      <c r="AM595" t="s">
        <v>3206</v>
      </c>
      <c r="AN595">
        <v>-4.04</v>
      </c>
      <c r="AO595" t="s">
        <v>3206</v>
      </c>
      <c r="AP595">
        <v>4.3464999041040002E-3</v>
      </c>
      <c r="AQ595">
        <f>(Table2[[#This Row],[Sharpe Ratio]]-AVERAGE(Table2[Sharpe Ratio]))/_xlfn.STDEV.P(Table2[Sharpe Ratio])</f>
        <v>-0.70523043461798463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501</v>
      </c>
      <c r="AT595">
        <f>_xlfn.RANK.AVG(Table2[[#This Row],[6M Return vs Nifty Z-Score]],Table2[6M Return vs Nifty Z-Score])</f>
        <v>592</v>
      </c>
      <c r="AU595">
        <f>_xlfn.RANK.AVG(Table2[[#This Row],[Sharpe Ratio Z-Score]],Table2[Sharpe Ratio Z-Score])</f>
        <v>520</v>
      </c>
      <c r="AV595">
        <f>(Table2[[#This Row],[Rank 1Y]]+Table2[[#This Row],[Rank 6M]]+Table2[[#This Row],[Rank Sharpe]])/3</f>
        <v>537.66666666666663</v>
      </c>
    </row>
    <row r="596" spans="1:48" x14ac:dyDescent="0.3">
      <c r="A596" t="s">
        <v>1512</v>
      </c>
      <c r="B596" t="s">
        <v>1513</v>
      </c>
      <c r="C596" t="s">
        <v>3168</v>
      </c>
      <c r="D596" t="s">
        <v>1514</v>
      </c>
      <c r="E596">
        <v>6913.8568738200001</v>
      </c>
      <c r="F596">
        <v>505.4</v>
      </c>
      <c r="G596">
        <v>2.7058290260405902</v>
      </c>
      <c r="H596">
        <f>(Table2[[#This Row],[1Y Return vs Nifty]]-AVERAGE(Table2[1Y Return vs Nifty]))/_xlfn.STDEV.P(Table2[1Y Return vs Nifty])</f>
        <v>-0.3708467966148507</v>
      </c>
      <c r="I596">
        <v>6.9217923132676002</v>
      </c>
      <c r="J596">
        <f>(Table2[[#This Row],[1M Return vs Nifty]]-AVERAGE(Table2[1M Return vs Nifty]))/_xlfn.STDEV.P(Table2[1M Return vs Nifty])</f>
        <v>0.43957560068573392</v>
      </c>
      <c r="K596">
        <v>-15.967515173239001</v>
      </c>
      <c r="L596">
        <f>(Table2[[#This Row],[6M Return vs Nifty]]-AVERAGE(Table2[6M Return vs Nifty]))/_xlfn.STDEV.P(Table2[6M Return vs Nifty])</f>
        <v>-0.93610734041194321</v>
      </c>
      <c r="M596">
        <v>2.0164634397465502</v>
      </c>
      <c r="N596">
        <f>(Table2[[#This Row],[1W Return vs Nifty]]-AVERAGE(Table2[1W Return vs Nifty]))/_xlfn.STDEV.P(Table2[1W Return vs Nifty])</f>
        <v>-2.7586019239542528E-2</v>
      </c>
      <c r="O596">
        <v>492.3</v>
      </c>
      <c r="P596">
        <v>479.48425845978699</v>
      </c>
      <c r="Q596">
        <v>455.35685064485602</v>
      </c>
      <c r="R596">
        <v>64.762832724508996</v>
      </c>
      <c r="S596" s="1">
        <f>(Table2[[#This Row],[Close Price]]-Table2[[#This Row],[20D EMA]])/Table2[[#This Row],[20D EMA]]</f>
        <v>2.6609790777980837E-2</v>
      </c>
      <c r="T596" s="1">
        <f>(Table2[[#This Row],[Close Price]]-Table2[[#This Row],[50D EMA]])/Table2[[#This Row],[50D EMA]]</f>
        <v>5.4049201997705361E-2</v>
      </c>
      <c r="U596" s="1">
        <f>(Table2[[#This Row],[Close Price]]-Table2[[#This Row],[200D EMA]])/Table2[[#This Row],[200D EMA]]</f>
        <v>0.10989875146113445</v>
      </c>
      <c r="V596">
        <v>1.03747309793836</v>
      </c>
      <c r="W596">
        <v>503.15</v>
      </c>
      <c r="X596">
        <v>519.5</v>
      </c>
      <c r="Y596">
        <v>495.6</v>
      </c>
      <c r="Z596">
        <v>519.5</v>
      </c>
      <c r="AA596">
        <v>487.25</v>
      </c>
      <c r="AB596">
        <v>532.79999999999995</v>
      </c>
      <c r="AC596" s="1">
        <f>(Table2[[#This Row],[Close Price]]/Table2[[#This Row],[Day Low]])-1</f>
        <v>4.4718274868329466E-3</v>
      </c>
      <c r="AD596" s="1">
        <f>(Table2[[#This Row],[Day High]]/Table2[[#This Row],[Close Price]])-1</f>
        <v>2.7898694103680288E-2</v>
      </c>
      <c r="AE596" s="1">
        <f>(Table2[[#This Row],[Close Price]]/Table2[[#This Row],[Current Week Low]])-1</f>
        <v>1.9774011299434902E-2</v>
      </c>
      <c r="AF596" s="1">
        <f>(Table2[[#This Row],[Current Week High]]/Table2[[#This Row],[Close Price]])-1</f>
        <v>2.7898694103680288E-2</v>
      </c>
      <c r="AG596" s="1">
        <f>(Table2[[#This Row],[Close Price]]/Table2[[#This Row],[Current Month Low]])-1</f>
        <v>3.7249871729091888E-2</v>
      </c>
      <c r="AH596" s="1">
        <f>(Table2[[#This Row],[Current Month High]]/Table2[[#This Row],[Close Price]])-1</f>
        <v>5.4214483577364359E-2</v>
      </c>
      <c r="AI596">
        <v>14.147210130589601</v>
      </c>
      <c r="AJ596">
        <v>47.648261758691099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-0.1</v>
      </c>
      <c r="AM596" t="s">
        <v>3206</v>
      </c>
      <c r="AN596">
        <v>3.46</v>
      </c>
      <c r="AO596" t="s">
        <v>3208</v>
      </c>
      <c r="AQ596">
        <f>(Table2[[#This Row],[Sharpe Ratio]]-AVERAGE(Table2[Sharpe Ratio]))/_xlfn.STDEV.P(Table2[Sharpe Ratio])</f>
        <v>-0.75604684988846582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-1.6510114054690683</v>
      </c>
      <c r="AS596">
        <f>_xlfn.RANK.AVG(Table2[[#This Row],[1Y Return vs Nifty Z-Score]],Table2[1Y Return vs Nifty Z-Score])</f>
        <v>427</v>
      </c>
      <c r="AT596">
        <f>_xlfn.RANK.AVG(Table2[[#This Row],[6M Return vs Nifty Z-Score]],Table2[6M Return vs Nifty Z-Score])</f>
        <v>627</v>
      </c>
      <c r="AU596">
        <f>_xlfn.RANK.AVG(Table2[[#This Row],[Sharpe Ratio Z-Score]],Table2[Sharpe Ratio Z-Score])</f>
        <v>559.5</v>
      </c>
      <c r="AV596">
        <f>(Table2[[#This Row],[Rank 1Y]]+Table2[[#This Row],[Rank 6M]]+Table2[[#This Row],[Rank Sharpe]])/3</f>
        <v>537.83333333333337</v>
      </c>
    </row>
    <row r="597" spans="1:48" x14ac:dyDescent="0.3">
      <c r="A597" t="s">
        <v>296</v>
      </c>
      <c r="B597" t="s">
        <v>297</v>
      </c>
      <c r="C597" t="s">
        <v>3162</v>
      </c>
      <c r="D597" t="s">
        <v>27</v>
      </c>
      <c r="E597">
        <v>94303.851913919905</v>
      </c>
      <c r="F597">
        <v>13.14</v>
      </c>
      <c r="G597">
        <v>-8.3318063953751302</v>
      </c>
      <c r="H597">
        <f>(Table2[[#This Row],[1Y Return vs Nifty]]-AVERAGE(Table2[1Y Return vs Nifty]))/_xlfn.STDEV.P(Table2[1Y Return vs Nifty])</f>
        <v>-0.56654511278928421</v>
      </c>
      <c r="I597">
        <v>-17.486567295431499</v>
      </c>
      <c r="J597">
        <f>(Table2[[#This Row],[1M Return vs Nifty]]-AVERAGE(Table2[1M Return vs Nifty]))/_xlfn.STDEV.P(Table2[1M Return vs Nifty])</f>
        <v>-1.9440381047570308</v>
      </c>
      <c r="K597">
        <v>-16.014926861059301</v>
      </c>
      <c r="L597">
        <f>(Table2[[#This Row],[6M Return vs Nifty]]-AVERAGE(Table2[6M Return vs Nifty]))/_xlfn.STDEV.P(Table2[6M Return vs Nifty])</f>
        <v>-0.93762299257525927</v>
      </c>
      <c r="M597">
        <v>-9.1663540408946407</v>
      </c>
      <c r="N597">
        <f>(Table2[[#This Row],[1W Return vs Nifty]]-AVERAGE(Table2[1W Return vs Nifty]))/_xlfn.STDEV.P(Table2[1W Return vs Nifty])</f>
        <v>-2.1440813601211937</v>
      </c>
      <c r="O597">
        <v>14.87</v>
      </c>
      <c r="P597">
        <v>15.3931811838429</v>
      </c>
      <c r="Q597">
        <v>14.3573379675871</v>
      </c>
      <c r="R597">
        <v>26.895245587302799</v>
      </c>
      <c r="S597" s="1">
        <f>(Table2[[#This Row],[Close Price]]-Table2[[#This Row],[20D EMA]])/Table2[[#This Row],[20D EMA]]</f>
        <v>-0.11634162743779414</v>
      </c>
      <c r="T597" s="1">
        <f>(Table2[[#This Row],[Close Price]]-Table2[[#This Row],[50D EMA]])/Table2[[#This Row],[50D EMA]]</f>
        <v>-0.14637527856866259</v>
      </c>
      <c r="U597" s="1">
        <f>(Table2[[#This Row],[Close Price]]-Table2[[#This Row],[200D EMA]])/Table2[[#This Row],[200D EMA]]</f>
        <v>-8.4788556927150566E-2</v>
      </c>
      <c r="V597">
        <v>1.31492927608168</v>
      </c>
      <c r="W597">
        <v>13.03</v>
      </c>
      <c r="X597">
        <v>13.77</v>
      </c>
      <c r="Y597">
        <v>12.98</v>
      </c>
      <c r="Z597">
        <v>13.77</v>
      </c>
      <c r="AA597">
        <v>12.92</v>
      </c>
      <c r="AB597">
        <v>15.58</v>
      </c>
      <c r="AC597" s="1">
        <f>(Table2[[#This Row],[Close Price]]/Table2[[#This Row],[Day Low]])-1</f>
        <v>8.4420567920184819E-3</v>
      </c>
      <c r="AD597" s="1">
        <f>(Table2[[#This Row],[Day High]]/Table2[[#This Row],[Close Price]])-1</f>
        <v>4.7945205479452024E-2</v>
      </c>
      <c r="AE597" s="1">
        <f>(Table2[[#This Row],[Close Price]]/Table2[[#This Row],[Current Week Low]])-1</f>
        <v>1.2326656394453073E-2</v>
      </c>
      <c r="AF597" s="1">
        <f>(Table2[[#This Row],[Current Week High]]/Table2[[#This Row],[Close Price]])-1</f>
        <v>4.7945205479452024E-2</v>
      </c>
      <c r="AG597" s="1">
        <f>(Table2[[#This Row],[Close Price]]/Table2[[#This Row],[Current Month Low]])-1</f>
        <v>1.7027863777089758E-2</v>
      </c>
      <c r="AH597" s="1">
        <f>(Table2[[#This Row],[Current Month High]]/Table2[[#This Row],[Close Price]])-1</f>
        <v>0.1856925418569253</v>
      </c>
      <c r="AI597">
        <v>45.966514459665099</v>
      </c>
      <c r="AJ597">
        <v>27.572815533980499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-0.28999999999999998</v>
      </c>
      <c r="AM597" t="s">
        <v>3206</v>
      </c>
      <c r="AN597">
        <v>-16.78</v>
      </c>
      <c r="AO597" t="s">
        <v>3206</v>
      </c>
      <c r="AP597">
        <v>2.0360559048608E-2</v>
      </c>
      <c r="AQ597">
        <f>(Table2[[#This Row],[Sharpe Ratio]]-AVERAGE(Table2[Sharpe Ratio]))/_xlfn.STDEV.P(Table2[Sharpe Ratio])</f>
        <v>-0.51800459828820877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510</v>
      </c>
      <c r="AT597">
        <f>_xlfn.RANK.AVG(Table2[[#This Row],[6M Return vs Nifty Z-Score]],Table2[6M Return vs Nifty Z-Score])</f>
        <v>628</v>
      </c>
      <c r="AU597">
        <f>_xlfn.RANK.AVG(Table2[[#This Row],[Sharpe Ratio Z-Score]],Table2[Sharpe Ratio Z-Score])</f>
        <v>478</v>
      </c>
      <c r="AV597">
        <f>(Table2[[#This Row],[Rank 1Y]]+Table2[[#This Row],[Rank 6M]]+Table2[[#This Row],[Rank Sharpe]])/3</f>
        <v>538.66666666666663</v>
      </c>
    </row>
    <row r="598" spans="1:48" x14ac:dyDescent="0.3">
      <c r="A598" t="s">
        <v>1992</v>
      </c>
      <c r="B598" t="s">
        <v>1993</v>
      </c>
      <c r="C598" t="s">
        <v>3178</v>
      </c>
      <c r="D598" t="s">
        <v>1589</v>
      </c>
      <c r="E598">
        <v>3468.752917454</v>
      </c>
      <c r="F598">
        <v>152.84</v>
      </c>
      <c r="G598">
        <v>-28.640109975486499</v>
      </c>
      <c r="H598">
        <f>(Table2[[#This Row],[1Y Return vs Nifty]]-AVERAGE(Table2[1Y Return vs Nifty]))/_xlfn.STDEV.P(Table2[1Y Return vs Nifty])</f>
        <v>-0.92661324905657716</v>
      </c>
      <c r="I598">
        <v>-9.1979457902210697</v>
      </c>
      <c r="J598">
        <f>(Table2[[#This Row],[1M Return vs Nifty]]-AVERAGE(Table2[1M Return vs Nifty]))/_xlfn.STDEV.P(Table2[1M Return vs Nifty])</f>
        <v>-1.134607559821684</v>
      </c>
      <c r="K598">
        <v>-6.6060357521681903</v>
      </c>
      <c r="L598">
        <f>(Table2[[#This Row],[6M Return vs Nifty]]-AVERAGE(Table2[6M Return vs Nifty]))/_xlfn.STDEV.P(Table2[6M Return vs Nifty])</f>
        <v>-0.63684048895196488</v>
      </c>
      <c r="M598">
        <v>1.3343827701869999</v>
      </c>
      <c r="N598">
        <f>(Table2[[#This Row],[1W Return vs Nifty]]-AVERAGE(Table2[1W Return vs Nifty]))/_xlfn.STDEV.P(Table2[1W Return vs Nifty])</f>
        <v>-0.15667876010983814</v>
      </c>
      <c r="O598">
        <v>156.31</v>
      </c>
      <c r="P598">
        <v>156.62221164456901</v>
      </c>
      <c r="Q598">
        <v>151.09167021616599</v>
      </c>
      <c r="R598">
        <v>39.039041533535197</v>
      </c>
      <c r="S598" s="1">
        <f>(Table2[[#This Row],[Close Price]]-Table2[[#This Row],[20D EMA]])/Table2[[#This Row],[20D EMA]]</f>
        <v>-2.2199475401445838E-2</v>
      </c>
      <c r="T598" s="1">
        <f>(Table2[[#This Row],[Close Price]]-Table2[[#This Row],[50D EMA]])/Table2[[#This Row],[50D EMA]]</f>
        <v>-2.4148628759962692E-2</v>
      </c>
      <c r="U598" s="1">
        <f>(Table2[[#This Row],[Close Price]]-Table2[[#This Row],[200D EMA]])/Table2[[#This Row],[200D EMA]]</f>
        <v>1.1571318136418002E-2</v>
      </c>
      <c r="V598">
        <v>0.60886515055729695</v>
      </c>
      <c r="W598">
        <v>152.25</v>
      </c>
      <c r="X598">
        <v>155.94999999999999</v>
      </c>
      <c r="Y598">
        <v>150.43</v>
      </c>
      <c r="Z598">
        <v>155.94999999999999</v>
      </c>
      <c r="AA598">
        <v>150.43</v>
      </c>
      <c r="AB598">
        <v>162</v>
      </c>
      <c r="AC598" s="1">
        <f>(Table2[[#This Row],[Close Price]]/Table2[[#This Row],[Day Low]])-1</f>
        <v>3.875205254515679E-3</v>
      </c>
      <c r="AD598" s="1">
        <f>(Table2[[#This Row],[Day High]]/Table2[[#This Row],[Close Price]])-1</f>
        <v>2.0348076419785199E-2</v>
      </c>
      <c r="AE598" s="1">
        <f>(Table2[[#This Row],[Close Price]]/Table2[[#This Row],[Current Week Low]])-1</f>
        <v>1.6020740543774448E-2</v>
      </c>
      <c r="AF598" s="1">
        <f>(Table2[[#This Row],[Current Week High]]/Table2[[#This Row],[Close Price]])-1</f>
        <v>2.0348076419785199E-2</v>
      </c>
      <c r="AG598" s="1">
        <f>(Table2[[#This Row],[Close Price]]/Table2[[#This Row],[Current Month Low]])-1</f>
        <v>1.6020740543774448E-2</v>
      </c>
      <c r="AH598" s="1">
        <f>(Table2[[#This Row],[Current Month High]]/Table2[[#This Row],[Close Price]])-1</f>
        <v>5.9931954985605884E-2</v>
      </c>
      <c r="AI598">
        <v>17.174823344674099</v>
      </c>
      <c r="AJ598">
        <v>18.4806201550387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-0.04</v>
      </c>
      <c r="AM598" t="s">
        <v>3206</v>
      </c>
      <c r="AN598">
        <v>-3.75</v>
      </c>
      <c r="AO598" t="s">
        <v>3206</v>
      </c>
      <c r="AP598">
        <v>3.2479505913310003E-2</v>
      </c>
      <c r="AQ598">
        <f>(Table2[[#This Row],[Sharpe Ratio]]-AVERAGE(Table2[Sharpe Ratio]))/_xlfn.STDEV.P(Table2[Sharpe Ratio])</f>
        <v>-0.37631785030597359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644</v>
      </c>
      <c r="AT598">
        <f>_xlfn.RANK.AVG(Table2[[#This Row],[6M Return vs Nifty Z-Score]],Table2[6M Return vs Nifty Z-Score])</f>
        <v>536</v>
      </c>
      <c r="AU598">
        <f>_xlfn.RANK.AVG(Table2[[#This Row],[Sharpe Ratio Z-Score]],Table2[Sharpe Ratio Z-Score])</f>
        <v>441</v>
      </c>
      <c r="AV598">
        <f>(Table2[[#This Row],[Rank 1Y]]+Table2[[#This Row],[Rank 6M]]+Table2[[#This Row],[Rank Sharpe]])/3</f>
        <v>540.33333333333337</v>
      </c>
    </row>
    <row r="599" spans="1:48" x14ac:dyDescent="0.3">
      <c r="A599" t="s">
        <v>894</v>
      </c>
      <c r="B599" t="s">
        <v>895</v>
      </c>
      <c r="C599" t="s">
        <v>3161</v>
      </c>
      <c r="D599" t="s">
        <v>51</v>
      </c>
      <c r="E599">
        <v>17704.861679064001</v>
      </c>
      <c r="F599">
        <v>212.01</v>
      </c>
      <c r="G599">
        <v>-20.189428881816301</v>
      </c>
      <c r="H599">
        <f>(Table2[[#This Row],[1Y Return vs Nifty]]-AVERAGE(Table2[1Y Return vs Nifty]))/_xlfn.STDEV.P(Table2[1Y Return vs Nifty])</f>
        <v>-0.77678187689967193</v>
      </c>
      <c r="I599">
        <v>1.9740621801515099</v>
      </c>
      <c r="J599">
        <f>(Table2[[#This Row],[1M Return vs Nifty]]-AVERAGE(Table2[1M Return vs Nifty]))/_xlfn.STDEV.P(Table2[1M Return vs Nifty])</f>
        <v>-4.3598096571843777E-2</v>
      </c>
      <c r="K599">
        <v>-19.118903390417401</v>
      </c>
      <c r="L599">
        <f>(Table2[[#This Row],[6M Return vs Nifty]]-AVERAGE(Table2[6M Return vs Nifty]))/_xlfn.STDEV.P(Table2[6M Return vs Nifty])</f>
        <v>-1.0368506083360614</v>
      </c>
      <c r="M599">
        <v>2.90016149650639</v>
      </c>
      <c r="N599">
        <f>(Table2[[#This Row],[1W Return vs Nifty]]-AVERAGE(Table2[1W Return vs Nifty]))/_xlfn.STDEV.P(Table2[1W Return vs Nifty])</f>
        <v>0.13966546484451406</v>
      </c>
      <c r="O599">
        <v>211.71</v>
      </c>
      <c r="P599">
        <v>212.39083671777399</v>
      </c>
      <c r="Q599">
        <v>212.03546550928701</v>
      </c>
      <c r="R599">
        <v>59.919334086025003</v>
      </c>
      <c r="S599" s="1">
        <f>(Table2[[#This Row],[Close Price]]-Table2[[#This Row],[20D EMA]])/Table2[[#This Row],[20D EMA]]</f>
        <v>1.4170327334560623E-3</v>
      </c>
      <c r="T599" s="1">
        <f>(Table2[[#This Row],[Close Price]]-Table2[[#This Row],[50D EMA]])/Table2[[#This Row],[50D EMA]]</f>
        <v>-1.7930939190190212E-3</v>
      </c>
      <c r="U599" s="1">
        <f>(Table2[[#This Row],[Close Price]]-Table2[[#This Row],[200D EMA]])/Table2[[#This Row],[200D EMA]]</f>
        <v>-1.2010023524060535E-4</v>
      </c>
      <c r="V599">
        <v>1.45596597529815</v>
      </c>
      <c r="W599">
        <v>211.72</v>
      </c>
      <c r="X599">
        <v>214.5</v>
      </c>
      <c r="Y599">
        <v>209.92</v>
      </c>
      <c r="Z599">
        <v>215.46</v>
      </c>
      <c r="AA599">
        <v>205.55</v>
      </c>
      <c r="AB599">
        <v>217.95</v>
      </c>
      <c r="AC599" s="1">
        <f>(Table2[[#This Row],[Close Price]]/Table2[[#This Row],[Day Low]])-1</f>
        <v>1.3697336104288027E-3</v>
      </c>
      <c r="AD599" s="1">
        <f>(Table2[[#This Row],[Day High]]/Table2[[#This Row],[Close Price]])-1</f>
        <v>1.1744729022215905E-2</v>
      </c>
      <c r="AE599" s="1">
        <f>(Table2[[#This Row],[Close Price]]/Table2[[#This Row],[Current Week Low]])-1</f>
        <v>9.9561737804878536E-3</v>
      </c>
      <c r="AF599" s="1">
        <f>(Table2[[#This Row],[Current Week High]]/Table2[[#This Row],[Close Price]])-1</f>
        <v>1.6272817319937793E-2</v>
      </c>
      <c r="AG599" s="1">
        <f>(Table2[[#This Row],[Close Price]]/Table2[[#This Row],[Current Month Low]])-1</f>
        <v>3.1427876429092505E-2</v>
      </c>
      <c r="AH599" s="1">
        <f>(Table2[[#This Row],[Current Month High]]/Table2[[#This Row],[Close Price]])-1</f>
        <v>2.8017546342153699E-2</v>
      </c>
      <c r="AI599">
        <v>36.4322437620866</v>
      </c>
      <c r="AJ599">
        <v>15.836634339571001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-0.04</v>
      </c>
      <c r="AM599" t="s">
        <v>3206</v>
      </c>
      <c r="AN599">
        <v>-1.33</v>
      </c>
      <c r="AO599" t="s">
        <v>3206</v>
      </c>
      <c r="AP599">
        <v>5.4847975142982001E-2</v>
      </c>
      <c r="AQ599">
        <f>(Table2[[#This Row],[Sharpe Ratio]]-AVERAGE(Table2[Sharpe Ratio]))/_xlfn.STDEV.P(Table2[Sharpe Ratio])</f>
        <v>-0.11480043481800241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588</v>
      </c>
      <c r="AT599">
        <f>_xlfn.RANK.AVG(Table2[[#This Row],[6M Return vs Nifty Z-Score]],Table2[6M Return vs Nifty Z-Score])</f>
        <v>658</v>
      </c>
      <c r="AU599">
        <f>_xlfn.RANK.AVG(Table2[[#This Row],[Sharpe Ratio Z-Score]],Table2[Sharpe Ratio Z-Score])</f>
        <v>376</v>
      </c>
      <c r="AV599">
        <f>(Table2[[#This Row],[Rank 1Y]]+Table2[[#This Row],[Rank 6M]]+Table2[[#This Row],[Rank Sharpe]])/3</f>
        <v>540.66666666666663</v>
      </c>
    </row>
    <row r="600" spans="1:48" x14ac:dyDescent="0.3">
      <c r="A600" t="s">
        <v>468</v>
      </c>
      <c r="B600" t="s">
        <v>469</v>
      </c>
      <c r="C600" t="s">
        <v>3175</v>
      </c>
      <c r="D600" t="s">
        <v>376</v>
      </c>
      <c r="E600">
        <v>46477.62513072</v>
      </c>
      <c r="F600">
        <v>611</v>
      </c>
      <c r="G600">
        <v>-24.4127104980784</v>
      </c>
      <c r="H600">
        <f>(Table2[[#This Row],[1Y Return vs Nifty]]-AVERAGE(Table2[1Y Return vs Nifty]))/_xlfn.STDEV.P(Table2[1Y Return vs Nifty])</f>
        <v>-0.85166105794503799</v>
      </c>
      <c r="I600">
        <v>9.6291303331719398</v>
      </c>
      <c r="J600">
        <f>(Table2[[#This Row],[1M Return vs Nifty]]-AVERAGE(Table2[1M Return vs Nifty]))/_xlfn.STDEV.P(Table2[1M Return vs Nifty])</f>
        <v>0.70396239738018829</v>
      </c>
      <c r="K600">
        <v>16.634635810033</v>
      </c>
      <c r="L600">
        <f>(Table2[[#This Row],[6M Return vs Nifty]]-AVERAGE(Table2[6M Return vs Nifty]))/_xlfn.STDEV.P(Table2[6M Return vs Nifty])</f>
        <v>0.10611500893448371</v>
      </c>
      <c r="M600">
        <v>4.9960629051495902</v>
      </c>
      <c r="N600">
        <f>(Table2[[#This Row],[1W Return vs Nifty]]-AVERAGE(Table2[1W Return vs Nifty]))/_xlfn.STDEV.P(Table2[1W Return vs Nifty])</f>
        <v>0.53634238226893027</v>
      </c>
      <c r="O600">
        <v>591.26</v>
      </c>
      <c r="P600">
        <v>570.74096755407299</v>
      </c>
      <c r="Q600">
        <v>555.757290910964</v>
      </c>
      <c r="R600">
        <v>72.061018868736397</v>
      </c>
      <c r="S600" s="1">
        <f>(Table2[[#This Row],[Close Price]]-Table2[[#This Row],[20D EMA]])/Table2[[#This Row],[20D EMA]]</f>
        <v>3.3386327503974578E-2</v>
      </c>
      <c r="T600" s="1">
        <f>(Table2[[#This Row],[Close Price]]-Table2[[#This Row],[50D EMA]])/Table2[[#This Row],[50D EMA]]</f>
        <v>7.0538185857689978E-2</v>
      </c>
      <c r="U600" s="1">
        <f>(Table2[[#This Row],[Close Price]]-Table2[[#This Row],[200D EMA]])/Table2[[#This Row],[200D EMA]]</f>
        <v>9.9400781586662518E-2</v>
      </c>
      <c r="V600">
        <v>1.04533470498237</v>
      </c>
      <c r="W600">
        <v>609</v>
      </c>
      <c r="X600">
        <v>619.1</v>
      </c>
      <c r="Y600">
        <v>601.1</v>
      </c>
      <c r="Z600">
        <v>620</v>
      </c>
      <c r="AA600">
        <v>593</v>
      </c>
      <c r="AB600">
        <v>623.70000000000005</v>
      </c>
      <c r="AC600" s="1">
        <f>(Table2[[#This Row],[Close Price]]/Table2[[#This Row],[Day Low]])-1</f>
        <v>3.284072249589487E-3</v>
      </c>
      <c r="AD600" s="1">
        <f>(Table2[[#This Row],[Day High]]/Table2[[#This Row],[Close Price]])-1</f>
        <v>1.3256955810147408E-2</v>
      </c>
      <c r="AE600" s="1">
        <f>(Table2[[#This Row],[Close Price]]/Table2[[#This Row],[Current Week Low]])-1</f>
        <v>1.6469805356845724E-2</v>
      </c>
      <c r="AF600" s="1">
        <f>(Table2[[#This Row],[Current Week High]]/Table2[[#This Row],[Close Price]])-1</f>
        <v>1.4729950900163713E-2</v>
      </c>
      <c r="AG600" s="1">
        <f>(Table2[[#This Row],[Close Price]]/Table2[[#This Row],[Current Month Low]])-1</f>
        <v>3.0354131534569895E-2</v>
      </c>
      <c r="AH600" s="1">
        <f>(Table2[[#This Row],[Current Month High]]/Table2[[#This Row],[Close Price]])-1</f>
        <v>2.0785597381342225E-2</v>
      </c>
      <c r="AI600">
        <v>4.5908346972176597</v>
      </c>
      <c r="AJ600">
        <v>36.444841447074502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0.06</v>
      </c>
      <c r="AM600" t="s">
        <v>3208</v>
      </c>
      <c r="AN600">
        <v>5.81</v>
      </c>
      <c r="AO600" t="s">
        <v>3208</v>
      </c>
      <c r="AP600">
        <v>-8.6925243819072004E-2</v>
      </c>
      <c r="AQ600">
        <f>(Table2[[#This Row],[Sharpe Ratio]]-AVERAGE(Table2[Sharpe Ratio]))/_xlfn.STDEV.P(Table2[Sharpe Ratio])</f>
        <v>-1.7723195715850675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-1.2775608409465029</v>
      </c>
      <c r="AS600">
        <f>_xlfn.RANK.AVG(Table2[[#This Row],[1Y Return vs Nifty Z-Score]],Table2[1Y Return vs Nifty Z-Score])</f>
        <v>618</v>
      </c>
      <c r="AT600">
        <f>_xlfn.RANK.AVG(Table2[[#This Row],[6M Return vs Nifty Z-Score]],Table2[6M Return vs Nifty Z-Score])</f>
        <v>291</v>
      </c>
      <c r="AU600">
        <f>_xlfn.RANK.AVG(Table2[[#This Row],[Sharpe Ratio Z-Score]],Table2[Sharpe Ratio Z-Score])</f>
        <v>714</v>
      </c>
      <c r="AV600">
        <f>(Table2[[#This Row],[Rank 1Y]]+Table2[[#This Row],[Rank 6M]]+Table2[[#This Row],[Rank Sharpe]])/3</f>
        <v>541</v>
      </c>
    </row>
    <row r="601" spans="1:48" x14ac:dyDescent="0.3">
      <c r="A601" t="s">
        <v>1042</v>
      </c>
      <c r="B601" t="s">
        <v>1043</v>
      </c>
      <c r="C601" t="s">
        <v>624</v>
      </c>
      <c r="D601" t="s">
        <v>624</v>
      </c>
      <c r="E601">
        <v>13217.469947461999</v>
      </c>
      <c r="F601">
        <v>26.14</v>
      </c>
      <c r="G601">
        <v>2.2782116474120402</v>
      </c>
      <c r="H601">
        <f>(Table2[[#This Row],[1Y Return vs Nifty]]-AVERAGE(Table2[1Y Return vs Nifty]))/_xlfn.STDEV.P(Table2[1Y Return vs Nifty])</f>
        <v>-0.37842849303527831</v>
      </c>
      <c r="I601">
        <v>1.3187631513078499</v>
      </c>
      <c r="J601">
        <f>(Table2[[#This Row],[1M Return vs Nifty]]-AVERAGE(Table2[1M Return vs Nifty]))/_xlfn.STDEV.P(Table2[1M Return vs Nifty])</f>
        <v>-0.10759173528234502</v>
      </c>
      <c r="K601">
        <v>-24.153814060816</v>
      </c>
      <c r="L601">
        <f>(Table2[[#This Row],[6M Return vs Nifty]]-AVERAGE(Table2[6M Return vs Nifty]))/_xlfn.STDEV.P(Table2[6M Return vs Nifty])</f>
        <v>-1.1978061364036627</v>
      </c>
      <c r="M601">
        <v>0.14489864320287801</v>
      </c>
      <c r="N601">
        <f>(Table2[[#This Row],[1W Return vs Nifty]]-AVERAGE(Table2[1W Return vs Nifty]))/_xlfn.STDEV.P(Table2[1W Return vs Nifty])</f>
        <v>-0.3818042812204826</v>
      </c>
      <c r="O601">
        <v>26.94</v>
      </c>
      <c r="P601">
        <v>26.901652493623502</v>
      </c>
      <c r="Q601">
        <v>25.791876819916201</v>
      </c>
      <c r="R601">
        <v>43.283807295850799</v>
      </c>
      <c r="S601" s="1">
        <f>(Table2[[#This Row],[Close Price]]-Table2[[#This Row],[20D EMA]])/Table2[[#This Row],[20D EMA]]</f>
        <v>-2.9695619896065357E-2</v>
      </c>
      <c r="T601" s="1">
        <f>(Table2[[#This Row],[Close Price]]-Table2[[#This Row],[50D EMA]])/Table2[[#This Row],[50D EMA]]</f>
        <v>-2.8312479830153014E-2</v>
      </c>
      <c r="U601" s="1">
        <f>(Table2[[#This Row],[Close Price]]-Table2[[#This Row],[200D EMA]])/Table2[[#This Row],[200D EMA]]</f>
        <v>1.3497396196269934E-2</v>
      </c>
      <c r="V601">
        <v>1.10212280346606</v>
      </c>
      <c r="W601">
        <v>26</v>
      </c>
      <c r="X601">
        <v>26.99</v>
      </c>
      <c r="Y601">
        <v>26</v>
      </c>
      <c r="Z601">
        <v>27.25</v>
      </c>
      <c r="AA601">
        <v>26</v>
      </c>
      <c r="AB601">
        <v>28.3</v>
      </c>
      <c r="AC601" s="1">
        <f>(Table2[[#This Row],[Close Price]]/Table2[[#This Row],[Day Low]])-1</f>
        <v>5.3846153846153211E-3</v>
      </c>
      <c r="AD601" s="1">
        <f>(Table2[[#This Row],[Day High]]/Table2[[#This Row],[Close Price]])-1</f>
        <v>3.2517214996174326E-2</v>
      </c>
      <c r="AE601" s="1">
        <f>(Table2[[#This Row],[Close Price]]/Table2[[#This Row],[Current Week Low]])-1</f>
        <v>5.3846153846153211E-3</v>
      </c>
      <c r="AF601" s="1">
        <f>(Table2[[#This Row],[Current Week High]]/Table2[[#This Row],[Close Price]])-1</f>
        <v>4.2463657230298324E-2</v>
      </c>
      <c r="AG601" s="1">
        <f>(Table2[[#This Row],[Close Price]]/Table2[[#This Row],[Current Month Low]])-1</f>
        <v>5.3846153846153211E-3</v>
      </c>
      <c r="AH601" s="1">
        <f>(Table2[[#This Row],[Current Month High]]/Table2[[#This Row],[Close Price]])-1</f>
        <v>8.2631981637337315E-2</v>
      </c>
      <c r="AI601">
        <v>49.387911247130802</v>
      </c>
      <c r="AJ601">
        <v>62.360248447204903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-0.16</v>
      </c>
      <c r="AM601" t="s">
        <v>3206</v>
      </c>
      <c r="AN601">
        <v>-6.21</v>
      </c>
      <c r="AO601" t="s">
        <v>3206</v>
      </c>
      <c r="AP601">
        <v>1.0969115556288E-2</v>
      </c>
      <c r="AQ601">
        <f>(Table2[[#This Row],[Sharpe Ratio]]-AVERAGE(Table2[Sharpe Ratio]))/_xlfn.STDEV.P(Table2[Sharpe Ratio])</f>
        <v>-0.62780317254893236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-2.6934338184907012</v>
      </c>
      <c r="AS601">
        <f>_xlfn.RANK.AVG(Table2[[#This Row],[1Y Return vs Nifty Z-Score]],Table2[1Y Return vs Nifty Z-Score])</f>
        <v>432</v>
      </c>
      <c r="AT601">
        <f>_xlfn.RANK.AVG(Table2[[#This Row],[6M Return vs Nifty Z-Score]],Table2[6M Return vs Nifty Z-Score])</f>
        <v>694</v>
      </c>
      <c r="AU601">
        <f>_xlfn.RANK.AVG(Table2[[#This Row],[Sharpe Ratio Z-Score]],Table2[Sharpe Ratio Z-Score])</f>
        <v>503</v>
      </c>
      <c r="AV601">
        <f>(Table2[[#This Row],[Rank 1Y]]+Table2[[#This Row],[Rank 6M]]+Table2[[#This Row],[Rank Sharpe]])/3</f>
        <v>543</v>
      </c>
    </row>
    <row r="602" spans="1:48" x14ac:dyDescent="0.3">
      <c r="A602" t="s">
        <v>1077</v>
      </c>
      <c r="B602" t="s">
        <v>1078</v>
      </c>
      <c r="C602" t="s">
        <v>3173</v>
      </c>
      <c r="D602" t="s">
        <v>78</v>
      </c>
      <c r="E602">
        <v>12257.92464736</v>
      </c>
      <c r="F602">
        <v>588.45000000000005</v>
      </c>
      <c r="G602">
        <v>-48.272231468049803</v>
      </c>
      <c r="H602">
        <f>(Table2[[#This Row],[1Y Return vs Nifty]]-AVERAGE(Table2[1Y Return vs Nifty]))/_xlfn.STDEV.P(Table2[1Y Return vs Nifty])</f>
        <v>-1.2746926131903278</v>
      </c>
      <c r="I602">
        <v>-3.4347318464912102</v>
      </c>
      <c r="J602">
        <f>(Table2[[#This Row],[1M Return vs Nifty]]-AVERAGE(Table2[1M Return vs Nifty]))/_xlfn.STDEV.P(Table2[1M Return vs Nifty])</f>
        <v>-0.5717972782664501</v>
      </c>
      <c r="K602">
        <v>-3.1484913617879902</v>
      </c>
      <c r="L602">
        <f>(Table2[[#This Row],[6M Return vs Nifty]]-AVERAGE(Table2[6M Return vs Nifty]))/_xlfn.STDEV.P(Table2[6M Return vs Nifty])</f>
        <v>-0.52631005065786074</v>
      </c>
      <c r="M602">
        <v>-0.79645715012659801</v>
      </c>
      <c r="N602">
        <f>(Table2[[#This Row],[1W Return vs Nifty]]-AVERAGE(Table2[1W Return vs Nifty]))/_xlfn.STDEV.P(Table2[1W Return vs Nifty])</f>
        <v>-0.55996825055493959</v>
      </c>
      <c r="O602">
        <v>604.63</v>
      </c>
      <c r="P602">
        <v>612.21891837166697</v>
      </c>
      <c r="Q602">
        <v>641.45069557219699</v>
      </c>
      <c r="R602">
        <v>36.749221236012801</v>
      </c>
      <c r="S602" s="1">
        <f>(Table2[[#This Row],[Close Price]]-Table2[[#This Row],[20D EMA]])/Table2[[#This Row],[20D EMA]]</f>
        <v>-2.6760167375088816E-2</v>
      </c>
      <c r="T602" s="1">
        <f>(Table2[[#This Row],[Close Price]]-Table2[[#This Row],[50D EMA]])/Table2[[#This Row],[50D EMA]]</f>
        <v>-3.8824214114267619E-2</v>
      </c>
      <c r="U602" s="1">
        <f>(Table2[[#This Row],[Close Price]]-Table2[[#This Row],[200D EMA]])/Table2[[#This Row],[200D EMA]]</f>
        <v>-8.2626296826942294E-2</v>
      </c>
      <c r="V602">
        <v>0.47250709393499402</v>
      </c>
      <c r="W602">
        <v>585.25</v>
      </c>
      <c r="X602">
        <v>595</v>
      </c>
      <c r="Y602">
        <v>581.35</v>
      </c>
      <c r="Z602">
        <v>596</v>
      </c>
      <c r="AA602">
        <v>581.35</v>
      </c>
      <c r="AB602">
        <v>619.5</v>
      </c>
      <c r="AC602" s="1">
        <f>(Table2[[#This Row],[Close Price]]/Table2[[#This Row],[Day Low]])-1</f>
        <v>5.4677488252883322E-3</v>
      </c>
      <c r="AD602" s="1">
        <f>(Table2[[#This Row],[Day High]]/Table2[[#This Row],[Close Price]])-1</f>
        <v>1.1130937207919134E-2</v>
      </c>
      <c r="AE602" s="1">
        <f>(Table2[[#This Row],[Close Price]]/Table2[[#This Row],[Current Week Low]])-1</f>
        <v>1.221295261030364E-2</v>
      </c>
      <c r="AF602" s="1">
        <f>(Table2[[#This Row],[Current Week High]]/Table2[[#This Row],[Close Price]])-1</f>
        <v>1.2830316934318908E-2</v>
      </c>
      <c r="AG602" s="1">
        <f>(Table2[[#This Row],[Close Price]]/Table2[[#This Row],[Current Month Low]])-1</f>
        <v>1.221295261030364E-2</v>
      </c>
      <c r="AH602" s="1">
        <f>(Table2[[#This Row],[Current Month High]]/Table2[[#This Row],[Close Price]])-1</f>
        <v>5.2765740504715719E-2</v>
      </c>
      <c r="AI602">
        <v>40.028889455348697</v>
      </c>
      <c r="AJ602">
        <v>16.6980664352999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-0.12</v>
      </c>
      <c r="AM602" t="s">
        <v>3206</v>
      </c>
      <c r="AN602">
        <v>-6.59</v>
      </c>
      <c r="AO602" t="s">
        <v>3206</v>
      </c>
      <c r="AP602">
        <v>3.9955737115151997E-2</v>
      </c>
      <c r="AQ602">
        <f>(Table2[[#This Row],[Sharpe Ratio]]-AVERAGE(Table2[Sharpe Ratio]))/_xlfn.STDEV.P(Table2[Sharpe Ratio])</f>
        <v>-0.28891067722581032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713</v>
      </c>
      <c r="AT602">
        <f>_xlfn.RANK.AVG(Table2[[#This Row],[6M Return vs Nifty Z-Score]],Table2[6M Return vs Nifty Z-Score])</f>
        <v>498</v>
      </c>
      <c r="AU602">
        <f>_xlfn.RANK.AVG(Table2[[#This Row],[Sharpe Ratio Z-Score]],Table2[Sharpe Ratio Z-Score])</f>
        <v>419</v>
      </c>
      <c r="AV602">
        <f>(Table2[[#This Row],[Rank 1Y]]+Table2[[#This Row],[Rank 6M]]+Table2[[#This Row],[Rank Sharpe]])/3</f>
        <v>543.33333333333337</v>
      </c>
    </row>
    <row r="603" spans="1:48" x14ac:dyDescent="0.3">
      <c r="A603" t="s">
        <v>415</v>
      </c>
      <c r="B603" t="s">
        <v>416</v>
      </c>
      <c r="C603" t="s">
        <v>3162</v>
      </c>
      <c r="D603" t="s">
        <v>27</v>
      </c>
      <c r="E603">
        <v>56923.05</v>
      </c>
      <c r="F603">
        <v>1982.65</v>
      </c>
      <c r="G603">
        <v>-22.0331787578784</v>
      </c>
      <c r="H603">
        <f>(Table2[[#This Row],[1Y Return vs Nifty]]-AVERAGE(Table2[1Y Return vs Nifty]))/_xlfn.STDEV.P(Table2[1Y Return vs Nifty])</f>
        <v>-0.80947173595155697</v>
      </c>
      <c r="I603">
        <v>4.2304257951165098</v>
      </c>
      <c r="J603">
        <f>(Table2[[#This Row],[1M Return vs Nifty]]-AVERAGE(Table2[1M Return vs Nifty]))/_xlfn.STDEV.P(Table2[1M Return vs Nifty])</f>
        <v>0.1767485110377941</v>
      </c>
      <c r="K603">
        <v>-10.1408921495121</v>
      </c>
      <c r="L603">
        <f>(Table2[[#This Row],[6M Return vs Nifty]]-AVERAGE(Table2[6M Return vs Nifty]))/_xlfn.STDEV.P(Table2[6M Return vs Nifty])</f>
        <v>-0.74984242986476879</v>
      </c>
      <c r="M603">
        <v>3.4040352758846701</v>
      </c>
      <c r="N603">
        <f>(Table2[[#This Row],[1W Return vs Nifty]]-AVERAGE(Table2[1W Return vs Nifty]))/_xlfn.STDEV.P(Table2[1W Return vs Nifty])</f>
        <v>0.23503020707452069</v>
      </c>
      <c r="O603">
        <v>1938.78</v>
      </c>
      <c r="P603">
        <v>1903.2392243798099</v>
      </c>
      <c r="Q603">
        <v>1818.7083585488499</v>
      </c>
      <c r="R603">
        <v>64.460102884467005</v>
      </c>
      <c r="S603" s="1">
        <f>(Table2[[#This Row],[Close Price]]-Table2[[#This Row],[20D EMA]])/Table2[[#This Row],[20D EMA]]</f>
        <v>2.2627631809694817E-2</v>
      </c>
      <c r="T603" s="1">
        <f>(Table2[[#This Row],[Close Price]]-Table2[[#This Row],[50D EMA]])/Table2[[#This Row],[50D EMA]]</f>
        <v>4.1724011675971527E-2</v>
      </c>
      <c r="U603" s="1">
        <f>(Table2[[#This Row],[Close Price]]-Table2[[#This Row],[200D EMA]])/Table2[[#This Row],[200D EMA]]</f>
        <v>9.0141797985664657E-2</v>
      </c>
      <c r="V603">
        <v>0.99379685780861204</v>
      </c>
      <c r="W603">
        <v>1977.1</v>
      </c>
      <c r="X603">
        <v>2030</v>
      </c>
      <c r="Y603">
        <v>1909.4</v>
      </c>
      <c r="Z603">
        <v>2030</v>
      </c>
      <c r="AA603">
        <v>1909.4</v>
      </c>
      <c r="AB603">
        <v>2030</v>
      </c>
      <c r="AC603" s="1">
        <f>(Table2[[#This Row],[Close Price]]/Table2[[#This Row],[Day Low]])-1</f>
        <v>2.8071417733044335E-3</v>
      </c>
      <c r="AD603" s="1">
        <f>(Table2[[#This Row],[Day High]]/Table2[[#This Row],[Close Price]])-1</f>
        <v>2.3882177893223666E-2</v>
      </c>
      <c r="AE603" s="1">
        <f>(Table2[[#This Row],[Close Price]]/Table2[[#This Row],[Current Week Low]])-1</f>
        <v>3.8362836493139207E-2</v>
      </c>
      <c r="AF603" s="1">
        <f>(Table2[[#This Row],[Current Week High]]/Table2[[#This Row],[Close Price]])-1</f>
        <v>2.3882177893223666E-2</v>
      </c>
      <c r="AG603" s="1">
        <f>(Table2[[#This Row],[Close Price]]/Table2[[#This Row],[Current Month Low]])-1</f>
        <v>3.8362836493139207E-2</v>
      </c>
      <c r="AH603" s="1">
        <f>(Table2[[#This Row],[Current Month High]]/Table2[[#This Row],[Close Price]])-1</f>
        <v>2.3882177893223666E-2</v>
      </c>
      <c r="AI603">
        <v>5.1446296623206296</v>
      </c>
      <c r="AJ603">
        <v>28.459893741091101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</v>
      </c>
      <c r="AM603" t="s">
        <v>3207</v>
      </c>
      <c r="AN603">
        <v>1.79</v>
      </c>
      <c r="AO603" t="s">
        <v>3208</v>
      </c>
      <c r="AP603">
        <v>2.4467042867813999E-2</v>
      </c>
      <c r="AQ603">
        <f>(Table2[[#This Row],[Sharpe Ratio]]-AVERAGE(Table2[Sharpe Ratio]))/_xlfn.STDEV.P(Table2[Sharpe Ratio])</f>
        <v>-0.46999429306279072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-1.6175297407668014</v>
      </c>
      <c r="AS603">
        <f>_xlfn.RANK.AVG(Table2[[#This Row],[1Y Return vs Nifty Z-Score]],Table2[1Y Return vs Nifty Z-Score])</f>
        <v>600</v>
      </c>
      <c r="AT603">
        <f>_xlfn.RANK.AVG(Table2[[#This Row],[6M Return vs Nifty Z-Score]],Table2[6M Return vs Nifty Z-Score])</f>
        <v>568</v>
      </c>
      <c r="AU603">
        <f>_xlfn.RANK.AVG(Table2[[#This Row],[Sharpe Ratio Z-Score]],Table2[Sharpe Ratio Z-Score])</f>
        <v>463</v>
      </c>
      <c r="AV603">
        <f>(Table2[[#This Row],[Rank 1Y]]+Table2[[#This Row],[Rank 6M]]+Table2[[#This Row],[Rank Sharpe]])/3</f>
        <v>543.66666666666663</v>
      </c>
    </row>
    <row r="604" spans="1:48" x14ac:dyDescent="0.3">
      <c r="A604" t="s">
        <v>2153</v>
      </c>
      <c r="B604" t="s">
        <v>2154</v>
      </c>
      <c r="C604" t="s">
        <v>3165</v>
      </c>
      <c r="D604" t="s">
        <v>281</v>
      </c>
      <c r="E604">
        <v>2839.5851317400002</v>
      </c>
      <c r="F604">
        <v>463</v>
      </c>
      <c r="G604">
        <v>-24.268221538207001</v>
      </c>
      <c r="H604">
        <f>(Table2[[#This Row],[1Y Return vs Nifty]]-AVERAGE(Table2[1Y Return vs Nifty]))/_xlfn.STDEV.P(Table2[1Y Return vs Nifty])</f>
        <v>-0.84909925507032402</v>
      </c>
      <c r="I604">
        <v>20.1946928168745</v>
      </c>
      <c r="J604">
        <f>(Table2[[#This Row],[1M Return vs Nifty]]-AVERAGE(Table2[1M Return vs Nifty]))/_xlfn.STDEV.P(Table2[1M Return vs Nifty])</f>
        <v>1.7357490452993585</v>
      </c>
      <c r="K604">
        <v>8.9943534419709898</v>
      </c>
      <c r="L604">
        <f>(Table2[[#This Row],[6M Return vs Nifty]]-AVERAGE(Table2[6M Return vs Nifty]))/_xlfn.STDEV.P(Table2[6M Return vs Nifty])</f>
        <v>-0.13812878477708398</v>
      </c>
      <c r="M604">
        <v>13.4568359631314</v>
      </c>
      <c r="N604">
        <f>(Table2[[#This Row],[1W Return vs Nifty]]-AVERAGE(Table2[1W Return vs Nifty]))/_xlfn.STDEV.P(Table2[1W Return vs Nifty])</f>
        <v>2.1376550021408907</v>
      </c>
      <c r="O604">
        <v>449.58</v>
      </c>
      <c r="P604">
        <v>430.79341943860601</v>
      </c>
      <c r="Q604">
        <v>414.27189481198099</v>
      </c>
      <c r="R604">
        <v>75.550263374667907</v>
      </c>
      <c r="S604" s="1">
        <f>(Table2[[#This Row],[Close Price]]-Table2[[#This Row],[20D EMA]])/Table2[[#This Row],[20D EMA]]</f>
        <v>2.9850082299034689E-2</v>
      </c>
      <c r="T604" s="1">
        <f>(Table2[[#This Row],[Close Price]]-Table2[[#This Row],[50D EMA]])/Table2[[#This Row],[50D EMA]]</f>
        <v>7.4761078299117031E-2</v>
      </c>
      <c r="U604" s="1">
        <f>(Table2[[#This Row],[Close Price]]-Table2[[#This Row],[200D EMA]])/Table2[[#This Row],[200D EMA]]</f>
        <v>0.117623487854841</v>
      </c>
      <c r="V604">
        <v>1.6356753326201301</v>
      </c>
      <c r="W604">
        <v>460.5</v>
      </c>
      <c r="X604">
        <v>486.8</v>
      </c>
      <c r="Y604">
        <v>460</v>
      </c>
      <c r="Z604">
        <v>496.65</v>
      </c>
      <c r="AA604">
        <v>428.55</v>
      </c>
      <c r="AB604">
        <v>496.65</v>
      </c>
      <c r="AC604" s="1">
        <f>(Table2[[#This Row],[Close Price]]/Table2[[#This Row],[Day Low]])-1</f>
        <v>5.4288816503800241E-3</v>
      </c>
      <c r="AD604" s="1">
        <f>(Table2[[#This Row],[Day High]]/Table2[[#This Row],[Close Price]])-1</f>
        <v>5.1403887688984851E-2</v>
      </c>
      <c r="AE604" s="1">
        <f>(Table2[[#This Row],[Close Price]]/Table2[[#This Row],[Current Week Low]])-1</f>
        <v>6.521739130434856E-3</v>
      </c>
      <c r="AF604" s="1">
        <f>(Table2[[#This Row],[Current Week High]]/Table2[[#This Row],[Close Price]])-1</f>
        <v>7.26781857451404E-2</v>
      </c>
      <c r="AG604" s="1">
        <f>(Table2[[#This Row],[Close Price]]/Table2[[#This Row],[Current Month Low]])-1</f>
        <v>8.0387352700968417E-2</v>
      </c>
      <c r="AH604" s="1">
        <f>(Table2[[#This Row],[Current Month High]]/Table2[[#This Row],[Close Price]])-1</f>
        <v>7.26781857451404E-2</v>
      </c>
      <c r="AI604">
        <v>15.7451403887688</v>
      </c>
      <c r="AJ604">
        <v>39.942572162611398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-0.05</v>
      </c>
      <c r="AM604" t="s">
        <v>3206</v>
      </c>
      <c r="AN604">
        <v>2.79</v>
      </c>
      <c r="AO604" t="s">
        <v>3208</v>
      </c>
      <c r="AP604">
        <v>-3.0040182851725002E-2</v>
      </c>
      <c r="AQ604">
        <f>(Table2[[#This Row],[Sharpe Ratio]]-AVERAGE(Table2[Sharpe Ratio]))/_xlfn.STDEV.P(Table2[Sharpe Ratio])</f>
        <v>-1.1072568902138042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1.7789191173790369</v>
      </c>
      <c r="AS604">
        <f>_xlfn.RANK.AVG(Table2[[#This Row],[1Y Return vs Nifty Z-Score]],Table2[1Y Return vs Nifty Z-Score])</f>
        <v>616</v>
      </c>
      <c r="AT604">
        <f>_xlfn.RANK.AVG(Table2[[#This Row],[6M Return vs Nifty Z-Score]],Table2[6M Return vs Nifty Z-Score])</f>
        <v>373</v>
      </c>
      <c r="AU604">
        <f>_xlfn.RANK.AVG(Table2[[#This Row],[Sharpe Ratio Z-Score]],Table2[Sharpe Ratio Z-Score])</f>
        <v>642</v>
      </c>
      <c r="AV604">
        <f>(Table2[[#This Row],[Rank 1Y]]+Table2[[#This Row],[Rank 6M]]+Table2[[#This Row],[Rank Sharpe]])/3</f>
        <v>543.66666666666663</v>
      </c>
    </row>
    <row r="605" spans="1:48" x14ac:dyDescent="0.3">
      <c r="A605" t="s">
        <v>456</v>
      </c>
      <c r="B605" t="s">
        <v>457</v>
      </c>
      <c r="C605" t="s">
        <v>3160</v>
      </c>
      <c r="D605" t="s">
        <v>286</v>
      </c>
      <c r="E605">
        <v>48893.857348049998</v>
      </c>
      <c r="F605">
        <v>7717.1</v>
      </c>
      <c r="G605">
        <v>-20.360147359932199</v>
      </c>
      <c r="H605">
        <f>(Table2[[#This Row],[1Y Return vs Nifty]]-AVERAGE(Table2[1Y Return vs Nifty]))/_xlfn.STDEV.P(Table2[1Y Return vs Nifty])</f>
        <v>-0.77980873160464992</v>
      </c>
      <c r="I605">
        <v>11.9185406640828</v>
      </c>
      <c r="J605">
        <f>(Table2[[#This Row],[1M Return vs Nifty]]-AVERAGE(Table2[1M Return vs Nifty]))/_xlfn.STDEV.P(Table2[1M Return vs Nifty])</f>
        <v>0.92753620281512983</v>
      </c>
      <c r="K605">
        <v>-11.3948673679135</v>
      </c>
      <c r="L605">
        <f>(Table2[[#This Row],[6M Return vs Nifty]]-AVERAGE(Table2[6M Return vs Nifty]))/_xlfn.STDEV.P(Table2[6M Return vs Nifty])</f>
        <v>-0.78992938605410368</v>
      </c>
      <c r="M605">
        <v>2.6440561798959701</v>
      </c>
      <c r="N605">
        <f>(Table2[[#This Row],[1W Return vs Nifty]]-AVERAGE(Table2[1W Return vs Nifty]))/_xlfn.STDEV.P(Table2[1W Return vs Nifty])</f>
        <v>9.1194164090538557E-2</v>
      </c>
      <c r="O605">
        <v>7602.19</v>
      </c>
      <c r="P605">
        <v>7358.49702477747</v>
      </c>
      <c r="Q605">
        <v>7403.8051940723299</v>
      </c>
      <c r="R605">
        <v>56.734750102510297</v>
      </c>
      <c r="S605" s="1">
        <f>(Table2[[#This Row],[Close Price]]-Table2[[#This Row],[20D EMA]])/Table2[[#This Row],[20D EMA]]</f>
        <v>1.5115381225673229E-2</v>
      </c>
      <c r="T605" s="1">
        <f>(Table2[[#This Row],[Close Price]]-Table2[[#This Row],[50D EMA]])/Table2[[#This Row],[50D EMA]]</f>
        <v>4.8733182063544427E-2</v>
      </c>
      <c r="U605" s="1">
        <f>(Table2[[#This Row],[Close Price]]-Table2[[#This Row],[200D EMA]])/Table2[[#This Row],[200D EMA]]</f>
        <v>4.2315376717164586E-2</v>
      </c>
      <c r="V605">
        <v>2.2731415532050501</v>
      </c>
      <c r="W605">
        <v>7700</v>
      </c>
      <c r="X605">
        <v>7881.55</v>
      </c>
      <c r="Y605">
        <v>7490</v>
      </c>
      <c r="Z605">
        <v>8024</v>
      </c>
      <c r="AA605">
        <v>7490</v>
      </c>
      <c r="AB605">
        <v>8050</v>
      </c>
      <c r="AC605" s="1">
        <f>(Table2[[#This Row],[Close Price]]/Table2[[#This Row],[Day Low]])-1</f>
        <v>2.2207792207793453E-3</v>
      </c>
      <c r="AD605" s="1">
        <f>(Table2[[#This Row],[Day High]]/Table2[[#This Row],[Close Price]])-1</f>
        <v>2.1309818455119034E-2</v>
      </c>
      <c r="AE605" s="1">
        <f>(Table2[[#This Row],[Close Price]]/Table2[[#This Row],[Current Week Low]])-1</f>
        <v>3.0320427236315117E-2</v>
      </c>
      <c r="AF605" s="1">
        <f>(Table2[[#This Row],[Current Week High]]/Table2[[#This Row],[Close Price]])-1</f>
        <v>3.9768825076777592E-2</v>
      </c>
      <c r="AG605" s="1">
        <f>(Table2[[#This Row],[Close Price]]/Table2[[#This Row],[Current Month Low]])-1</f>
        <v>3.0320427236315117E-2</v>
      </c>
      <c r="AH605" s="1">
        <f>(Table2[[#This Row],[Current Month High]]/Table2[[#This Row],[Close Price]])-1</f>
        <v>4.3137966334503952E-2</v>
      </c>
      <c r="AI605">
        <v>19.215767581086102</v>
      </c>
      <c r="AJ605">
        <v>20.369041677065098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-0.12</v>
      </c>
      <c r="AM605" t="s">
        <v>3206</v>
      </c>
      <c r="AN605">
        <v>0.44</v>
      </c>
      <c r="AO605" t="s">
        <v>3208</v>
      </c>
      <c r="AP605">
        <v>2.4216342463019E-2</v>
      </c>
      <c r="AQ605">
        <f>(Table2[[#This Row],[Sharpe Ratio]]-AVERAGE(Table2[Sharpe Ratio]))/_xlfn.STDEV.P(Table2[Sharpe Ratio])</f>
        <v>-0.47292531714184599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589</v>
      </c>
      <c r="AT605">
        <f>_xlfn.RANK.AVG(Table2[[#This Row],[6M Return vs Nifty Z-Score]],Table2[6M Return vs Nifty Z-Score])</f>
        <v>581</v>
      </c>
      <c r="AU605">
        <f>_xlfn.RANK.AVG(Table2[[#This Row],[Sharpe Ratio Z-Score]],Table2[Sharpe Ratio Z-Score])</f>
        <v>465</v>
      </c>
      <c r="AV605">
        <f>(Table2[[#This Row],[Rank 1Y]]+Table2[[#This Row],[Rank 6M]]+Table2[[#This Row],[Rank Sharpe]])/3</f>
        <v>545</v>
      </c>
    </row>
    <row r="606" spans="1:48" x14ac:dyDescent="0.3">
      <c r="A606" t="s">
        <v>772</v>
      </c>
      <c r="B606" t="s">
        <v>773</v>
      </c>
      <c r="C606" t="s">
        <v>3161</v>
      </c>
      <c r="D606" t="s">
        <v>51</v>
      </c>
      <c r="E606">
        <v>21861.146649375001</v>
      </c>
      <c r="F606">
        <v>742.85</v>
      </c>
      <c r="G606">
        <v>-22.455877885536399</v>
      </c>
      <c r="H606">
        <f>(Table2[[#This Row],[1Y Return vs Nifty]]-AVERAGE(Table2[1Y Return vs Nifty]))/_xlfn.STDEV.P(Table2[1Y Return vs Nifty])</f>
        <v>-0.81696623131879587</v>
      </c>
      <c r="I606">
        <v>3.9938832445226899</v>
      </c>
      <c r="J606">
        <f>(Table2[[#This Row],[1M Return vs Nifty]]-AVERAGE(Table2[1M Return vs Nifty]))/_xlfn.STDEV.P(Table2[1M Return vs Nifty])</f>
        <v>0.15364879952277402</v>
      </c>
      <c r="K606">
        <v>-8.97443743279637E-2</v>
      </c>
      <c r="L606">
        <f>(Table2[[#This Row],[6M Return vs Nifty]]-AVERAGE(Table2[6M Return vs Nifty]))/_xlfn.STDEV.P(Table2[6M Return vs Nifty])</f>
        <v>-0.42852832843460664</v>
      </c>
      <c r="M606">
        <v>0.112160547964782</v>
      </c>
      <c r="N606">
        <f>(Table2[[#This Row],[1W Return vs Nifty]]-AVERAGE(Table2[1W Return vs Nifty]))/_xlfn.STDEV.P(Table2[1W Return vs Nifty])</f>
        <v>-0.38800039648040885</v>
      </c>
      <c r="O606">
        <v>744.29</v>
      </c>
      <c r="P606">
        <v>748.33063721551605</v>
      </c>
      <c r="Q606">
        <v>734.19999118637895</v>
      </c>
      <c r="R606">
        <v>51.552446158299198</v>
      </c>
      <c r="S606" s="1">
        <f>(Table2[[#This Row],[Close Price]]-Table2[[#This Row],[20D EMA]])/Table2[[#This Row],[20D EMA]]</f>
        <v>-1.9347297424390237E-3</v>
      </c>
      <c r="T606" s="1">
        <f>(Table2[[#This Row],[Close Price]]-Table2[[#This Row],[50D EMA]])/Table2[[#This Row],[50D EMA]]</f>
        <v>-7.3238177657794145E-3</v>
      </c>
      <c r="U606" s="1">
        <f>(Table2[[#This Row],[Close Price]]-Table2[[#This Row],[200D EMA]])/Table2[[#This Row],[200D EMA]]</f>
        <v>1.1781543063823381E-2</v>
      </c>
      <c r="V606">
        <v>1.20879363375027</v>
      </c>
      <c r="W606">
        <v>732.05</v>
      </c>
      <c r="X606">
        <v>750</v>
      </c>
      <c r="Y606">
        <v>732.05</v>
      </c>
      <c r="Z606">
        <v>758.45</v>
      </c>
      <c r="AA606">
        <v>732.05</v>
      </c>
      <c r="AB606">
        <v>773.15</v>
      </c>
      <c r="AC606" s="1">
        <f>(Table2[[#This Row],[Close Price]]/Table2[[#This Row],[Day Low]])-1</f>
        <v>1.4753090635885702E-2</v>
      </c>
      <c r="AD606" s="1">
        <f>(Table2[[#This Row],[Day High]]/Table2[[#This Row],[Close Price]])-1</f>
        <v>9.6250925489667072E-3</v>
      </c>
      <c r="AE606" s="1">
        <f>(Table2[[#This Row],[Close Price]]/Table2[[#This Row],[Current Week Low]])-1</f>
        <v>1.4753090635885702E-2</v>
      </c>
      <c r="AF606" s="1">
        <f>(Table2[[#This Row],[Current Week High]]/Table2[[#This Row],[Close Price]])-1</f>
        <v>2.1000201925018613E-2</v>
      </c>
      <c r="AG606" s="1">
        <f>(Table2[[#This Row],[Close Price]]/Table2[[#This Row],[Current Month Low]])-1</f>
        <v>1.4753090635885702E-2</v>
      </c>
      <c r="AH606" s="1">
        <f>(Table2[[#This Row],[Current Month High]]/Table2[[#This Row],[Close Price]])-1</f>
        <v>4.0788853738978226E-2</v>
      </c>
      <c r="AI606">
        <v>16.1405398128828</v>
      </c>
      <c r="AJ606">
        <v>23.7980168319306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-0.09</v>
      </c>
      <c r="AM606" t="s">
        <v>3206</v>
      </c>
      <c r="AN606">
        <v>0.92</v>
      </c>
      <c r="AO606" t="s">
        <v>3208</v>
      </c>
      <c r="AQ606">
        <f>(Table2[[#This Row],[Sharpe Ratio]]-AVERAGE(Table2[Sharpe Ratio]))/_xlfn.STDEV.P(Table2[Sharpe Ratio])</f>
        <v>-0.75604684988846582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604</v>
      </c>
      <c r="AT606">
        <f>_xlfn.RANK.AVG(Table2[[#This Row],[6M Return vs Nifty Z-Score]],Table2[6M Return vs Nifty Z-Score])</f>
        <v>472</v>
      </c>
      <c r="AU606">
        <f>_xlfn.RANK.AVG(Table2[[#This Row],[Sharpe Ratio Z-Score]],Table2[Sharpe Ratio Z-Score])</f>
        <v>559.5</v>
      </c>
      <c r="AV606">
        <f>(Table2[[#This Row],[Rank 1Y]]+Table2[[#This Row],[Rank 6M]]+Table2[[#This Row],[Rank Sharpe]])/3</f>
        <v>545.16666666666663</v>
      </c>
    </row>
    <row r="607" spans="1:48" x14ac:dyDescent="0.3">
      <c r="A607" t="s">
        <v>481</v>
      </c>
      <c r="B607" t="s">
        <v>482</v>
      </c>
      <c r="C607" t="s">
        <v>624</v>
      </c>
      <c r="D607" t="s">
        <v>483</v>
      </c>
      <c r="E607">
        <v>45038.11628586</v>
      </c>
      <c r="F607">
        <v>41823.199999999997</v>
      </c>
      <c r="G607">
        <v>-24.301626898630701</v>
      </c>
      <c r="H607">
        <f>(Table2[[#This Row],[1Y Return vs Nifty]]-AVERAGE(Table2[1Y Return vs Nifty]))/_xlfn.STDEV.P(Table2[1Y Return vs Nifty])</f>
        <v>-0.84969153525865437</v>
      </c>
      <c r="I607">
        <v>-1.4548819556591199</v>
      </c>
      <c r="J607">
        <f>(Table2[[#This Row],[1M Return vs Nifty]]-AVERAGE(Table2[1M Return vs Nifty]))/_xlfn.STDEV.P(Table2[1M Return vs Nifty])</f>
        <v>-0.37845379225746745</v>
      </c>
      <c r="K607">
        <v>5.0399808280602603</v>
      </c>
      <c r="L607">
        <f>(Table2[[#This Row],[6M Return vs Nifty]]-AVERAGE(Table2[6M Return vs Nifty]))/_xlfn.STDEV.P(Table2[6M Return vs Nifty])</f>
        <v>-0.26454177875333568</v>
      </c>
      <c r="M607">
        <v>-1.9486609607312899</v>
      </c>
      <c r="N607">
        <f>(Table2[[#This Row],[1W Return vs Nifty]]-AVERAGE(Table2[1W Return vs Nifty]))/_xlfn.STDEV.P(Table2[1W Return vs Nifty])</f>
        <v>-0.77803798129251855</v>
      </c>
      <c r="O607">
        <v>41221.96</v>
      </c>
      <c r="P607">
        <v>40650.559615427002</v>
      </c>
      <c r="Q607">
        <v>38733.356155616697</v>
      </c>
      <c r="R607">
        <v>34.693873859946798</v>
      </c>
      <c r="S607" s="1">
        <f>(Table2[[#This Row],[Close Price]]-Table2[[#This Row],[20D EMA]])/Table2[[#This Row],[20D EMA]]</f>
        <v>1.4585429707854695E-2</v>
      </c>
      <c r="T607" s="1">
        <f>(Table2[[#This Row],[Close Price]]-Table2[[#This Row],[50D EMA]])/Table2[[#This Row],[50D EMA]]</f>
        <v>2.8846844807715127E-2</v>
      </c>
      <c r="U607" s="1">
        <f>(Table2[[#This Row],[Close Price]]-Table2[[#This Row],[200D EMA]])/Table2[[#This Row],[200D EMA]]</f>
        <v>7.9772169289163031E-2</v>
      </c>
      <c r="V607">
        <v>0.87904740374732404</v>
      </c>
      <c r="W607">
        <v>40300</v>
      </c>
      <c r="X607">
        <v>42551.95</v>
      </c>
      <c r="Y607">
        <v>40040</v>
      </c>
      <c r="Z607">
        <v>42551.95</v>
      </c>
      <c r="AA607">
        <v>40040</v>
      </c>
      <c r="AB607">
        <v>42615.55</v>
      </c>
      <c r="AC607" s="1">
        <f>(Table2[[#This Row],[Close Price]]/Table2[[#This Row],[Day Low]])-1</f>
        <v>3.7796526054590496E-2</v>
      </c>
      <c r="AD607" s="1">
        <f>(Table2[[#This Row],[Day High]]/Table2[[#This Row],[Close Price]])-1</f>
        <v>1.7424539490043855E-2</v>
      </c>
      <c r="AE607" s="1">
        <f>(Table2[[#This Row],[Close Price]]/Table2[[#This Row],[Current Week Low]])-1</f>
        <v>4.4535464535464531E-2</v>
      </c>
      <c r="AF607" s="1">
        <f>(Table2[[#This Row],[Current Week High]]/Table2[[#This Row],[Close Price]])-1</f>
        <v>1.7424539490043855E-2</v>
      </c>
      <c r="AG607" s="1">
        <f>(Table2[[#This Row],[Close Price]]/Table2[[#This Row],[Current Month Low]])-1</f>
        <v>4.4535464535464531E-2</v>
      </c>
      <c r="AH607" s="1">
        <f>(Table2[[#This Row],[Current Month High]]/Table2[[#This Row],[Close Price]])-1</f>
        <v>1.8945226572811391E-2</v>
      </c>
      <c r="AI607">
        <v>2.6272499473976199</v>
      </c>
      <c r="AJ607">
        <v>26.468511538385901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-0.06</v>
      </c>
      <c r="AM607" t="s">
        <v>3206</v>
      </c>
      <c r="AN607">
        <v>-0.22</v>
      </c>
      <c r="AO607" t="s">
        <v>3206</v>
      </c>
      <c r="AP607">
        <v>-1.3478892656405001E-2</v>
      </c>
      <c r="AQ607">
        <f>(Table2[[#This Row],[Sharpe Ratio]]-AVERAGE(Table2[Sharpe Ratio]))/_xlfn.STDEV.P(Table2[Sharpe Ratio])</f>
        <v>-0.91363318871879273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-3.184358276280769</v>
      </c>
      <c r="AS607">
        <f>_xlfn.RANK.AVG(Table2[[#This Row],[1Y Return vs Nifty Z-Score]],Table2[1Y Return vs Nifty Z-Score])</f>
        <v>617</v>
      </c>
      <c r="AT607">
        <f>_xlfn.RANK.AVG(Table2[[#This Row],[6M Return vs Nifty Z-Score]],Table2[6M Return vs Nifty Z-Score])</f>
        <v>414</v>
      </c>
      <c r="AU607">
        <f>_xlfn.RANK.AVG(Table2[[#This Row],[Sharpe Ratio Z-Score]],Table2[Sharpe Ratio Z-Score])</f>
        <v>606</v>
      </c>
      <c r="AV607">
        <f>(Table2[[#This Row],[Rank 1Y]]+Table2[[#This Row],[Rank 6M]]+Table2[[#This Row],[Rank Sharpe]])/3</f>
        <v>545.66666666666663</v>
      </c>
    </row>
    <row r="608" spans="1:48" x14ac:dyDescent="0.3">
      <c r="A608" t="s">
        <v>1314</v>
      </c>
      <c r="B608" t="s">
        <v>1315</v>
      </c>
      <c r="C608" t="s">
        <v>3175</v>
      </c>
      <c r="D608" t="s">
        <v>501</v>
      </c>
      <c r="E608">
        <v>8818.2432356549998</v>
      </c>
      <c r="F608">
        <v>310.39999999999998</v>
      </c>
      <c r="G608">
        <v>-25.127812748903601</v>
      </c>
      <c r="H608">
        <f>(Table2[[#This Row],[1Y Return vs Nifty]]-AVERAGE(Table2[1Y Return vs Nifty]))/_xlfn.STDEV.P(Table2[1Y Return vs Nifty])</f>
        <v>-0.86433988824120023</v>
      </c>
      <c r="I608">
        <v>18.401248269972001</v>
      </c>
      <c r="J608">
        <f>(Table2[[#This Row],[1M Return vs Nifty]]-AVERAGE(Table2[1M Return vs Nifty]))/_xlfn.STDEV.P(Table2[1M Return vs Nifty])</f>
        <v>1.5606090903625744</v>
      </c>
      <c r="K608">
        <v>14.9088043384664</v>
      </c>
      <c r="L608">
        <f>(Table2[[#This Row],[6M Return vs Nifty]]-AVERAGE(Table2[6M Return vs Nifty]))/_xlfn.STDEV.P(Table2[6M Return vs Nifty])</f>
        <v>5.0943798550388275E-2</v>
      </c>
      <c r="M608">
        <v>13.304278774565701</v>
      </c>
      <c r="N608">
        <f>(Table2[[#This Row],[1W Return vs Nifty]]-AVERAGE(Table2[1W Return vs Nifty]))/_xlfn.STDEV.P(Table2[1W Return vs Nifty])</f>
        <v>2.108781547005254</v>
      </c>
      <c r="O608">
        <v>293.73</v>
      </c>
      <c r="P608">
        <v>278.28687284439599</v>
      </c>
      <c r="Q608">
        <v>266.08717042192097</v>
      </c>
      <c r="R608">
        <v>79.352349215421498</v>
      </c>
      <c r="S608" s="1">
        <f>(Table2[[#This Row],[Close Price]]-Table2[[#This Row],[20D EMA]])/Table2[[#This Row],[20D EMA]]</f>
        <v>5.6752800190651133E-2</v>
      </c>
      <c r="T608" s="1">
        <f>(Table2[[#This Row],[Close Price]]-Table2[[#This Row],[50D EMA]])/Table2[[#This Row],[50D EMA]]</f>
        <v>0.11539576706357987</v>
      </c>
      <c r="U608" s="1">
        <f>(Table2[[#This Row],[Close Price]]-Table2[[#This Row],[200D EMA]])/Table2[[#This Row],[200D EMA]]</f>
        <v>0.16653500996614903</v>
      </c>
      <c r="V608">
        <v>1.4768651086515701</v>
      </c>
      <c r="W608">
        <v>308.85000000000002</v>
      </c>
      <c r="X608">
        <v>325.5</v>
      </c>
      <c r="Y608">
        <v>304.60000000000002</v>
      </c>
      <c r="Z608">
        <v>325.5</v>
      </c>
      <c r="AA608">
        <v>283</v>
      </c>
      <c r="AB608">
        <v>325.5</v>
      </c>
      <c r="AC608" s="1">
        <f>(Table2[[#This Row],[Close Price]]/Table2[[#This Row],[Day Low]])-1</f>
        <v>5.0186174518374038E-3</v>
      </c>
      <c r="AD608" s="1">
        <f>(Table2[[#This Row],[Day High]]/Table2[[#This Row],[Close Price]])-1</f>
        <v>4.8646907216495006E-2</v>
      </c>
      <c r="AE608" s="1">
        <f>(Table2[[#This Row],[Close Price]]/Table2[[#This Row],[Current Week Low]])-1</f>
        <v>1.9041365725541493E-2</v>
      </c>
      <c r="AF608" s="1">
        <f>(Table2[[#This Row],[Current Week High]]/Table2[[#This Row],[Close Price]])-1</f>
        <v>4.8646907216495006E-2</v>
      </c>
      <c r="AG608" s="1">
        <f>(Table2[[#This Row],[Close Price]]/Table2[[#This Row],[Current Month Low]])-1</f>
        <v>9.6819787985865657E-2</v>
      </c>
      <c r="AH608" s="1">
        <f>(Table2[[#This Row],[Current Month High]]/Table2[[#This Row],[Close Price]])-1</f>
        <v>4.8646907216495006E-2</v>
      </c>
      <c r="AI608">
        <v>4.8646907216494997</v>
      </c>
      <c r="AJ608">
        <v>41.090909090909001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0.18</v>
      </c>
      <c r="AM608" t="s">
        <v>3208</v>
      </c>
      <c r="AN608">
        <v>8.68</v>
      </c>
      <c r="AO608" t="s">
        <v>3208</v>
      </c>
      <c r="AP608">
        <v>-9.6837104046125E-2</v>
      </c>
      <c r="AQ608">
        <f>(Table2[[#This Row],[Sharpe Ratio]]-AVERAGE(Table2[Sharpe Ratio]))/_xlfn.STDEV.P(Table2[Sharpe Ratio])</f>
        <v>-1.8882025156811453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0.96779203199587127</v>
      </c>
      <c r="AS608">
        <f>_xlfn.RANK.AVG(Table2[[#This Row],[1Y Return vs Nifty Z-Score]],Table2[1Y Return vs Nifty Z-Score])</f>
        <v>623</v>
      </c>
      <c r="AT608">
        <f>_xlfn.RANK.AVG(Table2[[#This Row],[6M Return vs Nifty Z-Score]],Table2[6M Return vs Nifty Z-Score])</f>
        <v>307</v>
      </c>
      <c r="AU608">
        <f>_xlfn.RANK.AVG(Table2[[#This Row],[Sharpe Ratio Z-Score]],Table2[Sharpe Ratio Z-Score])</f>
        <v>721</v>
      </c>
      <c r="AV608">
        <f>(Table2[[#This Row],[Rank 1Y]]+Table2[[#This Row],[Rank 6M]]+Table2[[#This Row],[Rank Sharpe]])/3</f>
        <v>550.33333333333337</v>
      </c>
    </row>
    <row r="609" spans="1:48" x14ac:dyDescent="0.3">
      <c r="A609" t="s">
        <v>1669</v>
      </c>
      <c r="B609" t="s">
        <v>1670</v>
      </c>
      <c r="C609" t="s">
        <v>3170</v>
      </c>
      <c r="D609" t="s">
        <v>78</v>
      </c>
      <c r="E609">
        <v>5206.2097269839996</v>
      </c>
      <c r="F609">
        <v>228.74</v>
      </c>
      <c r="G609">
        <v>-3.5885372096280599</v>
      </c>
      <c r="H609">
        <f>(Table2[[#This Row],[1Y Return vs Nifty]]-AVERAGE(Table2[1Y Return vs Nifty]))/_xlfn.STDEV.P(Table2[1Y Return vs Nifty])</f>
        <v>-0.48244650313492426</v>
      </c>
      <c r="I609">
        <v>1.11837833598262</v>
      </c>
      <c r="J609">
        <f>(Table2[[#This Row],[1M Return vs Nifty]]-AVERAGE(Table2[1M Return vs Nifty]))/_xlfn.STDEV.P(Table2[1M Return vs Nifty])</f>
        <v>-0.12716044042390665</v>
      </c>
      <c r="K609">
        <v>0.110889900304322</v>
      </c>
      <c r="L609">
        <f>(Table2[[#This Row],[6M Return vs Nifty]]-AVERAGE(Table2[6M Return vs Nifty]))/_xlfn.STDEV.P(Table2[6M Return vs Nifty])</f>
        <v>-0.4221144717177916</v>
      </c>
      <c r="M609">
        <v>1.04256507167073</v>
      </c>
      <c r="N609">
        <f>(Table2[[#This Row],[1W Return vs Nifty]]-AVERAGE(Table2[1W Return vs Nifty]))/_xlfn.STDEV.P(Table2[1W Return vs Nifty])</f>
        <v>-0.21190909900839258</v>
      </c>
      <c r="O609">
        <v>228.61</v>
      </c>
      <c r="P609">
        <v>225.66202161832999</v>
      </c>
      <c r="Q609">
        <v>213.16295851752</v>
      </c>
      <c r="R609">
        <v>51.980530870739997</v>
      </c>
      <c r="S609" s="1">
        <f>(Table2[[#This Row],[Close Price]]-Table2[[#This Row],[20D EMA]])/Table2[[#This Row],[20D EMA]]</f>
        <v>5.6865403963079239E-4</v>
      </c>
      <c r="T609" s="1">
        <f>(Table2[[#This Row],[Close Price]]-Table2[[#This Row],[50D EMA]])/Table2[[#This Row],[50D EMA]]</f>
        <v>1.36397713695746E-2</v>
      </c>
      <c r="U609" s="1">
        <f>(Table2[[#This Row],[Close Price]]-Table2[[#This Row],[200D EMA]])/Table2[[#This Row],[200D EMA]]</f>
        <v>7.307574257184897E-2</v>
      </c>
      <c r="V609">
        <v>0.86095441528894301</v>
      </c>
      <c r="W609">
        <v>228.23</v>
      </c>
      <c r="X609">
        <v>231.6</v>
      </c>
      <c r="Y609">
        <v>226.2</v>
      </c>
      <c r="Z609">
        <v>233.45</v>
      </c>
      <c r="AA609">
        <v>224</v>
      </c>
      <c r="AB609">
        <v>239.89</v>
      </c>
      <c r="AC609" s="1">
        <f>(Table2[[#This Row],[Close Price]]/Table2[[#This Row],[Day Low]])-1</f>
        <v>2.2345879156990822E-3</v>
      </c>
      <c r="AD609" s="1">
        <f>(Table2[[#This Row],[Day High]]/Table2[[#This Row],[Close Price]])-1</f>
        <v>1.2503278831861531E-2</v>
      </c>
      <c r="AE609" s="1">
        <f>(Table2[[#This Row],[Close Price]]/Table2[[#This Row],[Current Week Low]])-1</f>
        <v>1.1229000884173335E-2</v>
      </c>
      <c r="AF609" s="1">
        <f>(Table2[[#This Row],[Current Week High]]/Table2[[#This Row],[Close Price]])-1</f>
        <v>2.0591064090233369E-2</v>
      </c>
      <c r="AG609" s="1">
        <f>(Table2[[#This Row],[Close Price]]/Table2[[#This Row],[Current Month Low]])-1</f>
        <v>2.1160714285714421E-2</v>
      </c>
      <c r="AH609" s="1">
        <f>(Table2[[#This Row],[Current Month High]]/Table2[[#This Row],[Close Price]])-1</f>
        <v>4.8745300340998332E-2</v>
      </c>
      <c r="AI609">
        <v>7.9828626388038701</v>
      </c>
      <c r="AJ609">
        <v>29.855237013908599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0.02</v>
      </c>
      <c r="AM609" t="s">
        <v>3208</v>
      </c>
      <c r="AN609">
        <v>-0.47</v>
      </c>
      <c r="AO609" t="s">
        <v>3206</v>
      </c>
      <c r="AP609">
        <v>-8.2517545157806002E-2</v>
      </c>
      <c r="AQ609">
        <f>(Table2[[#This Row],[Sharpe Ratio]]-AVERAGE(Table2[Sharpe Ratio]))/_xlfn.STDEV.P(Table2[Sharpe Ratio])</f>
        <v>-1.7207876607373185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-2.9644181750223333</v>
      </c>
      <c r="AS609">
        <f>_xlfn.RANK.AVG(Table2[[#This Row],[1Y Return vs Nifty Z-Score]],Table2[1Y Return vs Nifty Z-Score])</f>
        <v>473</v>
      </c>
      <c r="AT609">
        <f>_xlfn.RANK.AVG(Table2[[#This Row],[6M Return vs Nifty Z-Score]],Table2[6M Return vs Nifty Z-Score])</f>
        <v>469</v>
      </c>
      <c r="AU609">
        <f>_xlfn.RANK.AVG(Table2[[#This Row],[Sharpe Ratio Z-Score]],Table2[Sharpe Ratio Z-Score])</f>
        <v>712</v>
      </c>
      <c r="AV609">
        <f>(Table2[[#This Row],[Rank 1Y]]+Table2[[#This Row],[Rank 6M]]+Table2[[#This Row],[Rank Sharpe]])/3</f>
        <v>551.33333333333337</v>
      </c>
    </row>
    <row r="610" spans="1:48" x14ac:dyDescent="0.3">
      <c r="A610" t="s">
        <v>1986</v>
      </c>
      <c r="B610" t="s">
        <v>1987</v>
      </c>
      <c r="C610" t="s">
        <v>3165</v>
      </c>
      <c r="D610" t="s">
        <v>54</v>
      </c>
      <c r="E610">
        <v>3483.104615925</v>
      </c>
      <c r="F610">
        <v>378.45</v>
      </c>
      <c r="G610">
        <v>-7.7733744528166504</v>
      </c>
      <c r="H610">
        <f>(Table2[[#This Row],[1Y Return vs Nifty]]-AVERAGE(Table2[1Y Return vs Nifty]))/_xlfn.STDEV.P(Table2[1Y Return vs Nifty])</f>
        <v>-0.55664406182281778</v>
      </c>
      <c r="I610">
        <v>14.829173248988001</v>
      </c>
      <c r="J610">
        <f>(Table2[[#This Row],[1M Return vs Nifty]]-AVERAGE(Table2[1M Return vs Nifty]))/_xlfn.STDEV.P(Table2[1M Return vs Nifty])</f>
        <v>1.2117758580853557</v>
      </c>
      <c r="K610">
        <v>1.25685716886425</v>
      </c>
      <c r="L610">
        <f>(Table2[[#This Row],[6M Return vs Nifty]]-AVERAGE(Table2[6M Return vs Nifty]))/_xlfn.STDEV.P(Table2[6M Return vs Nifty])</f>
        <v>-0.38548030302366298</v>
      </c>
      <c r="M610">
        <v>6.9524966824185599</v>
      </c>
      <c r="N610">
        <f>(Table2[[#This Row],[1W Return vs Nifty]]-AVERAGE(Table2[1W Return vs Nifty]))/_xlfn.STDEV.P(Table2[1W Return vs Nifty])</f>
        <v>0.90662321547589808</v>
      </c>
      <c r="O610">
        <v>361.31</v>
      </c>
      <c r="P610">
        <v>346.98078916339398</v>
      </c>
      <c r="Q610">
        <v>341.72730744479497</v>
      </c>
      <c r="R610">
        <v>70.717273571297795</v>
      </c>
      <c r="S610" s="1">
        <f>(Table2[[#This Row],[Close Price]]-Table2[[#This Row],[20D EMA]])/Table2[[#This Row],[20D EMA]]</f>
        <v>4.7438487725222071E-2</v>
      </c>
      <c r="T610" s="1">
        <f>(Table2[[#This Row],[Close Price]]-Table2[[#This Row],[50D EMA]])/Table2[[#This Row],[50D EMA]]</f>
        <v>9.0694389486177265E-2</v>
      </c>
      <c r="U610" s="1">
        <f>(Table2[[#This Row],[Close Price]]-Table2[[#This Row],[200D EMA]])/Table2[[#This Row],[200D EMA]]</f>
        <v>0.107461978469887</v>
      </c>
      <c r="V610">
        <v>1.2098895636592699</v>
      </c>
      <c r="W610">
        <v>377</v>
      </c>
      <c r="X610">
        <v>385.35</v>
      </c>
      <c r="Y610">
        <v>371.2</v>
      </c>
      <c r="Z610">
        <v>385.75</v>
      </c>
      <c r="AA610">
        <v>355.35</v>
      </c>
      <c r="AB610">
        <v>387.55</v>
      </c>
      <c r="AC610" s="1">
        <f>(Table2[[#This Row],[Close Price]]/Table2[[#This Row],[Day Low]])-1</f>
        <v>3.8461538461538325E-3</v>
      </c>
      <c r="AD610" s="1">
        <f>(Table2[[#This Row],[Day High]]/Table2[[#This Row],[Close Price]])-1</f>
        <v>1.8232263178755481E-2</v>
      </c>
      <c r="AE610" s="1">
        <f>(Table2[[#This Row],[Close Price]]/Table2[[#This Row],[Current Week Low]])-1</f>
        <v>1.953125E-2</v>
      </c>
      <c r="AF610" s="1">
        <f>(Table2[[#This Row],[Current Week High]]/Table2[[#This Row],[Close Price]])-1</f>
        <v>1.9289205971726897E-2</v>
      </c>
      <c r="AG610" s="1">
        <f>(Table2[[#This Row],[Close Price]]/Table2[[#This Row],[Current Month Low]])-1</f>
        <v>6.5006331785563365E-2</v>
      </c>
      <c r="AH610" s="1">
        <f>(Table2[[#This Row],[Current Month High]]/Table2[[#This Row],[Close Price]])-1</f>
        <v>2.4045448540097825E-2</v>
      </c>
      <c r="AI610">
        <v>9.6578147707755395</v>
      </c>
      <c r="AJ610">
        <v>32.048150732728502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-0.03</v>
      </c>
      <c r="AM610" t="s">
        <v>3206</v>
      </c>
      <c r="AN610">
        <v>4.91</v>
      </c>
      <c r="AO610" t="s">
        <v>3208</v>
      </c>
      <c r="AP610">
        <v>-7.3136464623663994E-2</v>
      </c>
      <c r="AQ610">
        <f>(Table2[[#This Row],[Sharpe Ratio]]-AVERAGE(Table2[Sharpe Ratio]))/_xlfn.STDEV.P(Table2[Sharpe Ratio])</f>
        <v>-1.6111102433609437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-0.43483553464617064</v>
      </c>
      <c r="AS610">
        <f>_xlfn.RANK.AVG(Table2[[#This Row],[1Y Return vs Nifty Z-Score]],Table2[1Y Return vs Nifty Z-Score])</f>
        <v>504</v>
      </c>
      <c r="AT610">
        <f>_xlfn.RANK.AVG(Table2[[#This Row],[6M Return vs Nifty Z-Score]],Table2[6M Return vs Nifty Z-Score])</f>
        <v>451</v>
      </c>
      <c r="AU610">
        <f>_xlfn.RANK.AVG(Table2[[#This Row],[Sharpe Ratio Z-Score]],Table2[Sharpe Ratio Z-Score])</f>
        <v>699</v>
      </c>
      <c r="AV610">
        <f>(Table2[[#This Row],[Rank 1Y]]+Table2[[#This Row],[Rank 6M]]+Table2[[#This Row],[Rank Sharpe]])/3</f>
        <v>551.33333333333337</v>
      </c>
    </row>
    <row r="611" spans="1:48" x14ac:dyDescent="0.3">
      <c r="A611" t="s">
        <v>2133</v>
      </c>
      <c r="B611" t="s">
        <v>2134</v>
      </c>
      <c r="C611" t="s">
        <v>3161</v>
      </c>
      <c r="D611" t="s">
        <v>548</v>
      </c>
      <c r="E611">
        <v>2914.12680262</v>
      </c>
      <c r="F611">
        <v>1001.35</v>
      </c>
      <c r="G611">
        <v>-5.1934060703108802</v>
      </c>
      <c r="H611">
        <f>(Table2[[#This Row],[1Y Return vs Nifty]]-AVERAGE(Table2[1Y Return vs Nifty]))/_xlfn.STDEV.P(Table2[1Y Return vs Nifty])</f>
        <v>-0.51090097927272415</v>
      </c>
      <c r="I611">
        <v>-3.6122863453210798</v>
      </c>
      <c r="J611">
        <f>(Table2[[#This Row],[1M Return vs Nifty]]-AVERAGE(Table2[1M Return vs Nifty]))/_xlfn.STDEV.P(Table2[1M Return vs Nifty])</f>
        <v>-0.58913647449506767</v>
      </c>
      <c r="K611">
        <v>-23.837051724148001</v>
      </c>
      <c r="L611">
        <f>(Table2[[#This Row],[6M Return vs Nifty]]-AVERAGE(Table2[6M Return vs Nifty]))/_xlfn.STDEV.P(Table2[6M Return vs Nifty])</f>
        <v>-1.1876799092453389</v>
      </c>
      <c r="M611">
        <v>1.1994519471945599</v>
      </c>
      <c r="N611">
        <f>(Table2[[#This Row],[1W Return vs Nifty]]-AVERAGE(Table2[1W Return vs Nifty]))/_xlfn.STDEV.P(Table2[1W Return vs Nifty])</f>
        <v>-0.18221619365010652</v>
      </c>
      <c r="O611">
        <v>985.59</v>
      </c>
      <c r="P611">
        <v>1005.4030538030501</v>
      </c>
      <c r="Q611">
        <v>1005.74204492887</v>
      </c>
      <c r="R611">
        <v>44.379244457298498</v>
      </c>
      <c r="S611" s="1">
        <f>(Table2[[#This Row],[Close Price]]-Table2[[#This Row],[20D EMA]])/Table2[[#This Row],[20D EMA]]</f>
        <v>1.5990421980742488E-2</v>
      </c>
      <c r="T611" s="1">
        <f>(Table2[[#This Row],[Close Price]]-Table2[[#This Row],[50D EMA]])/Table2[[#This Row],[50D EMA]]</f>
        <v>-4.0312726201883935E-3</v>
      </c>
      <c r="U611" s="1">
        <f>(Table2[[#This Row],[Close Price]]-Table2[[#This Row],[200D EMA]])/Table2[[#This Row],[200D EMA]]</f>
        <v>-4.366969593262428E-3</v>
      </c>
      <c r="V611">
        <v>0.75402940897366499</v>
      </c>
      <c r="W611">
        <v>974</v>
      </c>
      <c r="X611">
        <v>1003.95</v>
      </c>
      <c r="Y611">
        <v>967.9</v>
      </c>
      <c r="Z611">
        <v>1010</v>
      </c>
      <c r="AA611">
        <v>960</v>
      </c>
      <c r="AB611">
        <v>1014.9</v>
      </c>
      <c r="AC611" s="1">
        <f>(Table2[[#This Row],[Close Price]]/Table2[[#This Row],[Day Low]])-1</f>
        <v>2.8080082135523599E-2</v>
      </c>
      <c r="AD611" s="1">
        <f>(Table2[[#This Row],[Day High]]/Table2[[#This Row],[Close Price]])-1</f>
        <v>2.5964947321117648E-3</v>
      </c>
      <c r="AE611" s="1">
        <f>(Table2[[#This Row],[Close Price]]/Table2[[#This Row],[Current Week Low]])-1</f>
        <v>3.4559355305300077E-2</v>
      </c>
      <c r="AF611" s="1">
        <f>(Table2[[#This Row],[Current Week High]]/Table2[[#This Row],[Close Price]])-1</f>
        <v>8.6383382433714573E-3</v>
      </c>
      <c r="AG611" s="1">
        <f>(Table2[[#This Row],[Close Price]]/Table2[[#This Row],[Current Month Low]])-1</f>
        <v>4.3072916666666794E-2</v>
      </c>
      <c r="AH611" s="1">
        <f>(Table2[[#This Row],[Current Month High]]/Table2[[#This Row],[Close Price]])-1</f>
        <v>1.3531732161581767E-2</v>
      </c>
      <c r="AI611">
        <v>26.224596794327599</v>
      </c>
      <c r="AJ611">
        <v>23.623456790123399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-0.08</v>
      </c>
      <c r="AM611" t="s">
        <v>3206</v>
      </c>
      <c r="AN611">
        <v>1.23</v>
      </c>
      <c r="AO611" t="s">
        <v>3208</v>
      </c>
      <c r="AP611">
        <v>1.8794466445740999E-2</v>
      </c>
      <c r="AQ611">
        <f>(Table2[[#This Row],[Sharpe Ratio]]-AVERAGE(Table2[Sharpe Ratio]))/_xlfn.STDEV.P(Table2[Sharpe Ratio])</f>
        <v>-0.53631432193140394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487</v>
      </c>
      <c r="AT611">
        <f>_xlfn.RANK.AVG(Table2[[#This Row],[6M Return vs Nifty Z-Score]],Table2[6M Return vs Nifty Z-Score])</f>
        <v>691</v>
      </c>
      <c r="AU611">
        <f>_xlfn.RANK.AVG(Table2[[#This Row],[Sharpe Ratio Z-Score]],Table2[Sharpe Ratio Z-Score])</f>
        <v>482</v>
      </c>
      <c r="AV611">
        <f>(Table2[[#This Row],[Rank 1Y]]+Table2[[#This Row],[Rank 6M]]+Table2[[#This Row],[Rank Sharpe]])/3</f>
        <v>553.33333333333337</v>
      </c>
    </row>
    <row r="612" spans="1:48" x14ac:dyDescent="0.3">
      <c r="A612" t="s">
        <v>1306</v>
      </c>
      <c r="B612" t="s">
        <v>1307</v>
      </c>
      <c r="C612" t="s">
        <v>3171</v>
      </c>
      <c r="D612" t="s">
        <v>483</v>
      </c>
      <c r="E612">
        <v>8870.6358742949997</v>
      </c>
      <c r="F612">
        <v>300.05</v>
      </c>
      <c r="G612">
        <v>-28.398862686620198</v>
      </c>
      <c r="H612">
        <f>(Table2[[#This Row],[1Y Return vs Nifty]]-AVERAGE(Table2[1Y Return vs Nifty]))/_xlfn.STDEV.P(Table2[1Y Return vs Nifty])</f>
        <v>-0.92233591189057695</v>
      </c>
      <c r="I612">
        <v>-2.7575787281228701</v>
      </c>
      <c r="J612">
        <f>(Table2[[#This Row],[1M Return vs Nifty]]-AVERAGE(Table2[1M Return vs Nifty]))/_xlfn.STDEV.P(Table2[1M Return vs Nifty])</f>
        <v>-0.50566946470167329</v>
      </c>
      <c r="K612">
        <v>13.286189168146599</v>
      </c>
      <c r="L612">
        <f>(Table2[[#This Row],[6M Return vs Nifty]]-AVERAGE(Table2[6M Return vs Nifty]))/_xlfn.STDEV.P(Table2[6M Return vs Nifty])</f>
        <v>-9.2780328850767212E-4</v>
      </c>
      <c r="M612">
        <v>6.9977290610843204</v>
      </c>
      <c r="N612">
        <f>(Table2[[#This Row],[1W Return vs Nifty]]-AVERAGE(Table2[1W Return vs Nifty]))/_xlfn.STDEV.P(Table2[1W Return vs Nifty])</f>
        <v>0.91518403826217742</v>
      </c>
      <c r="O612">
        <v>285.60000000000002</v>
      </c>
      <c r="P612">
        <v>286.41219891124302</v>
      </c>
      <c r="Q612">
        <v>281.593324601907</v>
      </c>
      <c r="R612">
        <v>64.139233101935503</v>
      </c>
      <c r="S612" s="1">
        <f>(Table2[[#This Row],[Close Price]]-Table2[[#This Row],[20D EMA]])/Table2[[#This Row],[20D EMA]]</f>
        <v>5.0595238095238054E-2</v>
      </c>
      <c r="T612" s="1">
        <f>(Table2[[#This Row],[Close Price]]-Table2[[#This Row],[50D EMA]])/Table2[[#This Row],[50D EMA]]</f>
        <v>4.7615992407443644E-2</v>
      </c>
      <c r="U612" s="1">
        <f>(Table2[[#This Row],[Close Price]]-Table2[[#This Row],[200D EMA]])/Table2[[#This Row],[200D EMA]]</f>
        <v>6.5543724888313698E-2</v>
      </c>
      <c r="V612">
        <v>0.68877945026072196</v>
      </c>
      <c r="W612">
        <v>289.05</v>
      </c>
      <c r="X612">
        <v>301.45</v>
      </c>
      <c r="Y612">
        <v>272</v>
      </c>
      <c r="Z612">
        <v>301.45</v>
      </c>
      <c r="AA612">
        <v>272</v>
      </c>
      <c r="AB612">
        <v>301.45</v>
      </c>
      <c r="AC612" s="1">
        <f>(Table2[[#This Row],[Close Price]]/Table2[[#This Row],[Day Low]])-1</f>
        <v>3.8055699705933144E-2</v>
      </c>
      <c r="AD612" s="1">
        <f>(Table2[[#This Row],[Day High]]/Table2[[#This Row],[Close Price]])-1</f>
        <v>4.6658890184967383E-3</v>
      </c>
      <c r="AE612" s="1">
        <f>(Table2[[#This Row],[Close Price]]/Table2[[#This Row],[Current Week Low]])-1</f>
        <v>0.10312500000000013</v>
      </c>
      <c r="AF612" s="1">
        <f>(Table2[[#This Row],[Current Week High]]/Table2[[#This Row],[Close Price]])-1</f>
        <v>4.6658890184967383E-3</v>
      </c>
      <c r="AG612" s="1">
        <f>(Table2[[#This Row],[Close Price]]/Table2[[#This Row],[Current Month Low]])-1</f>
        <v>0.10312500000000013</v>
      </c>
      <c r="AH612" s="1">
        <f>(Table2[[#This Row],[Current Month High]]/Table2[[#This Row],[Close Price]])-1</f>
        <v>4.6658890184967383E-3</v>
      </c>
      <c r="AI612">
        <v>6.7822029661722896</v>
      </c>
      <c r="AJ612">
        <v>40.868544600938897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-0.04</v>
      </c>
      <c r="AM612" t="s">
        <v>3206</v>
      </c>
      <c r="AN612">
        <v>5.35</v>
      </c>
      <c r="AO612" t="s">
        <v>3208</v>
      </c>
      <c r="AP612">
        <v>-7.2069648020898006E-2</v>
      </c>
      <c r="AQ612">
        <f>(Table2[[#This Row],[Sharpe Ratio]]-AVERAGE(Table2[Sharpe Ratio]))/_xlfn.STDEV.P(Table2[Sharpe Ratio])</f>
        <v>-1.5986377260022266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643</v>
      </c>
      <c r="AT612">
        <f>_xlfn.RANK.AVG(Table2[[#This Row],[6M Return vs Nifty Z-Score]],Table2[6M Return vs Nifty Z-Score])</f>
        <v>322</v>
      </c>
      <c r="AU612">
        <f>_xlfn.RANK.AVG(Table2[[#This Row],[Sharpe Ratio Z-Score]],Table2[Sharpe Ratio Z-Score])</f>
        <v>696</v>
      </c>
      <c r="AV612">
        <f>(Table2[[#This Row],[Rank 1Y]]+Table2[[#This Row],[Rank 6M]]+Table2[[#This Row],[Rank Sharpe]])/3</f>
        <v>553.66666666666663</v>
      </c>
    </row>
    <row r="613" spans="1:48" x14ac:dyDescent="0.3">
      <c r="A613" t="s">
        <v>1708</v>
      </c>
      <c r="B613" t="s">
        <v>1709</v>
      </c>
      <c r="C613" t="s">
        <v>3175</v>
      </c>
      <c r="D613" t="s">
        <v>501</v>
      </c>
      <c r="E613">
        <v>4940.6488097599904</v>
      </c>
      <c r="F613">
        <v>893.2</v>
      </c>
      <c r="G613">
        <v>-20.415272217417598</v>
      </c>
      <c r="H613">
        <f>(Table2[[#This Row],[1Y Return vs Nifty]]-AVERAGE(Table2[1Y Return vs Nifty]))/_xlfn.STDEV.P(Table2[1Y Return vs Nifty])</f>
        <v>-0.78078610052266262</v>
      </c>
      <c r="I613">
        <v>-5.1727808737057899</v>
      </c>
      <c r="J613">
        <f>(Table2[[#This Row],[1M Return vs Nifty]]-AVERAGE(Table2[1M Return vs Nifty]))/_xlfn.STDEV.P(Table2[1M Return vs Nifty])</f>
        <v>-0.74152754889568295</v>
      </c>
      <c r="K613">
        <v>12.004971884263099</v>
      </c>
      <c r="L613">
        <f>(Table2[[#This Row],[6M Return vs Nifty]]-AVERAGE(Table2[6M Return vs Nifty]))/_xlfn.STDEV.P(Table2[6M Return vs Nifty])</f>
        <v>-4.1885631142180628E-2</v>
      </c>
      <c r="M613">
        <v>2.1524138270240298</v>
      </c>
      <c r="N613">
        <f>(Table2[[#This Row],[1W Return vs Nifty]]-AVERAGE(Table2[1W Return vs Nifty]))/_xlfn.STDEV.P(Table2[1W Return vs Nifty])</f>
        <v>-1.8556197438920152E-3</v>
      </c>
      <c r="O613">
        <v>891.99</v>
      </c>
      <c r="P613">
        <v>864.91279249354898</v>
      </c>
      <c r="Q613">
        <v>800.59619925727304</v>
      </c>
      <c r="R613">
        <v>50.470706156110097</v>
      </c>
      <c r="S613" s="1">
        <f>(Table2[[#This Row],[Close Price]]-Table2[[#This Row],[20D EMA]])/Table2[[#This Row],[20D EMA]]</f>
        <v>1.3565174497472353E-3</v>
      </c>
      <c r="T613" s="1">
        <f>(Table2[[#This Row],[Close Price]]-Table2[[#This Row],[50D EMA]])/Table2[[#This Row],[50D EMA]]</f>
        <v>3.2705271273533683E-2</v>
      </c>
      <c r="U613" s="1">
        <f>(Table2[[#This Row],[Close Price]]-Table2[[#This Row],[200D EMA]])/Table2[[#This Row],[200D EMA]]</f>
        <v>0.11566854904961721</v>
      </c>
      <c r="V613">
        <v>0.41844389191159598</v>
      </c>
      <c r="W613">
        <v>886.2</v>
      </c>
      <c r="X613">
        <v>934.75</v>
      </c>
      <c r="Y613">
        <v>858.9</v>
      </c>
      <c r="Z613">
        <v>934.75</v>
      </c>
      <c r="AA613">
        <v>858.9</v>
      </c>
      <c r="AB613">
        <v>934.75</v>
      </c>
      <c r="AC613" s="1">
        <f>(Table2[[#This Row],[Close Price]]/Table2[[#This Row],[Day Low]])-1</f>
        <v>7.89889415481837E-3</v>
      </c>
      <c r="AD613" s="1">
        <f>(Table2[[#This Row],[Day High]]/Table2[[#This Row],[Close Price]])-1</f>
        <v>4.6518137035378437E-2</v>
      </c>
      <c r="AE613" s="1">
        <f>(Table2[[#This Row],[Close Price]]/Table2[[#This Row],[Current Week Low]])-1</f>
        <v>3.9934800325998498E-2</v>
      </c>
      <c r="AF613" s="1">
        <f>(Table2[[#This Row],[Current Week High]]/Table2[[#This Row],[Close Price]])-1</f>
        <v>4.6518137035378437E-2</v>
      </c>
      <c r="AG613" s="1">
        <f>(Table2[[#This Row],[Close Price]]/Table2[[#This Row],[Current Month Low]])-1</f>
        <v>3.9934800325998498E-2</v>
      </c>
      <c r="AH613" s="1">
        <f>(Table2[[#This Row],[Current Month High]]/Table2[[#This Row],[Close Price]])-1</f>
        <v>4.6518137035378437E-2</v>
      </c>
      <c r="AI613">
        <v>8.1504702194357304</v>
      </c>
      <c r="AJ613">
        <v>35.961640916355798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0.09</v>
      </c>
      <c r="AM613" t="s">
        <v>3208</v>
      </c>
      <c r="AN613">
        <v>-5.16</v>
      </c>
      <c r="AO613" t="s">
        <v>3206</v>
      </c>
      <c r="AP613">
        <v>-0.13481690511434199</v>
      </c>
      <c r="AQ613">
        <f>(Table2[[#This Row],[Sharpe Ratio]]-AVERAGE(Table2[Sharpe Ratio]))/_xlfn.STDEV.P(Table2[Sharpe Ratio])</f>
        <v>-2.3322373449814893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-3.8982922452859077</v>
      </c>
      <c r="AS613">
        <f>_xlfn.RANK.AVG(Table2[[#This Row],[1Y Return vs Nifty Z-Score]],Table2[1Y Return vs Nifty Z-Score])</f>
        <v>590</v>
      </c>
      <c r="AT613">
        <f>_xlfn.RANK.AVG(Table2[[#This Row],[6M Return vs Nifty Z-Score]],Table2[6M Return vs Nifty Z-Score])</f>
        <v>336</v>
      </c>
      <c r="AU613">
        <f>_xlfn.RANK.AVG(Table2[[#This Row],[Sharpe Ratio Z-Score]],Table2[Sharpe Ratio Z-Score])</f>
        <v>736</v>
      </c>
      <c r="AV613">
        <f>(Table2[[#This Row],[Rank 1Y]]+Table2[[#This Row],[Rank 6M]]+Table2[[#This Row],[Rank Sharpe]])/3</f>
        <v>554</v>
      </c>
    </row>
    <row r="614" spans="1:48" x14ac:dyDescent="0.3">
      <c r="A614" t="s">
        <v>426</v>
      </c>
      <c r="B614" t="s">
        <v>427</v>
      </c>
      <c r="C614" t="s">
        <v>3169</v>
      </c>
      <c r="D614" t="s">
        <v>127</v>
      </c>
      <c r="E614">
        <v>53341.603582146003</v>
      </c>
      <c r="F614">
        <v>126.97</v>
      </c>
      <c r="G614">
        <v>2.4185245222960798</v>
      </c>
      <c r="H614">
        <f>(Table2[[#This Row],[1Y Return vs Nifty]]-AVERAGE(Table2[1Y Return vs Nifty]))/_xlfn.STDEV.P(Table2[1Y Return vs Nifty])</f>
        <v>-0.37594073254093152</v>
      </c>
      <c r="I614">
        <v>-2.53899566364941</v>
      </c>
      <c r="J614">
        <f>(Table2[[#This Row],[1M Return vs Nifty]]-AVERAGE(Table2[1M Return vs Nifty]))/_xlfn.STDEV.P(Table2[1M Return vs Nifty])</f>
        <v>-0.48432359809657255</v>
      </c>
      <c r="K614">
        <v>-17.036493232141702</v>
      </c>
      <c r="L614">
        <f>(Table2[[#This Row],[6M Return vs Nifty]]-AVERAGE(Table2[6M Return vs Nifty]))/_xlfn.STDEV.P(Table2[6M Return vs Nifty])</f>
        <v>-0.97028032563985056</v>
      </c>
      <c r="M614">
        <v>1.33722845638541</v>
      </c>
      <c r="N614">
        <f>(Table2[[#This Row],[1W Return vs Nifty]]-AVERAGE(Table2[1W Return vs Nifty]))/_xlfn.STDEV.P(Table2[1W Return vs Nifty])</f>
        <v>-0.15614017655600904</v>
      </c>
      <c r="O614">
        <v>132.37</v>
      </c>
      <c r="P614">
        <v>138.03365456914599</v>
      </c>
      <c r="Q614">
        <v>133.298130478015</v>
      </c>
      <c r="R614">
        <v>37.943879468400397</v>
      </c>
      <c r="S614" s="1">
        <f>(Table2[[#This Row],[Close Price]]-Table2[[#This Row],[20D EMA]])/Table2[[#This Row],[20D EMA]]</f>
        <v>-4.0794742011029728E-2</v>
      </c>
      <c r="T614" s="1">
        <f>(Table2[[#This Row],[Close Price]]-Table2[[#This Row],[50D EMA]])/Table2[[#This Row],[50D EMA]]</f>
        <v>-8.0151862990802833E-2</v>
      </c>
      <c r="U614" s="1">
        <f>(Table2[[#This Row],[Close Price]]-Table2[[#This Row],[200D EMA]])/Table2[[#This Row],[200D EMA]]</f>
        <v>-4.7473512609081218E-2</v>
      </c>
      <c r="V614">
        <v>0.511170792331476</v>
      </c>
      <c r="W614">
        <v>126.29</v>
      </c>
      <c r="X614">
        <v>129.99</v>
      </c>
      <c r="Y614">
        <v>126.11</v>
      </c>
      <c r="Z614">
        <v>131.05000000000001</v>
      </c>
      <c r="AA614">
        <v>126.11</v>
      </c>
      <c r="AB614">
        <v>134.13999999999999</v>
      </c>
      <c r="AC614" s="1">
        <f>(Table2[[#This Row],[Close Price]]/Table2[[#This Row],[Day Low]])-1</f>
        <v>5.3844326550003263E-3</v>
      </c>
      <c r="AD614" s="1">
        <f>(Table2[[#This Row],[Day High]]/Table2[[#This Row],[Close Price]])-1</f>
        <v>2.3785146097503373E-2</v>
      </c>
      <c r="AE614" s="1">
        <f>(Table2[[#This Row],[Close Price]]/Table2[[#This Row],[Current Week Low]])-1</f>
        <v>6.8194433431132406E-3</v>
      </c>
      <c r="AF614" s="1">
        <f>(Table2[[#This Row],[Current Week High]]/Table2[[#This Row],[Close Price]])-1</f>
        <v>3.2133574860203407E-2</v>
      </c>
      <c r="AG614" s="1">
        <f>(Table2[[#This Row],[Close Price]]/Table2[[#This Row],[Current Month Low]])-1</f>
        <v>6.8194433431132406E-3</v>
      </c>
      <c r="AH614" s="1">
        <f>(Table2[[#This Row],[Current Month High]]/Table2[[#This Row],[Close Price]])-1</f>
        <v>5.6470032291092265E-2</v>
      </c>
      <c r="AI614">
        <v>38.103489013152704</v>
      </c>
      <c r="AJ614">
        <v>55.220048899755497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-7.0000000000000007E-2</v>
      </c>
      <c r="AM614" t="s">
        <v>3206</v>
      </c>
      <c r="AN614">
        <v>-7.83</v>
      </c>
      <c r="AO614" t="s">
        <v>3206</v>
      </c>
      <c r="AP614">
        <v>-6.7651238520289999E-3</v>
      </c>
      <c r="AQ614">
        <f>(Table2[[#This Row],[Sharpe Ratio]]-AVERAGE(Table2[Sharpe Ratio]))/_xlfn.STDEV.P(Table2[Sharpe Ratio])</f>
        <v>-0.8351402240068786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431</v>
      </c>
      <c r="AT614">
        <f>_xlfn.RANK.AVG(Table2[[#This Row],[6M Return vs Nifty Z-Score]],Table2[6M Return vs Nifty Z-Score])</f>
        <v>642</v>
      </c>
      <c r="AU614">
        <f>_xlfn.RANK.AVG(Table2[[#This Row],[Sharpe Ratio Z-Score]],Table2[Sharpe Ratio Z-Score])</f>
        <v>591</v>
      </c>
      <c r="AV614">
        <f>(Table2[[#This Row],[Rank 1Y]]+Table2[[#This Row],[Rank 6M]]+Table2[[#This Row],[Rank Sharpe]])/3</f>
        <v>554.66666666666663</v>
      </c>
    </row>
    <row r="615" spans="1:48" x14ac:dyDescent="0.3">
      <c r="A615" t="s">
        <v>84</v>
      </c>
      <c r="B615" t="s">
        <v>85</v>
      </c>
      <c r="C615" t="s">
        <v>3171</v>
      </c>
      <c r="D615" t="s">
        <v>86</v>
      </c>
      <c r="E615">
        <v>315886.09671349498</v>
      </c>
      <c r="F615">
        <v>3367.45</v>
      </c>
      <c r="G615">
        <v>-21.299964930443998</v>
      </c>
      <c r="H615">
        <f>(Table2[[#This Row],[1Y Return vs Nifty]]-AVERAGE(Table2[1Y Return vs Nifty]))/_xlfn.STDEV.P(Table2[1Y Return vs Nifty])</f>
        <v>-0.79647178569533439</v>
      </c>
      <c r="I615">
        <v>6.2019403757609401</v>
      </c>
      <c r="J615">
        <f>(Table2[[#This Row],[1M Return vs Nifty]]-AVERAGE(Table2[1M Return vs Nifty]))/_xlfn.STDEV.P(Table2[1M Return vs Nifty])</f>
        <v>0.36927800708919917</v>
      </c>
      <c r="K615">
        <v>5.4748111257223098</v>
      </c>
      <c r="L615">
        <f>(Table2[[#This Row],[6M Return vs Nifty]]-AVERAGE(Table2[6M Return vs Nifty]))/_xlfn.STDEV.P(Table2[6M Return vs Nifty])</f>
        <v>-0.2506411666548003</v>
      </c>
      <c r="M615">
        <v>5.2622988332275202</v>
      </c>
      <c r="N615">
        <f>(Table2[[#This Row],[1W Return vs Nifty]]-AVERAGE(Table2[1W Return vs Nifty]))/_xlfn.STDEV.P(Table2[1W Return vs Nifty])</f>
        <v>0.58673103453189579</v>
      </c>
      <c r="O615">
        <v>3188.39</v>
      </c>
      <c r="P615">
        <v>3090.8266420045602</v>
      </c>
      <c r="Q615">
        <v>3022.39923163915</v>
      </c>
      <c r="R615">
        <v>83.0658330069286</v>
      </c>
      <c r="S615" s="1">
        <f>(Table2[[#This Row],[Close Price]]-Table2[[#This Row],[20D EMA]])/Table2[[#This Row],[20D EMA]]</f>
        <v>5.6160005520027333E-2</v>
      </c>
      <c r="T615" s="1">
        <f>(Table2[[#This Row],[Close Price]]-Table2[[#This Row],[50D EMA]])/Table2[[#This Row],[50D EMA]]</f>
        <v>8.9498179624864088E-2</v>
      </c>
      <c r="U615" s="1">
        <f>(Table2[[#This Row],[Close Price]]-Table2[[#This Row],[200D EMA]])/Table2[[#This Row],[200D EMA]]</f>
        <v>0.11416452358403924</v>
      </c>
      <c r="V615">
        <v>0.98325262692986604</v>
      </c>
      <c r="W615">
        <v>3315</v>
      </c>
      <c r="X615">
        <v>3382.95</v>
      </c>
      <c r="Y615">
        <v>3258</v>
      </c>
      <c r="Z615">
        <v>3382.95</v>
      </c>
      <c r="AA615">
        <v>3139.6</v>
      </c>
      <c r="AB615">
        <v>3382.95</v>
      </c>
      <c r="AC615" s="1">
        <f>(Table2[[#This Row],[Close Price]]/Table2[[#This Row],[Day Low]])-1</f>
        <v>1.5822021116138618E-2</v>
      </c>
      <c r="AD615" s="1">
        <f>(Table2[[#This Row],[Day High]]/Table2[[#This Row],[Close Price]])-1</f>
        <v>4.6028894267176046E-3</v>
      </c>
      <c r="AE615" s="1">
        <f>(Table2[[#This Row],[Close Price]]/Table2[[#This Row],[Current Week Low]])-1</f>
        <v>3.3594229588704616E-2</v>
      </c>
      <c r="AF615" s="1">
        <f>(Table2[[#This Row],[Current Week High]]/Table2[[#This Row],[Close Price]])-1</f>
        <v>4.6028894267176046E-3</v>
      </c>
      <c r="AG615" s="1">
        <f>(Table2[[#This Row],[Close Price]]/Table2[[#This Row],[Current Month Low]])-1</f>
        <v>7.2572939227927069E-2</v>
      </c>
      <c r="AH615" s="1">
        <f>(Table2[[#This Row],[Current Month High]]/Table2[[#This Row],[Close Price]])-1</f>
        <v>4.6028894267176046E-3</v>
      </c>
      <c r="AI615">
        <v>1.64813137537305</v>
      </c>
      <c r="AJ615">
        <v>26.1169993633197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0.16</v>
      </c>
      <c r="AM615" t="s">
        <v>3208</v>
      </c>
      <c r="AN615">
        <v>6.18</v>
      </c>
      <c r="AO615" t="s">
        <v>3208</v>
      </c>
      <c r="AP615">
        <v>-5.6672369422994001E-2</v>
      </c>
      <c r="AQ615">
        <f>(Table2[[#This Row],[Sharpe Ratio]]-AVERAGE(Table2[Sharpe Ratio]))/_xlfn.STDEV.P(Table2[Sharpe Ratio])</f>
        <v>-1.4186228817530406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-1.5097267924820801</v>
      </c>
      <c r="AS615">
        <f>_xlfn.RANK.AVG(Table2[[#This Row],[1Y Return vs Nifty Z-Score]],Table2[1Y Return vs Nifty Z-Score])</f>
        <v>595</v>
      </c>
      <c r="AT615">
        <f>_xlfn.RANK.AVG(Table2[[#This Row],[6M Return vs Nifty Z-Score]],Table2[6M Return vs Nifty Z-Score])</f>
        <v>406</v>
      </c>
      <c r="AU615">
        <f>_xlfn.RANK.AVG(Table2[[#This Row],[Sharpe Ratio Z-Score]],Table2[Sharpe Ratio Z-Score])</f>
        <v>673</v>
      </c>
      <c r="AV615">
        <f>(Table2[[#This Row],[Rank 1Y]]+Table2[[#This Row],[Rank 6M]]+Table2[[#This Row],[Rank Sharpe]])/3</f>
        <v>558</v>
      </c>
    </row>
    <row r="616" spans="1:48" x14ac:dyDescent="0.3">
      <c r="A616" t="s">
        <v>924</v>
      </c>
      <c r="B616" t="s">
        <v>925</v>
      </c>
      <c r="C616" t="s">
        <v>3175</v>
      </c>
      <c r="D616" t="s">
        <v>501</v>
      </c>
      <c r="E616">
        <v>16776.660171579999</v>
      </c>
      <c r="F616">
        <v>1562.6</v>
      </c>
      <c r="G616">
        <v>-19.261702052695799</v>
      </c>
      <c r="H616">
        <f>(Table2[[#This Row],[1Y Return vs Nifty]]-AVERAGE(Table2[1Y Return vs Nifty]))/_xlfn.STDEV.P(Table2[1Y Return vs Nifty])</f>
        <v>-0.76033319279324918</v>
      </c>
      <c r="I616">
        <v>-3.0807270037475698</v>
      </c>
      <c r="J616">
        <f>(Table2[[#This Row],[1M Return vs Nifty]]-AVERAGE(Table2[1M Return vs Nifty]))/_xlfn.STDEV.P(Table2[1M Return vs Nifty])</f>
        <v>-0.53722671275183354</v>
      </c>
      <c r="K616">
        <v>4.7036216242401698</v>
      </c>
      <c r="L616">
        <f>(Table2[[#This Row],[6M Return vs Nifty]]-AVERAGE(Table2[6M Return vs Nifty]))/_xlfn.STDEV.P(Table2[6M Return vs Nifty])</f>
        <v>-0.27529447662929912</v>
      </c>
      <c r="M616">
        <v>8.1632470254724794</v>
      </c>
      <c r="N616">
        <f>(Table2[[#This Row],[1W Return vs Nifty]]-AVERAGE(Table2[1W Return vs Nifty]))/_xlfn.STDEV.P(Table2[1W Return vs Nifty])</f>
        <v>1.1357736477780045</v>
      </c>
      <c r="O616">
        <v>1532.2</v>
      </c>
      <c r="P616">
        <v>1512.8562026725799</v>
      </c>
      <c r="Q616">
        <v>1445.32015095677</v>
      </c>
      <c r="R616">
        <v>69.236044837069002</v>
      </c>
      <c r="S616" s="1">
        <f>(Table2[[#This Row],[Close Price]]-Table2[[#This Row],[20D EMA]])/Table2[[#This Row],[20D EMA]]</f>
        <v>1.9840751860070397E-2</v>
      </c>
      <c r="T616" s="1">
        <f>(Table2[[#This Row],[Close Price]]-Table2[[#This Row],[50D EMA]])/Table2[[#This Row],[50D EMA]]</f>
        <v>3.2880717439994399E-2</v>
      </c>
      <c r="U616" s="1">
        <f>(Table2[[#This Row],[Close Price]]-Table2[[#This Row],[200D EMA]])/Table2[[#This Row],[200D EMA]]</f>
        <v>8.1144547085704996E-2</v>
      </c>
      <c r="V616">
        <v>0.64693071957979897</v>
      </c>
      <c r="W616">
        <v>1552.5</v>
      </c>
      <c r="X616">
        <v>1593.35</v>
      </c>
      <c r="Y616">
        <v>1476.15</v>
      </c>
      <c r="Z616">
        <v>1593.35</v>
      </c>
      <c r="AA616">
        <v>1462.3</v>
      </c>
      <c r="AB616">
        <v>1593.35</v>
      </c>
      <c r="AC616" s="1">
        <f>(Table2[[#This Row],[Close Price]]/Table2[[#This Row],[Day Low]])-1</f>
        <v>6.5056360708533045E-3</v>
      </c>
      <c r="AD616" s="1">
        <f>(Table2[[#This Row],[Day High]]/Table2[[#This Row],[Close Price]])-1</f>
        <v>1.9678740560604036E-2</v>
      </c>
      <c r="AE616" s="1">
        <f>(Table2[[#This Row],[Close Price]]/Table2[[#This Row],[Current Week Low]])-1</f>
        <v>5.8564509026860279E-2</v>
      </c>
      <c r="AF616" s="1">
        <f>(Table2[[#This Row],[Current Week High]]/Table2[[#This Row],[Close Price]])-1</f>
        <v>1.9678740560604036E-2</v>
      </c>
      <c r="AG616" s="1">
        <f>(Table2[[#This Row],[Close Price]]/Table2[[#This Row],[Current Month Low]])-1</f>
        <v>6.8590576489092392E-2</v>
      </c>
      <c r="AH616" s="1">
        <f>(Table2[[#This Row],[Current Month High]]/Table2[[#This Row],[Close Price]])-1</f>
        <v>1.9678740560604036E-2</v>
      </c>
      <c r="AI616">
        <v>8.1530782029950206</v>
      </c>
      <c r="AJ616">
        <v>25.711987127916299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0.06</v>
      </c>
      <c r="AM616" t="s">
        <v>3208</v>
      </c>
      <c r="AN616">
        <v>3.02</v>
      </c>
      <c r="AO616" t="s">
        <v>3208</v>
      </c>
      <c r="AP616">
        <v>-6.0956711437359E-2</v>
      </c>
      <c r="AQ616">
        <f>(Table2[[#This Row],[Sharpe Ratio]]-AVERAGE(Table2[Sharpe Ratio]))/_xlfn.STDEV.P(Table2[Sharpe Ratio])</f>
        <v>-1.4687125878996286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-1.905793322296006</v>
      </c>
      <c r="AS616">
        <f>_xlfn.RANK.AVG(Table2[[#This Row],[1Y Return vs Nifty Z-Score]],Table2[1Y Return vs Nifty Z-Score])</f>
        <v>586</v>
      </c>
      <c r="AT616">
        <f>_xlfn.RANK.AVG(Table2[[#This Row],[6M Return vs Nifty Z-Score]],Table2[6M Return vs Nifty Z-Score])</f>
        <v>416</v>
      </c>
      <c r="AU616">
        <f>_xlfn.RANK.AVG(Table2[[#This Row],[Sharpe Ratio Z-Score]],Table2[Sharpe Ratio Z-Score])</f>
        <v>678</v>
      </c>
      <c r="AV616">
        <f>(Table2[[#This Row],[Rank 1Y]]+Table2[[#This Row],[Rank 6M]]+Table2[[#This Row],[Rank Sharpe]])/3</f>
        <v>560</v>
      </c>
    </row>
    <row r="617" spans="1:48" x14ac:dyDescent="0.3">
      <c r="A617" t="s">
        <v>1071</v>
      </c>
      <c r="B617" t="s">
        <v>1072</v>
      </c>
      <c r="C617" t="s">
        <v>3168</v>
      </c>
      <c r="D617" t="s">
        <v>496</v>
      </c>
      <c r="E617">
        <v>12424.847720469999</v>
      </c>
      <c r="F617">
        <v>795.5</v>
      </c>
      <c r="G617">
        <v>-42.129437139095799</v>
      </c>
      <c r="H617">
        <f>(Table2[[#This Row],[1Y Return vs Nifty]]-AVERAGE(Table2[1Y Return vs Nifty]))/_xlfn.STDEV.P(Table2[1Y Return vs Nifty])</f>
        <v>-1.1657802908599739</v>
      </c>
      <c r="I617">
        <v>-3.5208070045047699</v>
      </c>
      <c r="J617">
        <f>(Table2[[#This Row],[1M Return vs Nifty]]-AVERAGE(Table2[1M Return vs Nifty]))/_xlfn.STDEV.P(Table2[1M Return vs Nifty])</f>
        <v>-0.58020300194589591</v>
      </c>
      <c r="K617">
        <v>-5.1500395776289896</v>
      </c>
      <c r="L617">
        <f>(Table2[[#This Row],[6M Return vs Nifty]]-AVERAGE(Table2[6M Return vs Nifty]))/_xlfn.STDEV.P(Table2[6M Return vs Nifty])</f>
        <v>-0.59029534674811879</v>
      </c>
      <c r="M617">
        <v>-2.53373555906186</v>
      </c>
      <c r="N617">
        <f>(Table2[[#This Row],[1W Return vs Nifty]]-AVERAGE(Table2[1W Return vs Nifty]))/_xlfn.STDEV.P(Table2[1W Return vs Nifty])</f>
        <v>-0.88877104687089492</v>
      </c>
      <c r="O617">
        <v>820.77</v>
      </c>
      <c r="P617">
        <v>824.95983321877998</v>
      </c>
      <c r="Q617">
        <v>825.31755545095598</v>
      </c>
      <c r="R617">
        <v>31.798497835251801</v>
      </c>
      <c r="S617" s="1">
        <f>(Table2[[#This Row],[Close Price]]-Table2[[#This Row],[20D EMA]])/Table2[[#This Row],[20D EMA]]</f>
        <v>-3.0788162335367988E-2</v>
      </c>
      <c r="T617" s="1">
        <f>(Table2[[#This Row],[Close Price]]-Table2[[#This Row],[50D EMA]])/Table2[[#This Row],[50D EMA]]</f>
        <v>-3.5710627393621484E-2</v>
      </c>
      <c r="U617" s="1">
        <f>(Table2[[#This Row],[Close Price]]-Table2[[#This Row],[200D EMA]])/Table2[[#This Row],[200D EMA]]</f>
        <v>-3.6128584996188012E-2</v>
      </c>
      <c r="V617">
        <v>0.81428834936222805</v>
      </c>
      <c r="W617">
        <v>793.9</v>
      </c>
      <c r="X617">
        <v>808</v>
      </c>
      <c r="Y617">
        <v>789</v>
      </c>
      <c r="Z617">
        <v>833</v>
      </c>
      <c r="AA617">
        <v>789</v>
      </c>
      <c r="AB617">
        <v>845.75</v>
      </c>
      <c r="AC617" s="1">
        <f>(Table2[[#This Row],[Close Price]]/Table2[[#This Row],[Day Low]])-1</f>
        <v>2.0153671747071833E-3</v>
      </c>
      <c r="AD617" s="1">
        <f>(Table2[[#This Row],[Day High]]/Table2[[#This Row],[Close Price]])-1</f>
        <v>1.5713387806411072E-2</v>
      </c>
      <c r="AE617" s="1">
        <f>(Table2[[#This Row],[Close Price]]/Table2[[#This Row],[Current Week Low]])-1</f>
        <v>8.2382762991128899E-3</v>
      </c>
      <c r="AF617" s="1">
        <f>(Table2[[#This Row],[Current Week High]]/Table2[[#This Row],[Close Price]])-1</f>
        <v>4.7140163419233216E-2</v>
      </c>
      <c r="AG617" s="1">
        <f>(Table2[[#This Row],[Close Price]]/Table2[[#This Row],[Current Month Low]])-1</f>
        <v>8.2382762991128899E-3</v>
      </c>
      <c r="AH617" s="1">
        <f>(Table2[[#This Row],[Current Month High]]/Table2[[#This Row],[Close Price]])-1</f>
        <v>6.3167818981772372E-2</v>
      </c>
      <c r="AI617">
        <v>25.707102451288399</v>
      </c>
      <c r="AJ617">
        <v>12.208195218280499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-0.11</v>
      </c>
      <c r="AM617" t="s">
        <v>3206</v>
      </c>
      <c r="AN617">
        <v>-10.48</v>
      </c>
      <c r="AO617" t="s">
        <v>3206</v>
      </c>
      <c r="AP617">
        <v>2.5510846871071999E-2</v>
      </c>
      <c r="AQ617">
        <f>(Table2[[#This Row],[Sharpe Ratio]]-AVERAGE(Table2[Sharpe Ratio]))/_xlfn.STDEV.P(Table2[Sharpe Ratio])</f>
        <v>-0.45779082386669889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698</v>
      </c>
      <c r="AT617">
        <f>_xlfn.RANK.AVG(Table2[[#This Row],[6M Return vs Nifty Z-Score]],Table2[6M Return vs Nifty Z-Score])</f>
        <v>523</v>
      </c>
      <c r="AU617">
        <f>_xlfn.RANK.AVG(Table2[[#This Row],[Sharpe Ratio Z-Score]],Table2[Sharpe Ratio Z-Score])</f>
        <v>459</v>
      </c>
      <c r="AV617">
        <f>(Table2[[#This Row],[Rank 1Y]]+Table2[[#This Row],[Rank 6M]]+Table2[[#This Row],[Rank Sharpe]])/3</f>
        <v>560</v>
      </c>
    </row>
    <row r="618" spans="1:48" x14ac:dyDescent="0.3">
      <c r="A618" t="s">
        <v>1850</v>
      </c>
      <c r="B618" t="s">
        <v>1851</v>
      </c>
      <c r="C618" t="s">
        <v>3171</v>
      </c>
      <c r="D618" t="s">
        <v>1538</v>
      </c>
      <c r="E618">
        <v>4051.5</v>
      </c>
      <c r="F618">
        <v>365.6</v>
      </c>
      <c r="G618">
        <v>-38.102924086532603</v>
      </c>
      <c r="H618">
        <f>(Table2[[#This Row],[1Y Return vs Nifty]]-AVERAGE(Table2[1Y Return vs Nifty]))/_xlfn.STDEV.P(Table2[1Y Return vs Nifty])</f>
        <v>-1.0943898349918524</v>
      </c>
      <c r="I618">
        <v>13.612012487358699</v>
      </c>
      <c r="J618">
        <f>(Table2[[#This Row],[1M Return vs Nifty]]-AVERAGE(Table2[1M Return vs Nifty]))/_xlfn.STDEV.P(Table2[1M Return vs Nifty])</f>
        <v>1.0929132585638066</v>
      </c>
      <c r="K618">
        <v>0.25991949173137902</v>
      </c>
      <c r="L618">
        <f>(Table2[[#This Row],[6M Return vs Nifty]]-AVERAGE(Table2[6M Return vs Nifty]))/_xlfn.STDEV.P(Table2[6M Return vs Nifty])</f>
        <v>-0.41735030842749393</v>
      </c>
      <c r="M618">
        <v>14.1152565231969</v>
      </c>
      <c r="N618">
        <f>(Table2[[#This Row],[1W Return vs Nifty]]-AVERAGE(Table2[1W Return vs Nifty]))/_xlfn.STDEV.P(Table2[1W Return vs Nifty])</f>
        <v>2.2622697559926559</v>
      </c>
      <c r="O618">
        <v>333.67</v>
      </c>
      <c r="P618">
        <v>326.65839492534099</v>
      </c>
      <c r="Q618">
        <v>340.84209397622999</v>
      </c>
      <c r="R618">
        <v>85.348713223167707</v>
      </c>
      <c r="S618" s="1">
        <f>(Table2[[#This Row],[Close Price]]-Table2[[#This Row],[20D EMA]])/Table2[[#This Row],[20D EMA]]</f>
        <v>9.5693349716786058E-2</v>
      </c>
      <c r="T618" s="1">
        <f>(Table2[[#This Row],[Close Price]]-Table2[[#This Row],[50D EMA]])/Table2[[#This Row],[50D EMA]]</f>
        <v>0.11921201377224451</v>
      </c>
      <c r="U618" s="1">
        <f>(Table2[[#This Row],[Close Price]]-Table2[[#This Row],[200D EMA]])/Table2[[#This Row],[200D EMA]]</f>
        <v>7.2637466032868067E-2</v>
      </c>
      <c r="V618">
        <v>2.3599181475193798</v>
      </c>
      <c r="W618">
        <v>362</v>
      </c>
      <c r="X618">
        <v>375.8</v>
      </c>
      <c r="Y618">
        <v>342.5</v>
      </c>
      <c r="Z618">
        <v>375.8</v>
      </c>
      <c r="AA618">
        <v>322.05</v>
      </c>
      <c r="AB618">
        <v>375.8</v>
      </c>
      <c r="AC618" s="1">
        <f>(Table2[[#This Row],[Close Price]]/Table2[[#This Row],[Day Low]])-1</f>
        <v>9.944751381215422E-3</v>
      </c>
      <c r="AD618" s="1">
        <f>(Table2[[#This Row],[Day High]]/Table2[[#This Row],[Close Price]])-1</f>
        <v>2.7899343544857791E-2</v>
      </c>
      <c r="AE618" s="1">
        <f>(Table2[[#This Row],[Close Price]]/Table2[[#This Row],[Current Week Low]])-1</f>
        <v>6.7445255474452681E-2</v>
      </c>
      <c r="AF618" s="1">
        <f>(Table2[[#This Row],[Current Week High]]/Table2[[#This Row],[Close Price]])-1</f>
        <v>2.7899343544857791E-2</v>
      </c>
      <c r="AG618" s="1">
        <f>(Table2[[#This Row],[Close Price]]/Table2[[#This Row],[Current Month Low]])-1</f>
        <v>0.13522744915385809</v>
      </c>
      <c r="AH618" s="1">
        <f>(Table2[[#This Row],[Current Month High]]/Table2[[#This Row],[Close Price]])-1</f>
        <v>2.7899343544857791E-2</v>
      </c>
      <c r="AI618">
        <v>27.653172866520698</v>
      </c>
      <c r="AJ618">
        <v>25.895316804407699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0.08</v>
      </c>
      <c r="AM618" t="s">
        <v>3208</v>
      </c>
      <c r="AN618">
        <v>14.25</v>
      </c>
      <c r="AO618" t="s">
        <v>3208</v>
      </c>
      <c r="AP618">
        <v>1.121615152313E-3</v>
      </c>
      <c r="AQ618">
        <f>(Table2[[#This Row],[Sharpe Ratio]]-AVERAGE(Table2[Sharpe Ratio]))/_xlfn.STDEV.P(Table2[Sharpe Ratio])</f>
        <v>-0.74293366396620575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682</v>
      </c>
      <c r="AT618">
        <f>_xlfn.RANK.AVG(Table2[[#This Row],[6M Return vs Nifty Z-Score]],Table2[6M Return vs Nifty Z-Score])</f>
        <v>466</v>
      </c>
      <c r="AU618">
        <f>_xlfn.RANK.AVG(Table2[[#This Row],[Sharpe Ratio Z-Score]],Table2[Sharpe Ratio Z-Score])</f>
        <v>533</v>
      </c>
      <c r="AV618">
        <f>(Table2[[#This Row],[Rank 1Y]]+Table2[[#This Row],[Rank 6M]]+Table2[[#This Row],[Rank Sharpe]])/3</f>
        <v>560.33333333333337</v>
      </c>
    </row>
    <row r="619" spans="1:48" x14ac:dyDescent="0.3">
      <c r="A619" t="s">
        <v>1874</v>
      </c>
      <c r="B619" t="s">
        <v>1875</v>
      </c>
      <c r="C619" t="s">
        <v>3177</v>
      </c>
      <c r="D619" t="s">
        <v>414</v>
      </c>
      <c r="E619">
        <v>3975.09239484</v>
      </c>
      <c r="F619">
        <v>25.56</v>
      </c>
      <c r="G619">
        <v>-34.456262077352903</v>
      </c>
      <c r="H619">
        <f>(Table2[[#This Row],[1Y Return vs Nifty]]-AVERAGE(Table2[1Y Return vs Nifty]))/_xlfn.STDEV.P(Table2[1Y Return vs Nifty])</f>
        <v>-1.0297341739189112</v>
      </c>
      <c r="I619">
        <v>43.8013195605185</v>
      </c>
      <c r="J619">
        <f>(Table2[[#This Row],[1M Return vs Nifty]]-AVERAGE(Table2[1M Return vs Nifty]))/_xlfn.STDEV.P(Table2[1M Return vs Nifty])</f>
        <v>4.0410690236795253</v>
      </c>
      <c r="K619">
        <v>1.2691188945096199</v>
      </c>
      <c r="L619">
        <f>(Table2[[#This Row],[6M Return vs Nifty]]-AVERAGE(Table2[6M Return vs Nifty]))/_xlfn.STDEV.P(Table2[6M Return vs Nifty])</f>
        <v>-0.38508832138675458</v>
      </c>
      <c r="M619">
        <v>10.026397979312399</v>
      </c>
      <c r="N619">
        <f>(Table2[[#This Row],[1W Return vs Nifty]]-AVERAGE(Table2[1W Return vs Nifty]))/_xlfn.STDEV.P(Table2[1W Return vs Nifty])</f>
        <v>1.4883994793260746</v>
      </c>
      <c r="O619">
        <v>23.01</v>
      </c>
      <c r="P619">
        <v>21.760210139293601</v>
      </c>
      <c r="Q619">
        <v>23.8260055645164</v>
      </c>
      <c r="R619">
        <v>72.898428509762397</v>
      </c>
      <c r="S619" s="1">
        <f>(Table2[[#This Row],[Close Price]]-Table2[[#This Row],[20D EMA]])/Table2[[#This Row],[20D EMA]]</f>
        <v>0.11082138200782256</v>
      </c>
      <c r="T619" s="1">
        <f>(Table2[[#This Row],[Close Price]]-Table2[[#This Row],[50D EMA]])/Table2[[#This Row],[50D EMA]]</f>
        <v>0.1746210094655708</v>
      </c>
      <c r="U619" s="1">
        <f>(Table2[[#This Row],[Close Price]]-Table2[[#This Row],[200D EMA]])/Table2[[#This Row],[200D EMA]]</f>
        <v>7.277738732949858E-2</v>
      </c>
      <c r="V619">
        <v>2.2223766303568899</v>
      </c>
      <c r="W619">
        <v>24.55</v>
      </c>
      <c r="X619">
        <v>26.78</v>
      </c>
      <c r="Y619">
        <v>23.75</v>
      </c>
      <c r="Z619">
        <v>26.86</v>
      </c>
      <c r="AA619">
        <v>22.5</v>
      </c>
      <c r="AB619">
        <v>26.86</v>
      </c>
      <c r="AC619" s="1">
        <f>(Table2[[#This Row],[Close Price]]/Table2[[#This Row],[Day Low]])-1</f>
        <v>4.1140529531568104E-2</v>
      </c>
      <c r="AD619" s="1">
        <f>(Table2[[#This Row],[Day High]]/Table2[[#This Row],[Close Price]])-1</f>
        <v>4.77308294209704E-2</v>
      </c>
      <c r="AE619" s="1">
        <f>(Table2[[#This Row],[Close Price]]/Table2[[#This Row],[Current Week Low]])-1</f>
        <v>7.6210526315789506E-2</v>
      </c>
      <c r="AF619" s="1">
        <f>(Table2[[#This Row],[Current Week High]]/Table2[[#This Row],[Close Price]])-1</f>
        <v>5.0860719874804339E-2</v>
      </c>
      <c r="AG619" s="1">
        <f>(Table2[[#This Row],[Close Price]]/Table2[[#This Row],[Current Month Low]])-1</f>
        <v>0.1359999999999999</v>
      </c>
      <c r="AH619" s="1">
        <f>(Table2[[#This Row],[Current Month High]]/Table2[[#This Row],[Close Price]])-1</f>
        <v>5.0860719874804339E-2</v>
      </c>
      <c r="AI619">
        <v>76.643192488262898</v>
      </c>
      <c r="AJ619">
        <v>53.053892215568801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0.15</v>
      </c>
      <c r="AM619" t="s">
        <v>3208</v>
      </c>
      <c r="AN619">
        <v>26.72</v>
      </c>
      <c r="AO619" t="s">
        <v>3208</v>
      </c>
      <c r="AQ619">
        <f>(Table2[[#This Row],[Sharpe Ratio]]-AVERAGE(Table2[Sharpe Ratio]))/_xlfn.STDEV.P(Table2[Sharpe Ratio])</f>
        <v>-0.75604684988846582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674</v>
      </c>
      <c r="AT619">
        <f>_xlfn.RANK.AVG(Table2[[#This Row],[6M Return vs Nifty Z-Score]],Table2[6M Return vs Nifty Z-Score])</f>
        <v>449</v>
      </c>
      <c r="AU619">
        <f>_xlfn.RANK.AVG(Table2[[#This Row],[Sharpe Ratio Z-Score]],Table2[Sharpe Ratio Z-Score])</f>
        <v>559.5</v>
      </c>
      <c r="AV619">
        <f>(Table2[[#This Row],[Rank 1Y]]+Table2[[#This Row],[Rank 6M]]+Table2[[#This Row],[Rank Sharpe]])/3</f>
        <v>560.83333333333337</v>
      </c>
    </row>
    <row r="620" spans="1:48" x14ac:dyDescent="0.3">
      <c r="A620" t="s">
        <v>1939</v>
      </c>
      <c r="B620" t="s">
        <v>1940</v>
      </c>
      <c r="C620" t="s">
        <v>3173</v>
      </c>
      <c r="D620" t="s">
        <v>536</v>
      </c>
      <c r="E620">
        <v>3682.9922087549999</v>
      </c>
      <c r="F620">
        <v>326.75</v>
      </c>
      <c r="G620">
        <v>-29.352601565529099</v>
      </c>
      <c r="H620">
        <f>(Table2[[#This Row],[1Y Return vs Nifty]]-AVERAGE(Table2[1Y Return vs Nifty]))/_xlfn.STDEV.P(Table2[1Y Return vs Nifty])</f>
        <v>-0.93924579209104331</v>
      </c>
      <c r="I620">
        <v>-9.6030238424316892</v>
      </c>
      <c r="J620">
        <f>(Table2[[#This Row],[1M Return vs Nifty]]-AVERAGE(Table2[1M Return vs Nifty]))/_xlfn.STDEV.P(Table2[1M Return vs Nifty])</f>
        <v>-1.1741657117213786</v>
      </c>
      <c r="K620">
        <v>-1.11541244714328</v>
      </c>
      <c r="L620">
        <f>(Table2[[#This Row],[6M Return vs Nifty]]-AVERAGE(Table2[6M Return vs Nifty]))/_xlfn.STDEV.P(Table2[6M Return vs Nifty])</f>
        <v>-0.46131678429592959</v>
      </c>
      <c r="M620">
        <v>0.109166535988721</v>
      </c>
      <c r="N620">
        <f>(Table2[[#This Row],[1W Return vs Nifty]]-AVERAGE(Table2[1W Return vs Nifty]))/_xlfn.STDEV.P(Table2[1W Return vs Nifty])</f>
        <v>-0.38856705263918512</v>
      </c>
      <c r="O620">
        <v>340.2</v>
      </c>
      <c r="P620">
        <v>350.58396839108201</v>
      </c>
      <c r="Q620">
        <v>332.90386675497803</v>
      </c>
      <c r="R620">
        <v>38.5845673821551</v>
      </c>
      <c r="S620" s="1">
        <f>(Table2[[#This Row],[Close Price]]-Table2[[#This Row],[20D EMA]])/Table2[[#This Row],[20D EMA]]</f>
        <v>-3.9535567313345059E-2</v>
      </c>
      <c r="T620" s="1">
        <f>(Table2[[#This Row],[Close Price]]-Table2[[#This Row],[50D EMA]])/Table2[[#This Row],[50D EMA]]</f>
        <v>-6.7983623154424563E-2</v>
      </c>
      <c r="U620" s="1">
        <f>(Table2[[#This Row],[Close Price]]-Table2[[#This Row],[200D EMA]])/Table2[[#This Row],[200D EMA]]</f>
        <v>-1.8485416871133427E-2</v>
      </c>
      <c r="V620">
        <v>0.17915070397947</v>
      </c>
      <c r="W620">
        <v>325</v>
      </c>
      <c r="X620">
        <v>334</v>
      </c>
      <c r="Y620">
        <v>325</v>
      </c>
      <c r="Z620">
        <v>337.75</v>
      </c>
      <c r="AA620">
        <v>325</v>
      </c>
      <c r="AB620">
        <v>348</v>
      </c>
      <c r="AC620" s="1">
        <f>(Table2[[#This Row],[Close Price]]/Table2[[#This Row],[Day Low]])-1</f>
        <v>5.3846153846153211E-3</v>
      </c>
      <c r="AD620" s="1">
        <f>(Table2[[#This Row],[Day High]]/Table2[[#This Row],[Close Price]])-1</f>
        <v>2.2188217291507328E-2</v>
      </c>
      <c r="AE620" s="1">
        <f>(Table2[[#This Row],[Close Price]]/Table2[[#This Row],[Current Week Low]])-1</f>
        <v>5.3846153846153211E-3</v>
      </c>
      <c r="AF620" s="1">
        <f>(Table2[[#This Row],[Current Week High]]/Table2[[#This Row],[Close Price]])-1</f>
        <v>3.3664881407804215E-2</v>
      </c>
      <c r="AG620" s="1">
        <f>(Table2[[#This Row],[Close Price]]/Table2[[#This Row],[Current Month Low]])-1</f>
        <v>5.3846153846153211E-3</v>
      </c>
      <c r="AH620" s="1">
        <f>(Table2[[#This Row],[Current Month High]]/Table2[[#This Row],[Close Price]])-1</f>
        <v>6.5034429992348874E-2</v>
      </c>
      <c r="AI620">
        <v>38.301453710788003</v>
      </c>
      <c r="AJ620">
        <v>38.865278368040698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-0.21</v>
      </c>
      <c r="AM620" t="s">
        <v>3206</v>
      </c>
      <c r="AN620">
        <v>-1.1299999999999999</v>
      </c>
      <c r="AO620" t="s">
        <v>3206</v>
      </c>
      <c r="AQ620">
        <f>(Table2[[#This Row],[Sharpe Ratio]]-AVERAGE(Table2[Sharpe Ratio]))/_xlfn.STDEV.P(Table2[Sharpe Ratio])</f>
        <v>-0.75604684988846582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648</v>
      </c>
      <c r="AT620">
        <f>_xlfn.RANK.AVG(Table2[[#This Row],[6M Return vs Nifty Z-Score]],Table2[6M Return vs Nifty Z-Score])</f>
        <v>479</v>
      </c>
      <c r="AU620">
        <f>_xlfn.RANK.AVG(Table2[[#This Row],[Sharpe Ratio Z-Score]],Table2[Sharpe Ratio Z-Score])</f>
        <v>559.5</v>
      </c>
      <c r="AV620">
        <f>(Table2[[#This Row],[Rank 1Y]]+Table2[[#This Row],[Rank 6M]]+Table2[[#This Row],[Rank Sharpe]])/3</f>
        <v>562.16666666666663</v>
      </c>
    </row>
    <row r="621" spans="1:48" x14ac:dyDescent="0.3">
      <c r="A621" t="s">
        <v>2209</v>
      </c>
      <c r="B621" t="s">
        <v>2210</v>
      </c>
      <c r="C621" t="s">
        <v>3164</v>
      </c>
      <c r="D621" t="s">
        <v>46</v>
      </c>
      <c r="E621">
        <v>2655.9999969999999</v>
      </c>
      <c r="F621">
        <v>661.65</v>
      </c>
      <c r="G621">
        <v>-43.960393589164099</v>
      </c>
      <c r="H621">
        <f>(Table2[[#This Row],[1Y Return vs Nifty]]-AVERAGE(Table2[1Y Return vs Nifty]))/_xlfn.STDEV.P(Table2[1Y Return vs Nifty])</f>
        <v>-1.1982433212633758</v>
      </c>
      <c r="I621">
        <v>-4.5933649016921096</v>
      </c>
      <c r="J621">
        <f>(Table2[[#This Row],[1M Return vs Nifty]]-AVERAGE(Table2[1M Return vs Nifty]))/_xlfn.STDEV.P(Table2[1M Return vs Nifty])</f>
        <v>-0.68494431781480258</v>
      </c>
      <c r="K621">
        <v>-8.86180470571718</v>
      </c>
      <c r="L621">
        <f>(Table2[[#This Row],[6M Return vs Nifty]]-AVERAGE(Table2[6M Return vs Nifty]))/_xlfn.STDEV.P(Table2[6M Return vs Nifty])</f>
        <v>-0.70895268852912929</v>
      </c>
      <c r="M621">
        <v>0.65160490987236397</v>
      </c>
      <c r="N621">
        <f>(Table2[[#This Row],[1W Return vs Nifty]]-AVERAGE(Table2[1W Return vs Nifty]))/_xlfn.STDEV.P(Table2[1W Return vs Nifty])</f>
        <v>-0.28590345350349372</v>
      </c>
      <c r="O621">
        <v>676.26</v>
      </c>
      <c r="P621">
        <v>678.468985839732</v>
      </c>
      <c r="Q621">
        <v>693.17368806163199</v>
      </c>
      <c r="R621">
        <v>42.631200236663297</v>
      </c>
      <c r="S621" s="1">
        <f>(Table2[[#This Row],[Close Price]]-Table2[[#This Row],[20D EMA]])/Table2[[#This Row],[20D EMA]]</f>
        <v>-2.1604116759826122E-2</v>
      </c>
      <c r="T621" s="1">
        <f>(Table2[[#This Row],[Close Price]]-Table2[[#This Row],[50D EMA]])/Table2[[#This Row],[50D EMA]]</f>
        <v>-2.4789616313729342E-2</v>
      </c>
      <c r="U621" s="1">
        <f>(Table2[[#This Row],[Close Price]]-Table2[[#This Row],[200D EMA]])/Table2[[#This Row],[200D EMA]]</f>
        <v>-4.5477329282050241E-2</v>
      </c>
      <c r="V621">
        <v>0.43097270401439902</v>
      </c>
      <c r="W621">
        <v>660.95</v>
      </c>
      <c r="X621">
        <v>675.45</v>
      </c>
      <c r="Y621">
        <v>660.95</v>
      </c>
      <c r="Z621">
        <v>677.75</v>
      </c>
      <c r="AA621">
        <v>660.95</v>
      </c>
      <c r="AB621">
        <v>689.45</v>
      </c>
      <c r="AC621" s="1">
        <f>(Table2[[#This Row],[Close Price]]/Table2[[#This Row],[Day Low]])-1</f>
        <v>1.0590816249336221E-3</v>
      </c>
      <c r="AD621" s="1">
        <f>(Table2[[#This Row],[Day High]]/Table2[[#This Row],[Close Price]])-1</f>
        <v>2.0856948537746556E-2</v>
      </c>
      <c r="AE621" s="1">
        <f>(Table2[[#This Row],[Close Price]]/Table2[[#This Row],[Current Week Low]])-1</f>
        <v>1.0590816249336221E-3</v>
      </c>
      <c r="AF621" s="1">
        <f>(Table2[[#This Row],[Current Week High]]/Table2[[#This Row],[Close Price]])-1</f>
        <v>2.4333106627371093E-2</v>
      </c>
      <c r="AG621" s="1">
        <f>(Table2[[#This Row],[Close Price]]/Table2[[#This Row],[Current Month Low]])-1</f>
        <v>1.0590816249336221E-3</v>
      </c>
      <c r="AH621" s="1">
        <f>(Table2[[#This Row],[Current Month High]]/Table2[[#This Row],[Close Price]])-1</f>
        <v>4.201617169198224E-2</v>
      </c>
      <c r="AI621">
        <v>26.789087886344699</v>
      </c>
      <c r="AJ621">
        <v>10.2933822303717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0.12</v>
      </c>
      <c r="AM621" t="s">
        <v>3208</v>
      </c>
      <c r="AN621">
        <v>-1.98</v>
      </c>
      <c r="AO621" t="s">
        <v>3206</v>
      </c>
      <c r="AP621">
        <v>3.4486356200593003E-2</v>
      </c>
      <c r="AQ621">
        <f>(Table2[[#This Row],[Sharpe Ratio]]-AVERAGE(Table2[Sharpe Ratio]))/_xlfn.STDEV.P(Table2[Sharpe Ratio])</f>
        <v>-0.35285507799854382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703</v>
      </c>
      <c r="AT621">
        <f>_xlfn.RANK.AVG(Table2[[#This Row],[6M Return vs Nifty Z-Score]],Table2[6M Return vs Nifty Z-Score])</f>
        <v>559</v>
      </c>
      <c r="AU621">
        <f>_xlfn.RANK.AVG(Table2[[#This Row],[Sharpe Ratio Z-Score]],Table2[Sharpe Ratio Z-Score])</f>
        <v>431</v>
      </c>
      <c r="AV621">
        <f>(Table2[[#This Row],[Rank 1Y]]+Table2[[#This Row],[Rank 6M]]+Table2[[#This Row],[Rank Sharpe]])/3</f>
        <v>564.33333333333337</v>
      </c>
    </row>
    <row r="622" spans="1:48" x14ac:dyDescent="0.3">
      <c r="A622" t="s">
        <v>1696</v>
      </c>
      <c r="B622" t="s">
        <v>1697</v>
      </c>
      <c r="C622" t="s">
        <v>3166</v>
      </c>
      <c r="D622" t="s">
        <v>204</v>
      </c>
      <c r="E622">
        <v>5031.1254722349904</v>
      </c>
      <c r="F622">
        <v>123.59</v>
      </c>
      <c r="G622">
        <v>-23.1036986015861</v>
      </c>
      <c r="H622">
        <f>(Table2[[#This Row],[1Y Return vs Nifty]]-AVERAGE(Table2[1Y Return vs Nifty]))/_xlfn.STDEV.P(Table2[1Y Return vs Nifty])</f>
        <v>-0.82845215366298419</v>
      </c>
      <c r="I622">
        <v>-2.6401802558680401</v>
      </c>
      <c r="J622">
        <f>(Table2[[#This Row],[1M Return vs Nifty]]-AVERAGE(Table2[1M Return vs Nifty]))/_xlfn.STDEV.P(Table2[1M Return vs Nifty])</f>
        <v>-0.49420484307405183</v>
      </c>
      <c r="K622">
        <v>-11.9895221288052</v>
      </c>
      <c r="L622">
        <f>(Table2[[#This Row],[6M Return vs Nifty]]-AVERAGE(Table2[6M Return vs Nifty]))/_xlfn.STDEV.P(Table2[6M Return vs Nifty])</f>
        <v>-0.80893925084077323</v>
      </c>
      <c r="M622">
        <v>1.11216054796477</v>
      </c>
      <c r="N622">
        <f>(Table2[[#This Row],[1W Return vs Nifty]]-AVERAGE(Table2[1W Return vs Nifty]))/_xlfn.STDEV.P(Table2[1W Return vs Nifty])</f>
        <v>-0.19873723944994348</v>
      </c>
      <c r="O622">
        <v>125.93</v>
      </c>
      <c r="P622">
        <v>127.41691520812</v>
      </c>
      <c r="Q622">
        <v>124.07757110431599</v>
      </c>
      <c r="R622">
        <v>52.050861118332399</v>
      </c>
      <c r="S622" s="1">
        <f>(Table2[[#This Row],[Close Price]]-Table2[[#This Row],[20D EMA]])/Table2[[#This Row],[20D EMA]]</f>
        <v>-1.8581751766854629E-2</v>
      </c>
      <c r="T622" s="1">
        <f>(Table2[[#This Row],[Close Price]]-Table2[[#This Row],[50D EMA]])/Table2[[#This Row],[50D EMA]]</f>
        <v>-3.0034593145417149E-2</v>
      </c>
      <c r="U622" s="1">
        <f>(Table2[[#This Row],[Close Price]]-Table2[[#This Row],[200D EMA]])/Table2[[#This Row],[200D EMA]]</f>
        <v>-3.9295668022552837E-3</v>
      </c>
      <c r="V622">
        <v>1.0455914254590899</v>
      </c>
      <c r="W622">
        <v>122.55</v>
      </c>
      <c r="X622">
        <v>127</v>
      </c>
      <c r="Y622">
        <v>117.76</v>
      </c>
      <c r="Z622">
        <v>127.25</v>
      </c>
      <c r="AA622">
        <v>117.76</v>
      </c>
      <c r="AB622">
        <v>128</v>
      </c>
      <c r="AC622" s="1">
        <f>(Table2[[#This Row],[Close Price]]/Table2[[#This Row],[Day Low]])-1</f>
        <v>8.486332109343131E-3</v>
      </c>
      <c r="AD622" s="1">
        <f>(Table2[[#This Row],[Day High]]/Table2[[#This Row],[Close Price]])-1</f>
        <v>2.7591229063840039E-2</v>
      </c>
      <c r="AE622" s="1">
        <f>(Table2[[#This Row],[Close Price]]/Table2[[#This Row],[Current Week Low]])-1</f>
        <v>4.9507472826086918E-2</v>
      </c>
      <c r="AF622" s="1">
        <f>(Table2[[#This Row],[Current Week High]]/Table2[[#This Row],[Close Price]])-1</f>
        <v>2.9614046443886988E-2</v>
      </c>
      <c r="AG622" s="1">
        <f>(Table2[[#This Row],[Close Price]]/Table2[[#This Row],[Current Month Low]])-1</f>
        <v>4.9507472826086918E-2</v>
      </c>
      <c r="AH622" s="1">
        <f>(Table2[[#This Row],[Current Month High]]/Table2[[#This Row],[Close Price]])-1</f>
        <v>3.5682498584027833E-2</v>
      </c>
      <c r="AI622">
        <v>21.093939639129299</v>
      </c>
      <c r="AJ622">
        <v>20.752320468979001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-0.02</v>
      </c>
      <c r="AM622" t="s">
        <v>3206</v>
      </c>
      <c r="AN622">
        <v>-1.1399999999999999</v>
      </c>
      <c r="AO622" t="s">
        <v>3206</v>
      </c>
      <c r="AP622">
        <v>1.0042575726637E-2</v>
      </c>
      <c r="AQ622">
        <f>(Table2[[#This Row],[Sharpe Ratio]]-AVERAGE(Table2[Sharpe Ratio]))/_xlfn.STDEV.P(Table2[Sharpe Ratio])</f>
        <v>-0.63863566623051049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606</v>
      </c>
      <c r="AT622">
        <f>_xlfn.RANK.AVG(Table2[[#This Row],[6M Return vs Nifty Z-Score]],Table2[6M Return vs Nifty Z-Score])</f>
        <v>588</v>
      </c>
      <c r="AU622">
        <f>_xlfn.RANK.AVG(Table2[[#This Row],[Sharpe Ratio Z-Score]],Table2[Sharpe Ratio Z-Score])</f>
        <v>505</v>
      </c>
      <c r="AV622">
        <f>(Table2[[#This Row],[Rank 1Y]]+Table2[[#This Row],[Rank 6M]]+Table2[[#This Row],[Rank Sharpe]])/3</f>
        <v>566.33333333333337</v>
      </c>
    </row>
    <row r="623" spans="1:48" x14ac:dyDescent="0.3">
      <c r="A623" t="s">
        <v>859</v>
      </c>
      <c r="B623" t="s">
        <v>860</v>
      </c>
      <c r="C623" t="s">
        <v>3168</v>
      </c>
      <c r="D623" t="s">
        <v>124</v>
      </c>
      <c r="E623">
        <v>18742.930389540001</v>
      </c>
      <c r="F623">
        <v>3103</v>
      </c>
      <c r="G623">
        <v>-27.384936461188001</v>
      </c>
      <c r="H623">
        <f>(Table2[[#This Row],[1Y Return vs Nifty]]-AVERAGE(Table2[1Y Return vs Nifty]))/_xlfn.STDEV.P(Table2[1Y Return vs Nifty])</f>
        <v>-0.9043589043643826</v>
      </c>
      <c r="I623">
        <v>11.2741411670732</v>
      </c>
      <c r="J623">
        <f>(Table2[[#This Row],[1M Return vs Nifty]]-AVERAGE(Table2[1M Return vs Nifty]))/_xlfn.STDEV.P(Table2[1M Return vs Nifty])</f>
        <v>0.86460696473945531</v>
      </c>
      <c r="K623">
        <v>10.236692143733601</v>
      </c>
      <c r="L623">
        <f>(Table2[[#This Row],[6M Return vs Nifty]]-AVERAGE(Table2[6M Return vs Nifty]))/_xlfn.STDEV.P(Table2[6M Return vs Nifty])</f>
        <v>-9.8413823604756118E-2</v>
      </c>
      <c r="M623">
        <v>5.1015885637230101</v>
      </c>
      <c r="N623">
        <f>(Table2[[#This Row],[1W Return vs Nifty]]-AVERAGE(Table2[1W Return vs Nifty]))/_xlfn.STDEV.P(Table2[1W Return vs Nifty])</f>
        <v>0.5563145015582549</v>
      </c>
      <c r="O623">
        <v>2982.72</v>
      </c>
      <c r="P623">
        <v>2882.9546600296399</v>
      </c>
      <c r="Q623">
        <v>2745.7208565456999</v>
      </c>
      <c r="R623">
        <v>71.076478967795495</v>
      </c>
      <c r="S623" s="1">
        <f>(Table2[[#This Row],[Close Price]]-Table2[[#This Row],[20D EMA]])/Table2[[#This Row],[20D EMA]]</f>
        <v>4.0325608840253262E-2</v>
      </c>
      <c r="T623" s="1">
        <f>(Table2[[#This Row],[Close Price]]-Table2[[#This Row],[50D EMA]])/Table2[[#This Row],[50D EMA]]</f>
        <v>7.6326326952397452E-2</v>
      </c>
      <c r="U623" s="1">
        <f>(Table2[[#This Row],[Close Price]]-Table2[[#This Row],[200D EMA]])/Table2[[#This Row],[200D EMA]]</f>
        <v>0.13012216540605701</v>
      </c>
      <c r="V623">
        <v>1.1432025954300999</v>
      </c>
      <c r="W623">
        <v>3080</v>
      </c>
      <c r="X623">
        <v>3145</v>
      </c>
      <c r="Y623">
        <v>2976.1</v>
      </c>
      <c r="Z623">
        <v>3145</v>
      </c>
      <c r="AA623">
        <v>2939.8</v>
      </c>
      <c r="AB623">
        <v>3145</v>
      </c>
      <c r="AC623" s="1">
        <f>(Table2[[#This Row],[Close Price]]/Table2[[#This Row],[Day Low]])-1</f>
        <v>7.4675324675324006E-3</v>
      </c>
      <c r="AD623" s="1">
        <f>(Table2[[#This Row],[Day High]]/Table2[[#This Row],[Close Price]])-1</f>
        <v>1.3535288430551073E-2</v>
      </c>
      <c r="AE623" s="1">
        <f>(Table2[[#This Row],[Close Price]]/Table2[[#This Row],[Current Week Low]])-1</f>
        <v>4.263969624676589E-2</v>
      </c>
      <c r="AF623" s="1">
        <f>(Table2[[#This Row],[Current Week High]]/Table2[[#This Row],[Close Price]])-1</f>
        <v>1.3535288430551073E-2</v>
      </c>
      <c r="AG623" s="1">
        <f>(Table2[[#This Row],[Close Price]]/Table2[[#This Row],[Current Month Low]])-1</f>
        <v>5.5513980542893915E-2</v>
      </c>
      <c r="AH623" s="1">
        <f>(Table2[[#This Row],[Current Month High]]/Table2[[#This Row],[Close Price]])-1</f>
        <v>1.3535288430551073E-2</v>
      </c>
      <c r="AI623">
        <v>4.65678375765388</v>
      </c>
      <c r="AJ623">
        <v>39.147982062780201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-0.04</v>
      </c>
      <c r="AM623" t="s">
        <v>3206</v>
      </c>
      <c r="AN623">
        <v>4.78</v>
      </c>
      <c r="AO623" t="s">
        <v>3208</v>
      </c>
      <c r="AP623">
        <v>-7.8831459370672E-2</v>
      </c>
      <c r="AQ623">
        <f>(Table2[[#This Row],[Sharpe Ratio]]-AVERAGE(Table2[Sharpe Ratio]))/_xlfn.STDEV.P(Table2[Sharpe Ratio])</f>
        <v>-1.6776923725251283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-1.2595436341965567</v>
      </c>
      <c r="AS623">
        <f>_xlfn.RANK.AVG(Table2[[#This Row],[1Y Return vs Nifty Z-Score]],Table2[1Y Return vs Nifty Z-Score])</f>
        <v>639</v>
      </c>
      <c r="AT623">
        <f>_xlfn.RANK.AVG(Table2[[#This Row],[6M Return vs Nifty Z-Score]],Table2[6M Return vs Nifty Z-Score])</f>
        <v>356</v>
      </c>
      <c r="AU623">
        <f>_xlfn.RANK.AVG(Table2[[#This Row],[Sharpe Ratio Z-Score]],Table2[Sharpe Ratio Z-Score])</f>
        <v>706</v>
      </c>
      <c r="AV623">
        <f>(Table2[[#This Row],[Rank 1Y]]+Table2[[#This Row],[Rank 6M]]+Table2[[#This Row],[Rank Sharpe]])/3</f>
        <v>567</v>
      </c>
    </row>
    <row r="624" spans="1:48" x14ac:dyDescent="0.3">
      <c r="A624" t="s">
        <v>1720</v>
      </c>
      <c r="B624" t="s">
        <v>1721</v>
      </c>
      <c r="C624" t="s">
        <v>3172</v>
      </c>
      <c r="D624" t="s">
        <v>414</v>
      </c>
      <c r="E624">
        <v>4880.5209900480004</v>
      </c>
      <c r="F624">
        <v>96.49</v>
      </c>
      <c r="G624">
        <v>-14.3407065217973</v>
      </c>
      <c r="H624">
        <f>(Table2[[#This Row],[1Y Return vs Nifty]]-AVERAGE(Table2[1Y Return vs Nifty]))/_xlfn.STDEV.P(Table2[1Y Return vs Nifty])</f>
        <v>-0.67308347829097159</v>
      </c>
      <c r="I624">
        <v>-6.2798694562083597</v>
      </c>
      <c r="J624">
        <f>(Table2[[#This Row],[1M Return vs Nifty]]-AVERAGE(Table2[1M Return vs Nifty]))/_xlfn.STDEV.P(Table2[1M Return vs Nifty])</f>
        <v>-0.84964098055177184</v>
      </c>
      <c r="K624">
        <v>-17.304015105496799</v>
      </c>
      <c r="L624">
        <f>(Table2[[#This Row],[6M Return vs Nifty]]-AVERAGE(Table2[6M Return vs Nifty]))/_xlfn.STDEV.P(Table2[6M Return vs Nifty])</f>
        <v>-0.97883243852015589</v>
      </c>
      <c r="M624">
        <v>-1.20783945203521</v>
      </c>
      <c r="N624">
        <f>(Table2[[#This Row],[1W Return vs Nifty]]-AVERAGE(Table2[1W Return vs Nifty]))/_xlfn.STDEV.P(Table2[1W Return vs Nifty])</f>
        <v>-0.63782776376062444</v>
      </c>
      <c r="O624">
        <v>99.8</v>
      </c>
      <c r="P624">
        <v>102.150397011826</v>
      </c>
      <c r="Q624">
        <v>100.93487489719099</v>
      </c>
      <c r="R624">
        <v>27.840141713219001</v>
      </c>
      <c r="S624" s="1">
        <f>(Table2[[#This Row],[Close Price]]-Table2[[#This Row],[20D EMA]])/Table2[[#This Row],[20D EMA]]</f>
        <v>-3.3166332665330686E-2</v>
      </c>
      <c r="T624" s="1">
        <f>(Table2[[#This Row],[Close Price]]-Table2[[#This Row],[50D EMA]])/Table2[[#This Row],[50D EMA]]</f>
        <v>-5.5412383871309867E-2</v>
      </c>
      <c r="U624" s="1">
        <f>(Table2[[#This Row],[Close Price]]-Table2[[#This Row],[200D EMA]])/Table2[[#This Row],[200D EMA]]</f>
        <v>-4.4037057575178104E-2</v>
      </c>
      <c r="V624">
        <v>0.74470162556557895</v>
      </c>
      <c r="W624">
        <v>96.21</v>
      </c>
      <c r="X624">
        <v>99.06</v>
      </c>
      <c r="Y624">
        <v>96.21</v>
      </c>
      <c r="Z624">
        <v>99.5</v>
      </c>
      <c r="AA624">
        <v>96.21</v>
      </c>
      <c r="AB624">
        <v>101.67</v>
      </c>
      <c r="AC624" s="1">
        <f>(Table2[[#This Row],[Close Price]]/Table2[[#This Row],[Day Low]])-1</f>
        <v>2.9103003845754039E-3</v>
      </c>
      <c r="AD624" s="1">
        <f>(Table2[[#This Row],[Day High]]/Table2[[#This Row],[Close Price]])-1</f>
        <v>2.6634884443983875E-2</v>
      </c>
      <c r="AE624" s="1">
        <f>(Table2[[#This Row],[Close Price]]/Table2[[#This Row],[Current Week Low]])-1</f>
        <v>2.9103003845754039E-3</v>
      </c>
      <c r="AF624" s="1">
        <f>(Table2[[#This Row],[Current Week High]]/Table2[[#This Row],[Close Price]])-1</f>
        <v>3.119494248108623E-2</v>
      </c>
      <c r="AG624" s="1">
        <f>(Table2[[#This Row],[Close Price]]/Table2[[#This Row],[Current Month Low]])-1</f>
        <v>2.9103003845754039E-3</v>
      </c>
      <c r="AH624" s="1">
        <f>(Table2[[#This Row],[Current Month High]]/Table2[[#This Row],[Close Price]])-1</f>
        <v>5.3684319618613419E-2</v>
      </c>
      <c r="AI624">
        <v>25.971603274950699</v>
      </c>
      <c r="AJ624">
        <v>19.4183168316831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-0.09</v>
      </c>
      <c r="AM624" t="s">
        <v>3206</v>
      </c>
      <c r="AN624">
        <v>-3.28</v>
      </c>
      <c r="AO624" t="s">
        <v>3206</v>
      </c>
      <c r="AP624">
        <v>1.2700172203395E-2</v>
      </c>
      <c r="AQ624">
        <f>(Table2[[#This Row],[Sharpe Ratio]]-AVERAGE(Table2[Sharpe Ratio]))/_xlfn.STDEV.P(Table2[Sharpe Ratio])</f>
        <v>-0.60756479790798101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560</v>
      </c>
      <c r="AT624">
        <f>_xlfn.RANK.AVG(Table2[[#This Row],[6M Return vs Nifty Z-Score]],Table2[6M Return vs Nifty Z-Score])</f>
        <v>646</v>
      </c>
      <c r="AU624">
        <f>_xlfn.RANK.AVG(Table2[[#This Row],[Sharpe Ratio Z-Score]],Table2[Sharpe Ratio Z-Score])</f>
        <v>500</v>
      </c>
      <c r="AV624">
        <f>(Table2[[#This Row],[Rank 1Y]]+Table2[[#This Row],[Rank 6M]]+Table2[[#This Row],[Rank Sharpe]])/3</f>
        <v>568.66666666666663</v>
      </c>
    </row>
    <row r="625" spans="1:48" x14ac:dyDescent="0.3">
      <c r="A625" t="s">
        <v>1655</v>
      </c>
      <c r="B625" t="s">
        <v>1656</v>
      </c>
      <c r="C625" t="s">
        <v>3172</v>
      </c>
      <c r="D625" t="s">
        <v>1081</v>
      </c>
      <c r="E625">
        <v>5374.6725955000002</v>
      </c>
      <c r="F625">
        <v>3128.8</v>
      </c>
      <c r="G625">
        <v>-8.3286620495075994</v>
      </c>
      <c r="H625">
        <f>(Table2[[#This Row],[1Y Return vs Nifty]]-AVERAGE(Table2[1Y Return vs Nifty]))/_xlfn.STDEV.P(Table2[1Y Return vs Nifty])</f>
        <v>-0.5664893632407394</v>
      </c>
      <c r="I625">
        <v>2.1583283410412402</v>
      </c>
      <c r="J625">
        <f>(Table2[[#This Row],[1M Return vs Nifty]]-AVERAGE(Table2[1M Return vs Nifty]))/_xlfn.STDEV.P(Table2[1M Return vs Nifty])</f>
        <v>-2.5603468764510695E-2</v>
      </c>
      <c r="K625">
        <v>-4.23303881395013</v>
      </c>
      <c r="L625">
        <f>(Table2[[#This Row],[6M Return vs Nifty]]-AVERAGE(Table2[6M Return vs Nifty]))/_xlfn.STDEV.P(Table2[6M Return vs Nifty])</f>
        <v>-0.5609807567149574</v>
      </c>
      <c r="M625">
        <v>2.7397616192971301</v>
      </c>
      <c r="N625">
        <f>(Table2[[#This Row],[1W Return vs Nifty]]-AVERAGE(Table2[1W Return vs Nifty]))/_xlfn.STDEV.P(Table2[1W Return vs Nifty])</f>
        <v>0.10930767769659021</v>
      </c>
      <c r="O625">
        <v>3150.88</v>
      </c>
      <c r="P625">
        <v>3121.1851079112498</v>
      </c>
      <c r="Q625">
        <v>2991.2114480382202</v>
      </c>
      <c r="R625">
        <v>58.8564409021835</v>
      </c>
      <c r="S625" s="1">
        <f>(Table2[[#This Row],[Close Price]]-Table2[[#This Row],[20D EMA]])/Table2[[#This Row],[20D EMA]]</f>
        <v>-7.0075661402528586E-3</v>
      </c>
      <c r="T625" s="1">
        <f>(Table2[[#This Row],[Close Price]]-Table2[[#This Row],[50D EMA]])/Table2[[#This Row],[50D EMA]]</f>
        <v>2.4397438234114804E-3</v>
      </c>
      <c r="U625" s="1">
        <f>(Table2[[#This Row],[Close Price]]-Table2[[#This Row],[200D EMA]])/Table2[[#This Row],[200D EMA]]</f>
        <v>4.5997601424004039E-2</v>
      </c>
      <c r="V625">
        <v>0.88296485226013899</v>
      </c>
      <c r="W625">
        <v>3111.5</v>
      </c>
      <c r="X625">
        <v>3259.95</v>
      </c>
      <c r="Y625">
        <v>3025</v>
      </c>
      <c r="Z625">
        <v>3259.95</v>
      </c>
      <c r="AA625">
        <v>3025</v>
      </c>
      <c r="AB625">
        <v>3259.95</v>
      </c>
      <c r="AC625" s="1">
        <f>(Table2[[#This Row],[Close Price]]/Table2[[#This Row],[Day Low]])-1</f>
        <v>5.560019283303852E-3</v>
      </c>
      <c r="AD625" s="1">
        <f>(Table2[[#This Row],[Day High]]/Table2[[#This Row],[Close Price]])-1</f>
        <v>4.1917028892866082E-2</v>
      </c>
      <c r="AE625" s="1">
        <f>(Table2[[#This Row],[Close Price]]/Table2[[#This Row],[Current Week Low]])-1</f>
        <v>3.4314049586776862E-2</v>
      </c>
      <c r="AF625" s="1">
        <f>(Table2[[#This Row],[Current Week High]]/Table2[[#This Row],[Close Price]])-1</f>
        <v>4.1917028892866082E-2</v>
      </c>
      <c r="AG625" s="1">
        <f>(Table2[[#This Row],[Close Price]]/Table2[[#This Row],[Current Month Low]])-1</f>
        <v>3.4314049586776862E-2</v>
      </c>
      <c r="AH625" s="1">
        <f>(Table2[[#This Row],[Current Month High]]/Table2[[#This Row],[Close Price]])-1</f>
        <v>4.1917028892866082E-2</v>
      </c>
      <c r="AI625">
        <v>18.256200460240301</v>
      </c>
      <c r="AJ625">
        <v>36.0347826086956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</v>
      </c>
      <c r="AM625">
        <v>0</v>
      </c>
      <c r="AN625">
        <v>-3.09</v>
      </c>
      <c r="AO625" t="s">
        <v>3206</v>
      </c>
      <c r="AP625">
        <v>-6.561264414996E-2</v>
      </c>
      <c r="AQ625">
        <f>(Table2[[#This Row],[Sharpe Ratio]]-AVERAGE(Table2[Sharpe Ratio]))/_xlfn.STDEV.P(Table2[Sharpe Ratio])</f>
        <v>-1.5231466878455537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-2.566912598869171</v>
      </c>
      <c r="AS625">
        <f>_xlfn.RANK.AVG(Table2[[#This Row],[1Y Return vs Nifty Z-Score]],Table2[1Y Return vs Nifty Z-Score])</f>
        <v>509</v>
      </c>
      <c r="AT625">
        <f>_xlfn.RANK.AVG(Table2[[#This Row],[6M Return vs Nifty Z-Score]],Table2[6M Return vs Nifty Z-Score])</f>
        <v>511</v>
      </c>
      <c r="AU625">
        <f>_xlfn.RANK.AVG(Table2[[#This Row],[Sharpe Ratio Z-Score]],Table2[Sharpe Ratio Z-Score])</f>
        <v>687</v>
      </c>
      <c r="AV625">
        <f>(Table2[[#This Row],[Rank 1Y]]+Table2[[#This Row],[Rank 6M]]+Table2[[#This Row],[Rank Sharpe]])/3</f>
        <v>569</v>
      </c>
    </row>
    <row r="626" spans="1:48" x14ac:dyDescent="0.3">
      <c r="A626" t="s">
        <v>959</v>
      </c>
      <c r="B626" t="s">
        <v>960</v>
      </c>
      <c r="C626" t="s">
        <v>3178</v>
      </c>
      <c r="D626" t="s">
        <v>961</v>
      </c>
      <c r="E626">
        <v>15712.506286559999</v>
      </c>
      <c r="F626">
        <v>1584.75</v>
      </c>
      <c r="G626">
        <v>-36.445970315531099</v>
      </c>
      <c r="H626">
        <f>(Table2[[#This Row],[1Y Return vs Nifty]]-AVERAGE(Table2[1Y Return vs Nifty]))/_xlfn.STDEV.P(Table2[1Y Return vs Nifty])</f>
        <v>-1.0650118884857807</v>
      </c>
      <c r="I626">
        <v>5.19537245326904</v>
      </c>
      <c r="J626">
        <f>(Table2[[#This Row],[1M Return vs Nifty]]-AVERAGE(Table2[1M Return vs Nifty]))/_xlfn.STDEV.P(Table2[1M Return vs Nifty])</f>
        <v>0.27098098369334395</v>
      </c>
      <c r="K626">
        <v>3.2708769318430799</v>
      </c>
      <c r="L626">
        <f>(Table2[[#This Row],[6M Return vs Nifty]]-AVERAGE(Table2[6M Return vs Nifty]))/_xlfn.STDEV.P(Table2[6M Return vs Nifty])</f>
        <v>-0.32109631774370567</v>
      </c>
      <c r="M626">
        <v>7.3316848787439497</v>
      </c>
      <c r="N626">
        <f>(Table2[[#This Row],[1W Return vs Nifty]]-AVERAGE(Table2[1W Return vs Nifty]))/_xlfn.STDEV.P(Table2[1W Return vs Nifty])</f>
        <v>0.97838957062113008</v>
      </c>
      <c r="O626">
        <v>1532.29</v>
      </c>
      <c r="P626">
        <v>1490.7496542231399</v>
      </c>
      <c r="Q626">
        <v>1474.40941265998</v>
      </c>
      <c r="R626">
        <v>77.219082488141197</v>
      </c>
      <c r="S626" s="1">
        <f>(Table2[[#This Row],[Close Price]]-Table2[[#This Row],[20D EMA]])/Table2[[#This Row],[20D EMA]]</f>
        <v>3.4236339074196161E-2</v>
      </c>
      <c r="T626" s="1">
        <f>(Table2[[#This Row],[Close Price]]-Table2[[#This Row],[50D EMA]])/Table2[[#This Row],[50D EMA]]</f>
        <v>6.3055755545920661E-2</v>
      </c>
      <c r="U626" s="1">
        <f>(Table2[[#This Row],[Close Price]]-Table2[[#This Row],[200D EMA]])/Table2[[#This Row],[200D EMA]]</f>
        <v>7.4837142514543945E-2</v>
      </c>
      <c r="V626">
        <v>0.76456005980222297</v>
      </c>
      <c r="W626">
        <v>1578.3</v>
      </c>
      <c r="X626">
        <v>1603.9</v>
      </c>
      <c r="Y626">
        <v>1541.85</v>
      </c>
      <c r="Z626">
        <v>1610.75</v>
      </c>
      <c r="AA626">
        <v>1502</v>
      </c>
      <c r="AB626">
        <v>1610.75</v>
      </c>
      <c r="AC626" s="1">
        <f>(Table2[[#This Row],[Close Price]]/Table2[[#This Row],[Day Low]])-1</f>
        <v>4.0866755369701746E-3</v>
      </c>
      <c r="AD626" s="1">
        <f>(Table2[[#This Row],[Day High]]/Table2[[#This Row],[Close Price]])-1</f>
        <v>1.2083924909291666E-2</v>
      </c>
      <c r="AE626" s="1">
        <f>(Table2[[#This Row],[Close Price]]/Table2[[#This Row],[Current Week Low]])-1</f>
        <v>2.7823718260531205E-2</v>
      </c>
      <c r="AF626" s="1">
        <f>(Table2[[#This Row],[Current Week High]]/Table2[[#This Row],[Close Price]])-1</f>
        <v>1.6406373244991279E-2</v>
      </c>
      <c r="AG626" s="1">
        <f>(Table2[[#This Row],[Close Price]]/Table2[[#This Row],[Current Month Low]])-1</f>
        <v>5.5093209054593917E-2</v>
      </c>
      <c r="AH626" s="1">
        <f>(Table2[[#This Row],[Current Month High]]/Table2[[#This Row],[Close Price]])-1</f>
        <v>1.6406373244991279E-2</v>
      </c>
      <c r="AI626">
        <v>17.923962770153</v>
      </c>
      <c r="AJ626">
        <v>31.6018933731938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0.08</v>
      </c>
      <c r="AM626" t="s">
        <v>3208</v>
      </c>
      <c r="AN626">
        <v>4.82</v>
      </c>
      <c r="AO626" t="s">
        <v>3208</v>
      </c>
      <c r="AP626">
        <v>-1.0046466413018E-2</v>
      </c>
      <c r="AQ626">
        <f>(Table2[[#This Row],[Sharpe Ratio]]-AVERAGE(Table2[Sharpe Ratio]))/_xlfn.STDEV.P(Table2[Sharpe Ratio])</f>
        <v>-0.87350352089007388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-1.0102411728050862</v>
      </c>
      <c r="AS626">
        <f>_xlfn.RANK.AVG(Table2[[#This Row],[1Y Return vs Nifty Z-Score]],Table2[1Y Return vs Nifty Z-Score])</f>
        <v>677</v>
      </c>
      <c r="AT626">
        <f>_xlfn.RANK.AVG(Table2[[#This Row],[6M Return vs Nifty Z-Score]],Table2[6M Return vs Nifty Z-Score])</f>
        <v>430</v>
      </c>
      <c r="AU626">
        <f>_xlfn.RANK.AVG(Table2[[#This Row],[Sharpe Ratio Z-Score]],Table2[Sharpe Ratio Z-Score])</f>
        <v>601</v>
      </c>
      <c r="AV626">
        <f>(Table2[[#This Row],[Rank 1Y]]+Table2[[#This Row],[Rank 6M]]+Table2[[#This Row],[Rank Sharpe]])/3</f>
        <v>569.33333333333337</v>
      </c>
    </row>
    <row r="627" spans="1:48" x14ac:dyDescent="0.3">
      <c r="A627" t="s">
        <v>1388</v>
      </c>
      <c r="B627" t="s">
        <v>1389</v>
      </c>
      <c r="C627" t="s">
        <v>3161</v>
      </c>
      <c r="D627" t="s">
        <v>24</v>
      </c>
      <c r="E627">
        <v>8249.2957963949993</v>
      </c>
      <c r="F627">
        <v>42.2</v>
      </c>
      <c r="G627">
        <v>-39.400207021297803</v>
      </c>
      <c r="H627">
        <f>(Table2[[#This Row],[1Y Return vs Nifty]]-AVERAGE(Table2[1Y Return vs Nifty]))/_xlfn.STDEV.P(Table2[1Y Return vs Nifty])</f>
        <v>-1.1173907836771835</v>
      </c>
      <c r="I627">
        <v>-1.1227534449409799</v>
      </c>
      <c r="J627">
        <f>(Table2[[#This Row],[1M Return vs Nifty]]-AVERAGE(Table2[1M Return vs Nifty]))/_xlfn.STDEV.P(Table2[1M Return vs Nifty])</f>
        <v>-0.34601957370253006</v>
      </c>
      <c r="K627">
        <v>-28.589379350556001</v>
      </c>
      <c r="L627">
        <f>(Table2[[#This Row],[6M Return vs Nifty]]-AVERAGE(Table2[6M Return vs Nifty]))/_xlfn.STDEV.P(Table2[6M Return vs Nifty])</f>
        <v>-1.3396018504141969</v>
      </c>
      <c r="M627">
        <v>-2.7209848860825798</v>
      </c>
      <c r="N627">
        <f>(Table2[[#This Row],[1W Return vs Nifty]]-AVERAGE(Table2[1W Return vs Nifty]))/_xlfn.STDEV.P(Table2[1W Return vs Nifty])</f>
        <v>-0.9242104456546667</v>
      </c>
      <c r="O627">
        <v>43.3</v>
      </c>
      <c r="P627">
        <v>44.310395507135802</v>
      </c>
      <c r="Q627">
        <v>47.582830480334003</v>
      </c>
      <c r="R627">
        <v>36.513710545465699</v>
      </c>
      <c r="S627" s="1">
        <f>(Table2[[#This Row],[Close Price]]-Table2[[#This Row],[20D EMA]])/Table2[[#This Row],[20D EMA]]</f>
        <v>-2.5404157043879778E-2</v>
      </c>
      <c r="T627" s="1">
        <f>(Table2[[#This Row],[Close Price]]-Table2[[#This Row],[50D EMA]])/Table2[[#This Row],[50D EMA]]</f>
        <v>-4.7627548411206082E-2</v>
      </c>
      <c r="U627" s="1">
        <f>(Table2[[#This Row],[Close Price]]-Table2[[#This Row],[200D EMA]])/Table2[[#This Row],[200D EMA]]</f>
        <v>-0.11312547879132002</v>
      </c>
      <c r="V627">
        <v>0.52689906982196399</v>
      </c>
      <c r="W627">
        <v>42.05</v>
      </c>
      <c r="X627">
        <v>42.9</v>
      </c>
      <c r="Y627">
        <v>42.05</v>
      </c>
      <c r="Z627">
        <v>43.2</v>
      </c>
      <c r="AA627">
        <v>42.05</v>
      </c>
      <c r="AB627">
        <v>44.9</v>
      </c>
      <c r="AC627" s="1">
        <f>(Table2[[#This Row],[Close Price]]/Table2[[#This Row],[Day Low]])-1</f>
        <v>3.5671819262783622E-3</v>
      </c>
      <c r="AD627" s="1">
        <f>(Table2[[#This Row],[Day High]]/Table2[[#This Row],[Close Price]])-1</f>
        <v>1.6587677725118377E-2</v>
      </c>
      <c r="AE627" s="1">
        <f>(Table2[[#This Row],[Close Price]]/Table2[[#This Row],[Current Week Low]])-1</f>
        <v>3.5671819262783622E-3</v>
      </c>
      <c r="AF627" s="1">
        <f>(Table2[[#This Row],[Current Week High]]/Table2[[#This Row],[Close Price]])-1</f>
        <v>2.3696682464454888E-2</v>
      </c>
      <c r="AG627" s="1">
        <f>(Table2[[#This Row],[Close Price]]/Table2[[#This Row],[Current Month Low]])-1</f>
        <v>3.5671819262783622E-3</v>
      </c>
      <c r="AH627" s="1">
        <f>(Table2[[#This Row],[Current Month High]]/Table2[[#This Row],[Close Price]])-1</f>
        <v>6.3981042654028375E-2</v>
      </c>
      <c r="AI627">
        <v>49.289099526066302</v>
      </c>
      <c r="AJ627">
        <v>5.5000000000000098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-7.0000000000000007E-2</v>
      </c>
      <c r="AM627" t="s">
        <v>3206</v>
      </c>
      <c r="AN627">
        <v>-3.5</v>
      </c>
      <c r="AO627" t="s">
        <v>3206</v>
      </c>
      <c r="AP627">
        <v>7.5872035415948003E-2</v>
      </c>
      <c r="AQ627">
        <f>(Table2[[#This Row],[Sharpe Ratio]]-AVERAGE(Table2[Sharpe Ratio]))/_xlfn.STDEV.P(Table2[Sharpe Ratio])</f>
        <v>0.13099903626766476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688</v>
      </c>
      <c r="AT627">
        <f>_xlfn.RANK.AVG(Table2[[#This Row],[6M Return vs Nifty Z-Score]],Table2[6M Return vs Nifty Z-Score])</f>
        <v>715</v>
      </c>
      <c r="AU627">
        <f>_xlfn.RANK.AVG(Table2[[#This Row],[Sharpe Ratio Z-Score]],Table2[Sharpe Ratio Z-Score])</f>
        <v>315</v>
      </c>
      <c r="AV627">
        <f>(Table2[[#This Row],[Rank 1Y]]+Table2[[#This Row],[Rank 6M]]+Table2[[#This Row],[Rank Sharpe]])/3</f>
        <v>572.66666666666663</v>
      </c>
    </row>
    <row r="628" spans="1:48" x14ac:dyDescent="0.3">
      <c r="A628" t="s">
        <v>176</v>
      </c>
      <c r="B628" t="s">
        <v>177</v>
      </c>
      <c r="C628" t="s">
        <v>3161</v>
      </c>
      <c r="D628" t="s">
        <v>40</v>
      </c>
      <c r="E628">
        <v>151190.06962058999</v>
      </c>
      <c r="F628">
        <v>700.15</v>
      </c>
      <c r="G628">
        <v>-19.904007415923001</v>
      </c>
      <c r="H628">
        <f>(Table2[[#This Row],[1Y Return vs Nifty]]-AVERAGE(Table2[1Y Return vs Nifty]))/_xlfn.STDEV.P(Table2[1Y Return vs Nifty])</f>
        <v>-0.77172132741214483</v>
      </c>
      <c r="I628">
        <v>-1.8108426139529501</v>
      </c>
      <c r="J628">
        <f>(Table2[[#This Row],[1M Return vs Nifty]]-AVERAGE(Table2[1M Return vs Nifty]))/_xlfn.STDEV.P(Table2[1M Return vs Nifty])</f>
        <v>-0.41321535416944477</v>
      </c>
      <c r="K628">
        <v>1.1942482434528201</v>
      </c>
      <c r="L628">
        <f>(Table2[[#This Row],[6M Return vs Nifty]]-AVERAGE(Table2[6M Return vs Nifty]))/_xlfn.STDEV.P(Table2[6M Return vs Nifty])</f>
        <v>-0.38748177898044378</v>
      </c>
      <c r="M628">
        <v>-5.6031679191885102</v>
      </c>
      <c r="N628">
        <f>(Table2[[#This Row],[1W Return vs Nifty]]-AVERAGE(Table2[1W Return vs Nifty]))/_xlfn.STDEV.P(Table2[1W Return vs Nifty])</f>
        <v>-1.4697015056399438</v>
      </c>
      <c r="O628">
        <v>723.24</v>
      </c>
      <c r="P628">
        <v>691.50002626408195</v>
      </c>
      <c r="Q628">
        <v>636.44931251721903</v>
      </c>
      <c r="R628">
        <v>28.880396088774901</v>
      </c>
      <c r="S628" s="1">
        <f>(Table2[[#This Row],[Close Price]]-Table2[[#This Row],[20D EMA]])/Table2[[#This Row],[20D EMA]]</f>
        <v>-3.1925778441457928E-2</v>
      </c>
      <c r="T628" s="1">
        <f>(Table2[[#This Row],[Close Price]]-Table2[[#This Row],[50D EMA]])/Table2[[#This Row],[50D EMA]]</f>
        <v>1.2508999866060197E-2</v>
      </c>
      <c r="U628" s="1">
        <f>(Table2[[#This Row],[Close Price]]-Table2[[#This Row],[200D EMA]])/Table2[[#This Row],[200D EMA]]</f>
        <v>0.10008760513989484</v>
      </c>
      <c r="V628">
        <v>0.75497386778302999</v>
      </c>
      <c r="W628">
        <v>696</v>
      </c>
      <c r="X628">
        <v>704.3</v>
      </c>
      <c r="Y628">
        <v>696</v>
      </c>
      <c r="Z628">
        <v>749</v>
      </c>
      <c r="AA628">
        <v>696</v>
      </c>
      <c r="AB628">
        <v>761.2</v>
      </c>
      <c r="AC628" s="1">
        <f>(Table2[[#This Row],[Close Price]]/Table2[[#This Row],[Day Low]])-1</f>
        <v>5.962643678160795E-3</v>
      </c>
      <c r="AD628" s="1">
        <f>(Table2[[#This Row],[Day High]]/Table2[[#This Row],[Close Price]])-1</f>
        <v>5.9273012925802337E-3</v>
      </c>
      <c r="AE628" s="1">
        <f>(Table2[[#This Row],[Close Price]]/Table2[[#This Row],[Current Week Low]])-1</f>
        <v>5.962643678160795E-3</v>
      </c>
      <c r="AF628" s="1">
        <f>(Table2[[#This Row],[Current Week High]]/Table2[[#This Row],[Close Price]])-1</f>
        <v>6.9770763407841274E-2</v>
      </c>
      <c r="AG628" s="1">
        <f>(Table2[[#This Row],[Close Price]]/Table2[[#This Row],[Current Month Low]])-1</f>
        <v>5.962643678160795E-3</v>
      </c>
      <c r="AH628" s="1">
        <f>(Table2[[#This Row],[Current Month High]]/Table2[[#This Row],[Close Price]])-1</f>
        <v>8.7195600942655327E-2</v>
      </c>
      <c r="AI628">
        <v>8.71956009426553</v>
      </c>
      <c r="AJ628">
        <v>36.908486507626101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0.18</v>
      </c>
      <c r="AM628" t="s">
        <v>3208</v>
      </c>
      <c r="AN628">
        <v>-3.51</v>
      </c>
      <c r="AO628" t="s">
        <v>3206</v>
      </c>
      <c r="AP628">
        <v>-6.1301161601199E-2</v>
      </c>
      <c r="AQ628">
        <f>(Table2[[#This Row],[Sharpe Ratio]]-AVERAGE(Table2[Sharpe Ratio]))/_xlfn.STDEV.P(Table2[Sharpe Ratio])</f>
        <v>-1.4727396724393409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-4.514859638641318</v>
      </c>
      <c r="AS628">
        <f>_xlfn.RANK.AVG(Table2[[#This Row],[1Y Return vs Nifty Z-Score]],Table2[1Y Return vs Nifty Z-Score])</f>
        <v>587</v>
      </c>
      <c r="AT628">
        <f>_xlfn.RANK.AVG(Table2[[#This Row],[6M Return vs Nifty Z-Score]],Table2[6M Return vs Nifty Z-Score])</f>
        <v>453</v>
      </c>
      <c r="AU628">
        <f>_xlfn.RANK.AVG(Table2[[#This Row],[Sharpe Ratio Z-Score]],Table2[Sharpe Ratio Z-Score])</f>
        <v>679</v>
      </c>
      <c r="AV628">
        <f>(Table2[[#This Row],[Rank 1Y]]+Table2[[#This Row],[Rank 6M]]+Table2[[#This Row],[Rank Sharpe]])/3</f>
        <v>573</v>
      </c>
    </row>
    <row r="629" spans="1:48" x14ac:dyDescent="0.3">
      <c r="A629" t="s">
        <v>842</v>
      </c>
      <c r="B629" t="s">
        <v>843</v>
      </c>
      <c r="C629" t="s">
        <v>3161</v>
      </c>
      <c r="D629" t="s">
        <v>51</v>
      </c>
      <c r="E629">
        <v>19352.81255192</v>
      </c>
      <c r="F629">
        <v>1211.45</v>
      </c>
      <c r="G629">
        <v>-41.692920981077698</v>
      </c>
      <c r="H629">
        <f>(Table2[[#This Row],[1Y Return vs Nifty]]-AVERAGE(Table2[1Y Return vs Nifty]))/_xlfn.STDEV.P(Table2[1Y Return vs Nifty])</f>
        <v>-1.1580408182423763</v>
      </c>
      <c r="I629">
        <v>-4.7280557803855103</v>
      </c>
      <c r="J629">
        <f>(Table2[[#This Row],[1M Return vs Nifty]]-AVERAGE(Table2[1M Return vs Nifty]))/_xlfn.STDEV.P(Table2[1M Return vs Nifty])</f>
        <v>-0.69809764026656196</v>
      </c>
      <c r="K629">
        <v>-19.954754421186301</v>
      </c>
      <c r="L629">
        <f>(Table2[[#This Row],[6M Return vs Nifty]]-AVERAGE(Table2[6M Return vs Nifty]))/_xlfn.STDEV.P(Table2[6M Return vs Nifty])</f>
        <v>-1.0635710117057215</v>
      </c>
      <c r="M629">
        <v>1.5923327476501701</v>
      </c>
      <c r="N629">
        <f>(Table2[[#This Row],[1W Return vs Nifty]]-AVERAGE(Table2[1W Return vs Nifty]))/_xlfn.STDEV.P(Table2[1W Return vs Nifty])</f>
        <v>-0.1078583330192206</v>
      </c>
      <c r="O629">
        <v>1216.8499999999999</v>
      </c>
      <c r="P629">
        <v>1261.29725603204</v>
      </c>
      <c r="Q629">
        <v>1364.2778402644501</v>
      </c>
      <c r="R629">
        <v>52.487974053828196</v>
      </c>
      <c r="S629" s="1">
        <f>(Table2[[#This Row],[Close Price]]-Table2[[#This Row],[20D EMA]])/Table2[[#This Row],[20D EMA]]</f>
        <v>-4.4376874717507201E-3</v>
      </c>
      <c r="T629" s="1">
        <f>(Table2[[#This Row],[Close Price]]-Table2[[#This Row],[50D EMA]])/Table2[[#This Row],[50D EMA]]</f>
        <v>-3.9520625129127913E-2</v>
      </c>
      <c r="U629" s="1">
        <f>(Table2[[#This Row],[Close Price]]-Table2[[#This Row],[200D EMA]])/Table2[[#This Row],[200D EMA]]</f>
        <v>-0.11202105300986644</v>
      </c>
      <c r="V629">
        <v>0.70396326215884297</v>
      </c>
      <c r="W629">
        <v>1190</v>
      </c>
      <c r="X629">
        <v>1226.05</v>
      </c>
      <c r="Y629">
        <v>1176.8499999999999</v>
      </c>
      <c r="Z629">
        <v>1229.9000000000001</v>
      </c>
      <c r="AA629">
        <v>1176.5999999999999</v>
      </c>
      <c r="AB629">
        <v>1235</v>
      </c>
      <c r="AC629" s="1">
        <f>(Table2[[#This Row],[Close Price]]/Table2[[#This Row],[Day Low]])-1</f>
        <v>1.8025210084033683E-2</v>
      </c>
      <c r="AD629" s="1">
        <f>(Table2[[#This Row],[Day High]]/Table2[[#This Row],[Close Price]])-1</f>
        <v>1.2051673614263736E-2</v>
      </c>
      <c r="AE629" s="1">
        <f>(Table2[[#This Row],[Close Price]]/Table2[[#This Row],[Current Week Low]])-1</f>
        <v>2.9400518332837855E-2</v>
      </c>
      <c r="AF629" s="1">
        <f>(Table2[[#This Row],[Current Week High]]/Table2[[#This Row],[Close Price]])-1</f>
        <v>1.5229683437203434E-2</v>
      </c>
      <c r="AG629" s="1">
        <f>(Table2[[#This Row],[Close Price]]/Table2[[#This Row],[Current Month Low]])-1</f>
        <v>2.9619241883392933E-2</v>
      </c>
      <c r="AH629" s="1">
        <f>(Table2[[#This Row],[Current Month High]]/Table2[[#This Row],[Close Price]])-1</f>
        <v>1.9439514631226951E-2</v>
      </c>
      <c r="AI629">
        <v>48.252094597383199</v>
      </c>
      <c r="AJ629">
        <v>5.06938421509106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-0.16</v>
      </c>
      <c r="AM629" t="s">
        <v>3206</v>
      </c>
      <c r="AN629">
        <v>-0.01</v>
      </c>
      <c r="AO629" t="s">
        <v>3206</v>
      </c>
      <c r="AP629">
        <v>6.2676327837418E-2</v>
      </c>
      <c r="AQ629">
        <f>(Table2[[#This Row],[Sharpe Ratio]]-AVERAGE(Table2[Sharpe Ratio]))/_xlfn.STDEV.P(Table2[Sharpe Ratio])</f>
        <v>-2.327648907291319E-2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695</v>
      </c>
      <c r="AT629">
        <f>_xlfn.RANK.AVG(Table2[[#This Row],[6M Return vs Nifty Z-Score]],Table2[6M Return vs Nifty Z-Score])</f>
        <v>666</v>
      </c>
      <c r="AU629">
        <f>_xlfn.RANK.AVG(Table2[[#This Row],[Sharpe Ratio Z-Score]],Table2[Sharpe Ratio Z-Score])</f>
        <v>359</v>
      </c>
      <c r="AV629">
        <f>(Table2[[#This Row],[Rank 1Y]]+Table2[[#This Row],[Rank 6M]]+Table2[[#This Row],[Rank Sharpe]])/3</f>
        <v>573.33333333333337</v>
      </c>
    </row>
    <row r="630" spans="1:48" x14ac:dyDescent="0.3">
      <c r="A630" t="s">
        <v>1504</v>
      </c>
      <c r="B630" t="s">
        <v>1505</v>
      </c>
      <c r="C630" t="s">
        <v>3172</v>
      </c>
      <c r="D630" t="s">
        <v>414</v>
      </c>
      <c r="E630">
        <v>6985.6151383679899</v>
      </c>
      <c r="F630">
        <v>68.680000000000007</v>
      </c>
      <c r="G630">
        <v>-25.509653130743899</v>
      </c>
      <c r="H630">
        <f>(Table2[[#This Row],[1Y Return vs Nifty]]-AVERAGE(Table2[1Y Return vs Nifty]))/_xlfn.STDEV.P(Table2[1Y Return vs Nifty])</f>
        <v>-0.87110995419468906</v>
      </c>
      <c r="I630">
        <v>15.1683704785424</v>
      </c>
      <c r="J630">
        <f>(Table2[[#This Row],[1M Return vs Nifty]]-AVERAGE(Table2[1M Return vs Nifty]))/_xlfn.STDEV.P(Table2[1M Return vs Nifty])</f>
        <v>1.2449003768230233</v>
      </c>
      <c r="K630">
        <v>-22.844713095496701</v>
      </c>
      <c r="L630">
        <f>(Table2[[#This Row],[6M Return vs Nifty]]-AVERAGE(Table2[6M Return vs Nifty]))/_xlfn.STDEV.P(Table2[6M Return vs Nifty])</f>
        <v>-1.1559569257700821</v>
      </c>
      <c r="M630">
        <v>6.4470745965717597</v>
      </c>
      <c r="N630">
        <f>(Table2[[#This Row],[1W Return vs Nifty]]-AVERAGE(Table2[1W Return vs Nifty]))/_xlfn.STDEV.P(Table2[1W Return vs Nifty])</f>
        <v>0.81096543587560865</v>
      </c>
      <c r="O630">
        <v>67.489999999999995</v>
      </c>
      <c r="P630">
        <v>66.222035088164404</v>
      </c>
      <c r="Q630">
        <v>68.826701087315598</v>
      </c>
      <c r="R630">
        <v>64.743211499345804</v>
      </c>
      <c r="S630" s="1">
        <f>(Table2[[#This Row],[Close Price]]-Table2[[#This Row],[20D EMA]])/Table2[[#This Row],[20D EMA]]</f>
        <v>1.7632241813602192E-2</v>
      </c>
      <c r="T630" s="1">
        <f>(Table2[[#This Row],[Close Price]]-Table2[[#This Row],[50D EMA]])/Table2[[#This Row],[50D EMA]]</f>
        <v>3.7117024696737312E-2</v>
      </c>
      <c r="U630" s="1">
        <f>(Table2[[#This Row],[Close Price]]-Table2[[#This Row],[200D EMA]])/Table2[[#This Row],[200D EMA]]</f>
        <v>-2.1314560337489085E-3</v>
      </c>
      <c r="V630">
        <v>1.1774951008757799</v>
      </c>
      <c r="W630">
        <v>68.5</v>
      </c>
      <c r="X630">
        <v>71.37</v>
      </c>
      <c r="Y630">
        <v>65.25</v>
      </c>
      <c r="Z630">
        <v>71.5</v>
      </c>
      <c r="AA630">
        <v>65.25</v>
      </c>
      <c r="AB630">
        <v>71.5</v>
      </c>
      <c r="AC630" s="1">
        <f>(Table2[[#This Row],[Close Price]]/Table2[[#This Row],[Day Low]])-1</f>
        <v>2.6277372262775156E-3</v>
      </c>
      <c r="AD630" s="1">
        <f>(Table2[[#This Row],[Day High]]/Table2[[#This Row],[Close Price]])-1</f>
        <v>3.916715200931864E-2</v>
      </c>
      <c r="AE630" s="1">
        <f>(Table2[[#This Row],[Close Price]]/Table2[[#This Row],[Current Week Low]])-1</f>
        <v>5.2567049808429189E-2</v>
      </c>
      <c r="AF630" s="1">
        <f>(Table2[[#This Row],[Current Week High]]/Table2[[#This Row],[Close Price]])-1</f>
        <v>4.1059988351776155E-2</v>
      </c>
      <c r="AG630" s="1">
        <f>(Table2[[#This Row],[Close Price]]/Table2[[#This Row],[Current Month Low]])-1</f>
        <v>5.2567049808429189E-2</v>
      </c>
      <c r="AH630" s="1">
        <f>(Table2[[#This Row],[Current Month High]]/Table2[[#This Row],[Close Price]])-1</f>
        <v>4.1059988351776155E-2</v>
      </c>
      <c r="AI630">
        <v>42.690739662201402</v>
      </c>
      <c r="AJ630">
        <v>17.141395190175601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0.11</v>
      </c>
      <c r="AM630" t="s">
        <v>3208</v>
      </c>
      <c r="AN630">
        <v>-4.09</v>
      </c>
      <c r="AO630" t="s">
        <v>3206</v>
      </c>
      <c r="AP630">
        <v>4.3130208995095003E-2</v>
      </c>
      <c r="AQ630">
        <f>(Table2[[#This Row],[Sharpe Ratio]]-AVERAGE(Table2[Sharpe Ratio]))/_xlfn.STDEV.P(Table2[Sharpe Ratio])</f>
        <v>-0.2517968419848769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628</v>
      </c>
      <c r="AT630">
        <f>_xlfn.RANK.AVG(Table2[[#This Row],[6M Return vs Nifty Z-Score]],Table2[6M Return vs Nifty Z-Score])</f>
        <v>685</v>
      </c>
      <c r="AU630">
        <f>_xlfn.RANK.AVG(Table2[[#This Row],[Sharpe Ratio Z-Score]],Table2[Sharpe Ratio Z-Score])</f>
        <v>408</v>
      </c>
      <c r="AV630">
        <f>(Table2[[#This Row],[Rank 1Y]]+Table2[[#This Row],[Rank 6M]]+Table2[[#This Row],[Rank Sharpe]])/3</f>
        <v>573.66666666666663</v>
      </c>
    </row>
    <row r="631" spans="1:48" x14ac:dyDescent="0.3">
      <c r="A631" t="s">
        <v>1264</v>
      </c>
      <c r="B631" t="s">
        <v>1265</v>
      </c>
      <c r="C631" t="s">
        <v>3170</v>
      </c>
      <c r="D631" t="s">
        <v>78</v>
      </c>
      <c r="E631">
        <v>9413.0169296700005</v>
      </c>
      <c r="F631">
        <v>786.4</v>
      </c>
      <c r="G631">
        <v>-7.4953258424573699</v>
      </c>
      <c r="H631">
        <f>(Table2[[#This Row],[1Y Return vs Nifty]]-AVERAGE(Table2[1Y Return vs Nifty]))/_xlfn.STDEV.P(Table2[1Y Return vs Nifty])</f>
        <v>-0.55171423375870388</v>
      </c>
      <c r="I631">
        <v>-4.9316445828830497</v>
      </c>
      <c r="J631">
        <f>(Table2[[#This Row],[1M Return vs Nifty]]-AVERAGE(Table2[1M Return vs Nifty]))/_xlfn.STDEV.P(Table2[1M Return vs Nifty])</f>
        <v>-0.71797923279008669</v>
      </c>
      <c r="K631">
        <v>-23.796010341958599</v>
      </c>
      <c r="L631">
        <f>(Table2[[#This Row],[6M Return vs Nifty]]-AVERAGE(Table2[6M Return vs Nifty]))/_xlfn.STDEV.P(Table2[6M Return vs Nifty])</f>
        <v>-1.1863679023845706</v>
      </c>
      <c r="M631">
        <v>3.1140732033680298</v>
      </c>
      <c r="N631">
        <f>(Table2[[#This Row],[1W Return vs Nifty]]-AVERAGE(Table2[1W Return vs Nifty]))/_xlfn.STDEV.P(Table2[1W Return vs Nifty])</f>
        <v>0.18015106981092396</v>
      </c>
      <c r="O631">
        <v>796.08</v>
      </c>
      <c r="P631">
        <v>813.06378165128206</v>
      </c>
      <c r="Q631">
        <v>815.16561553472798</v>
      </c>
      <c r="R631">
        <v>57.040187555511999</v>
      </c>
      <c r="S631" s="1">
        <f>(Table2[[#This Row],[Close Price]]-Table2[[#This Row],[20D EMA]])/Table2[[#This Row],[20D EMA]]</f>
        <v>-1.2159581951562736E-2</v>
      </c>
      <c r="T631" s="1">
        <f>(Table2[[#This Row],[Close Price]]-Table2[[#This Row],[50D EMA]])/Table2[[#This Row],[50D EMA]]</f>
        <v>-3.2794206620702739E-2</v>
      </c>
      <c r="U631" s="1">
        <f>(Table2[[#This Row],[Close Price]]-Table2[[#This Row],[200D EMA]])/Table2[[#This Row],[200D EMA]]</f>
        <v>-3.5288062924315675E-2</v>
      </c>
      <c r="V631">
        <v>0.42837593514112399</v>
      </c>
      <c r="W631">
        <v>783.4</v>
      </c>
      <c r="X631">
        <v>805</v>
      </c>
      <c r="Y631">
        <v>768.45</v>
      </c>
      <c r="Z631">
        <v>805</v>
      </c>
      <c r="AA631">
        <v>768.45</v>
      </c>
      <c r="AB631">
        <v>808.5</v>
      </c>
      <c r="AC631" s="1">
        <f>(Table2[[#This Row],[Close Price]]/Table2[[#This Row],[Day Low]])-1</f>
        <v>3.8294613224405527E-3</v>
      </c>
      <c r="AD631" s="1">
        <f>(Table2[[#This Row],[Day High]]/Table2[[#This Row],[Close Price]])-1</f>
        <v>2.3652085452695815E-2</v>
      </c>
      <c r="AE631" s="1">
        <f>(Table2[[#This Row],[Close Price]]/Table2[[#This Row],[Current Week Low]])-1</f>
        <v>2.3358709089726037E-2</v>
      </c>
      <c r="AF631" s="1">
        <f>(Table2[[#This Row],[Current Week High]]/Table2[[#This Row],[Close Price]])-1</f>
        <v>2.3652085452695815E-2</v>
      </c>
      <c r="AG631" s="1">
        <f>(Table2[[#This Row],[Close Price]]/Table2[[#This Row],[Current Month Low]])-1</f>
        <v>2.3358709089726037E-2</v>
      </c>
      <c r="AH631" s="1">
        <f>(Table2[[#This Row],[Current Month High]]/Table2[[#This Row],[Close Price]])-1</f>
        <v>2.8102746693794645E-2</v>
      </c>
      <c r="AI631">
        <v>27.149033570701899</v>
      </c>
      <c r="AJ631">
        <v>25.232900708655102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-0.09</v>
      </c>
      <c r="AM631" t="s">
        <v>3206</v>
      </c>
      <c r="AN631">
        <v>-0.13</v>
      </c>
      <c r="AO631" t="s">
        <v>3206</v>
      </c>
      <c r="AP631">
        <v>1.9833211548000002E-3</v>
      </c>
      <c r="AQ631">
        <f>(Table2[[#This Row],[Sharpe Ratio]]-AVERAGE(Table2[Sharpe Ratio]))/_xlfn.STDEV.P(Table2[Sharpe Ratio])</f>
        <v>-0.73285916470713519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503</v>
      </c>
      <c r="AT631">
        <f>_xlfn.RANK.AVG(Table2[[#This Row],[6M Return vs Nifty Z-Score]],Table2[6M Return vs Nifty Z-Score])</f>
        <v>690</v>
      </c>
      <c r="AU631">
        <f>_xlfn.RANK.AVG(Table2[[#This Row],[Sharpe Ratio Z-Score]],Table2[Sharpe Ratio Z-Score])</f>
        <v>529</v>
      </c>
      <c r="AV631">
        <f>(Table2[[#This Row],[Rank 1Y]]+Table2[[#This Row],[Rank 6M]]+Table2[[#This Row],[Rank Sharpe]])/3</f>
        <v>574</v>
      </c>
    </row>
    <row r="632" spans="1:48" x14ac:dyDescent="0.3">
      <c r="A632" t="s">
        <v>2020</v>
      </c>
      <c r="B632" t="s">
        <v>2021</v>
      </c>
      <c r="C632" t="s">
        <v>3172</v>
      </c>
      <c r="D632" t="s">
        <v>414</v>
      </c>
      <c r="E632">
        <v>3380.962251425</v>
      </c>
      <c r="F632">
        <v>469.05</v>
      </c>
      <c r="G632">
        <v>-11.8219178102083</v>
      </c>
      <c r="H632">
        <f>(Table2[[#This Row],[1Y Return vs Nifty]]-AVERAGE(Table2[1Y Return vs Nifty]))/_xlfn.STDEV.P(Table2[1Y Return vs Nifty])</f>
        <v>-0.62842511707161597</v>
      </c>
      <c r="I632">
        <v>-5.5084260660694904</v>
      </c>
      <c r="J632">
        <f>(Table2[[#This Row],[1M Return vs Nifty]]-AVERAGE(Table2[1M Return vs Nifty]))/_xlfn.STDEV.P(Table2[1M Return vs Nifty])</f>
        <v>-0.77430519120798957</v>
      </c>
      <c r="K632">
        <v>4.6853243652732197E-2</v>
      </c>
      <c r="L632">
        <f>(Table2[[#This Row],[6M Return vs Nifty]]-AVERAGE(Table2[6M Return vs Nifty]))/_xlfn.STDEV.P(Table2[6M Return vs Nifty])</f>
        <v>-0.42416158924613978</v>
      </c>
      <c r="M632">
        <v>-9.8365767824697595E-2</v>
      </c>
      <c r="N632">
        <f>(Table2[[#This Row],[1W Return vs Nifty]]-AVERAGE(Table2[1W Return vs Nifty]))/_xlfn.STDEV.P(Table2[1W Return vs Nifty])</f>
        <v>-0.42784527164471886</v>
      </c>
      <c r="O632">
        <v>484.21</v>
      </c>
      <c r="P632">
        <v>489.60442777073803</v>
      </c>
      <c r="Q632">
        <v>456.50363212469802</v>
      </c>
      <c r="R632">
        <v>36.009685343395397</v>
      </c>
      <c r="S632" s="1">
        <f>(Table2[[#This Row],[Close Price]]-Table2[[#This Row],[20D EMA]])/Table2[[#This Row],[20D EMA]]</f>
        <v>-3.1308729683401766E-2</v>
      </c>
      <c r="T632" s="1">
        <f>(Table2[[#This Row],[Close Price]]-Table2[[#This Row],[50D EMA]])/Table2[[#This Row],[50D EMA]]</f>
        <v>-4.1981703197265248E-2</v>
      </c>
      <c r="U632" s="1">
        <f>(Table2[[#This Row],[Close Price]]-Table2[[#This Row],[200D EMA]])/Table2[[#This Row],[200D EMA]]</f>
        <v>2.7483610189271934E-2</v>
      </c>
      <c r="V632">
        <v>0.41086324678926101</v>
      </c>
      <c r="W632">
        <v>466.5</v>
      </c>
      <c r="X632">
        <v>477.6</v>
      </c>
      <c r="Y632">
        <v>458.35</v>
      </c>
      <c r="Z632">
        <v>482.5</v>
      </c>
      <c r="AA632">
        <v>458.35</v>
      </c>
      <c r="AB632">
        <v>497.85</v>
      </c>
      <c r="AC632" s="1">
        <f>(Table2[[#This Row],[Close Price]]/Table2[[#This Row],[Day Low]])-1</f>
        <v>5.4662379421221985E-3</v>
      </c>
      <c r="AD632" s="1">
        <f>(Table2[[#This Row],[Day High]]/Table2[[#This Row],[Close Price]])-1</f>
        <v>1.8228333866325608E-2</v>
      </c>
      <c r="AE632" s="1">
        <f>(Table2[[#This Row],[Close Price]]/Table2[[#This Row],[Current Week Low]])-1</f>
        <v>2.334460565070362E-2</v>
      </c>
      <c r="AF632" s="1">
        <f>(Table2[[#This Row],[Current Week High]]/Table2[[#This Row],[Close Price]])-1</f>
        <v>2.8674981345272244E-2</v>
      </c>
      <c r="AG632" s="1">
        <f>(Table2[[#This Row],[Close Price]]/Table2[[#This Row],[Current Month Low]])-1</f>
        <v>2.334460565070362E-2</v>
      </c>
      <c r="AH632" s="1">
        <f>(Table2[[#This Row],[Current Month High]]/Table2[[#This Row],[Close Price]])-1</f>
        <v>6.1400703549728153E-2</v>
      </c>
      <c r="AI632">
        <v>18.260313399424302</v>
      </c>
      <c r="AJ632">
        <v>34.765119954029601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-0.06</v>
      </c>
      <c r="AM632" t="s">
        <v>3206</v>
      </c>
      <c r="AN632">
        <v>-6.42</v>
      </c>
      <c r="AO632" t="s">
        <v>3206</v>
      </c>
      <c r="AP632">
        <v>-8.9526690349578997E-2</v>
      </c>
      <c r="AQ632">
        <f>(Table2[[#This Row],[Sharpe Ratio]]-AVERAGE(Table2[Sharpe Ratio]))/_xlfn.STDEV.P(Table2[Sharpe Ratio])</f>
        <v>-1.8027339717035114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537</v>
      </c>
      <c r="AT632">
        <f>_xlfn.RANK.AVG(Table2[[#This Row],[6M Return vs Nifty Z-Score]],Table2[6M Return vs Nifty Z-Score])</f>
        <v>470</v>
      </c>
      <c r="AU632">
        <f>_xlfn.RANK.AVG(Table2[[#This Row],[Sharpe Ratio Z-Score]],Table2[Sharpe Ratio Z-Score])</f>
        <v>717</v>
      </c>
      <c r="AV632">
        <f>(Table2[[#This Row],[Rank 1Y]]+Table2[[#This Row],[Rank 6M]]+Table2[[#This Row],[Rank Sharpe]])/3</f>
        <v>574.66666666666663</v>
      </c>
    </row>
    <row r="633" spans="1:48" x14ac:dyDescent="0.3">
      <c r="A633" t="s">
        <v>1414</v>
      </c>
      <c r="B633" t="s">
        <v>1415</v>
      </c>
      <c r="C633" t="s">
        <v>3175</v>
      </c>
      <c r="D633" t="s">
        <v>436</v>
      </c>
      <c r="E633">
        <v>7935.5195190599998</v>
      </c>
      <c r="F633">
        <v>491.15</v>
      </c>
      <c r="G633">
        <v>-29.3847450232862</v>
      </c>
      <c r="H633">
        <f>(Table2[[#This Row],[1Y Return vs Nifty]]-AVERAGE(Table2[1Y Return vs Nifty]))/_xlfn.STDEV.P(Table2[1Y Return vs Nifty])</f>
        <v>-0.93981569862617709</v>
      </c>
      <c r="I633">
        <v>-4.80469270604548</v>
      </c>
      <c r="J633">
        <f>(Table2[[#This Row],[1M Return vs Nifty]]-AVERAGE(Table2[1M Return vs Nifty]))/_xlfn.STDEV.P(Table2[1M Return vs Nifty])</f>
        <v>-0.70558166743080442</v>
      </c>
      <c r="K633">
        <v>0.12259665704186699</v>
      </c>
      <c r="L633">
        <f>(Table2[[#This Row],[6M Return vs Nifty]]-AVERAGE(Table2[6M Return vs Nifty]))/_xlfn.STDEV.P(Table2[6M Return vs Nifty])</f>
        <v>-0.42174023127223043</v>
      </c>
      <c r="M633">
        <v>1.75382888564273</v>
      </c>
      <c r="N633">
        <f>(Table2[[#This Row],[1W Return vs Nifty]]-AVERAGE(Table2[1W Return vs Nifty]))/_xlfn.STDEV.P(Table2[1W Return vs Nifty])</f>
        <v>-7.7293064094520678E-2</v>
      </c>
      <c r="O633">
        <v>502.88</v>
      </c>
      <c r="P633">
        <v>511.30263686318199</v>
      </c>
      <c r="Q633">
        <v>496.051646386605</v>
      </c>
      <c r="R633">
        <v>50.339394078901201</v>
      </c>
      <c r="S633" s="1">
        <f>(Table2[[#This Row],[Close Price]]-Table2[[#This Row],[20D EMA]])/Table2[[#This Row],[20D EMA]]</f>
        <v>-2.3325644288895997E-2</v>
      </c>
      <c r="T633" s="1">
        <f>(Table2[[#This Row],[Close Price]]-Table2[[#This Row],[50D EMA]])/Table2[[#This Row],[50D EMA]]</f>
        <v>-3.941430262675253E-2</v>
      </c>
      <c r="U633" s="1">
        <f>(Table2[[#This Row],[Close Price]]-Table2[[#This Row],[200D EMA]])/Table2[[#This Row],[200D EMA]]</f>
        <v>-9.8813226854706469E-3</v>
      </c>
      <c r="V633">
        <v>0.41536465681998203</v>
      </c>
      <c r="W633">
        <v>490.05</v>
      </c>
      <c r="X633">
        <v>506.9</v>
      </c>
      <c r="Y633">
        <v>490.05</v>
      </c>
      <c r="Z633">
        <v>510</v>
      </c>
      <c r="AA633">
        <v>490.05</v>
      </c>
      <c r="AB633">
        <v>516.65</v>
      </c>
      <c r="AC633" s="1">
        <f>(Table2[[#This Row],[Close Price]]/Table2[[#This Row],[Day Low]])-1</f>
        <v>2.2446689113355678E-3</v>
      </c>
      <c r="AD633" s="1">
        <f>(Table2[[#This Row],[Day High]]/Table2[[#This Row],[Close Price]])-1</f>
        <v>3.2067596457294067E-2</v>
      </c>
      <c r="AE633" s="1">
        <f>(Table2[[#This Row],[Close Price]]/Table2[[#This Row],[Current Week Low]])-1</f>
        <v>2.2446689113355678E-3</v>
      </c>
      <c r="AF633" s="1">
        <f>(Table2[[#This Row],[Current Week High]]/Table2[[#This Row],[Close Price]])-1</f>
        <v>3.837931385523774E-2</v>
      </c>
      <c r="AG633" s="1">
        <f>(Table2[[#This Row],[Close Price]]/Table2[[#This Row],[Current Month Low]])-1</f>
        <v>2.2446689113355678E-3</v>
      </c>
      <c r="AH633" s="1">
        <f>(Table2[[#This Row],[Current Month High]]/Table2[[#This Row],[Close Price]])-1</f>
        <v>5.1918965692761887E-2</v>
      </c>
      <c r="AI633">
        <v>29.064440598595102</v>
      </c>
      <c r="AJ633">
        <v>21.9339622641509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-0.13</v>
      </c>
      <c r="AM633" t="s">
        <v>3206</v>
      </c>
      <c r="AN633">
        <v>-1.43</v>
      </c>
      <c r="AO633" t="s">
        <v>3206</v>
      </c>
      <c r="AP633">
        <v>-1.4377239959366E-2</v>
      </c>
      <c r="AQ633">
        <f>(Table2[[#This Row],[Sharpe Ratio]]-AVERAGE(Table2[Sharpe Ratio]))/_xlfn.STDEV.P(Table2[Sharpe Ratio])</f>
        <v>-0.92413607393944552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649</v>
      </c>
      <c r="AT633">
        <f>_xlfn.RANK.AVG(Table2[[#This Row],[6M Return vs Nifty Z-Score]],Table2[6M Return vs Nifty Z-Score])</f>
        <v>468</v>
      </c>
      <c r="AU633">
        <f>_xlfn.RANK.AVG(Table2[[#This Row],[Sharpe Ratio Z-Score]],Table2[Sharpe Ratio Z-Score])</f>
        <v>610</v>
      </c>
      <c r="AV633">
        <f>(Table2[[#This Row],[Rank 1Y]]+Table2[[#This Row],[Rank 6M]]+Table2[[#This Row],[Rank Sharpe]])/3</f>
        <v>575.66666666666663</v>
      </c>
    </row>
    <row r="634" spans="1:48" x14ac:dyDescent="0.3">
      <c r="A634" t="s">
        <v>734</v>
      </c>
      <c r="B634" t="s">
        <v>735</v>
      </c>
      <c r="C634" t="s">
        <v>3161</v>
      </c>
      <c r="D634" t="s">
        <v>419</v>
      </c>
      <c r="E634">
        <v>23743.959694649999</v>
      </c>
      <c r="F634">
        <v>1043.3499999999999</v>
      </c>
      <c r="G634">
        <v>-32.053778609397497</v>
      </c>
      <c r="H634">
        <f>(Table2[[#This Row],[1Y Return vs Nifty]]-AVERAGE(Table2[1Y Return vs Nifty]))/_xlfn.STDEV.P(Table2[1Y Return vs Nifty])</f>
        <v>-0.98713791562942677</v>
      </c>
      <c r="I634">
        <v>7.2716778750166799</v>
      </c>
      <c r="J634">
        <f>(Table2[[#This Row],[1M Return vs Nifty]]-AVERAGE(Table2[1M Return vs Nifty]))/_xlfn.STDEV.P(Table2[1M Return vs Nifty])</f>
        <v>0.47374389522464322</v>
      </c>
      <c r="K634">
        <v>8.5123667937205205</v>
      </c>
      <c r="L634">
        <f>(Table2[[#This Row],[6M Return vs Nifty]]-AVERAGE(Table2[6M Return vs Nifty]))/_xlfn.STDEV.P(Table2[6M Return vs Nifty])</f>
        <v>-0.15353688644347283</v>
      </c>
      <c r="M634">
        <v>1.23515595928981</v>
      </c>
      <c r="N634">
        <f>(Table2[[#This Row],[1W Return vs Nifty]]-AVERAGE(Table2[1W Return vs Nifty]))/_xlfn.STDEV.P(Table2[1W Return vs Nifty])</f>
        <v>-0.17545873960230551</v>
      </c>
      <c r="O634">
        <v>1039.17</v>
      </c>
      <c r="P634">
        <v>995.86170200450499</v>
      </c>
      <c r="Q634">
        <v>939.14589751469998</v>
      </c>
      <c r="R634">
        <v>54.517939695391398</v>
      </c>
      <c r="S634" s="1">
        <f>(Table2[[#This Row],[Close Price]]-Table2[[#This Row],[20D EMA]])/Table2[[#This Row],[20D EMA]]</f>
        <v>4.0224409865564211E-3</v>
      </c>
      <c r="T634" s="1">
        <f>(Table2[[#This Row],[Close Price]]-Table2[[#This Row],[50D EMA]])/Table2[[#This Row],[50D EMA]]</f>
        <v>4.7685635364738722E-2</v>
      </c>
      <c r="U634" s="1">
        <f>(Table2[[#This Row],[Close Price]]-Table2[[#This Row],[200D EMA]])/Table2[[#This Row],[200D EMA]]</f>
        <v>0.11095624520221989</v>
      </c>
      <c r="V634">
        <v>0.59725503403782698</v>
      </c>
      <c r="W634">
        <v>1036.8499999999999</v>
      </c>
      <c r="X634">
        <v>1069</v>
      </c>
      <c r="Y634">
        <v>1031</v>
      </c>
      <c r="Z634">
        <v>1075.6500000000001</v>
      </c>
      <c r="AA634">
        <v>1031</v>
      </c>
      <c r="AB634">
        <v>1088</v>
      </c>
      <c r="AC634" s="1">
        <f>(Table2[[#This Row],[Close Price]]/Table2[[#This Row],[Day Low]])-1</f>
        <v>6.2689877995851795E-3</v>
      </c>
      <c r="AD634" s="1">
        <f>(Table2[[#This Row],[Day High]]/Table2[[#This Row],[Close Price]])-1</f>
        <v>2.4584271816744163E-2</v>
      </c>
      <c r="AE634" s="1">
        <f>(Table2[[#This Row],[Close Price]]/Table2[[#This Row],[Current Week Low]])-1</f>
        <v>1.1978661493695419E-2</v>
      </c>
      <c r="AF634" s="1">
        <f>(Table2[[#This Row],[Current Week High]]/Table2[[#This Row],[Close Price]])-1</f>
        <v>3.0957971917381588E-2</v>
      </c>
      <c r="AG634" s="1">
        <f>(Table2[[#This Row],[Close Price]]/Table2[[#This Row],[Current Month Low]])-1</f>
        <v>1.1978661493695419E-2</v>
      </c>
      <c r="AH634" s="1">
        <f>(Table2[[#This Row],[Current Month High]]/Table2[[#This Row],[Close Price]])-1</f>
        <v>4.2794843532850901E-2</v>
      </c>
      <c r="AI634">
        <v>9.2586380409258808</v>
      </c>
      <c r="AJ634">
        <v>41.644040184631997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0.17</v>
      </c>
      <c r="AM634" t="s">
        <v>3208</v>
      </c>
      <c r="AN634">
        <v>-1.95</v>
      </c>
      <c r="AO634" t="s">
        <v>3206</v>
      </c>
      <c r="AP634">
        <v>-6.9418170985970001E-2</v>
      </c>
      <c r="AQ634">
        <f>(Table2[[#This Row],[Sharpe Ratio]]-AVERAGE(Table2[Sharpe Ratio]))/_xlfn.STDEV.P(Table2[Sharpe Ratio])</f>
        <v>-1.5676384021647118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-2.4100280486152736</v>
      </c>
      <c r="AS634">
        <f>_xlfn.RANK.AVG(Table2[[#This Row],[1Y Return vs Nifty Z-Score]],Table2[1Y Return vs Nifty Z-Score])</f>
        <v>665</v>
      </c>
      <c r="AT634">
        <f>_xlfn.RANK.AVG(Table2[[#This Row],[6M Return vs Nifty Z-Score]],Table2[6M Return vs Nifty Z-Score])</f>
        <v>376</v>
      </c>
      <c r="AU634">
        <f>_xlfn.RANK.AVG(Table2[[#This Row],[Sharpe Ratio Z-Score]],Table2[Sharpe Ratio Z-Score])</f>
        <v>690</v>
      </c>
      <c r="AV634">
        <f>(Table2[[#This Row],[Rank 1Y]]+Table2[[#This Row],[Rank 6M]]+Table2[[#This Row],[Rank Sharpe]])/3</f>
        <v>577</v>
      </c>
    </row>
    <row r="635" spans="1:48" x14ac:dyDescent="0.3">
      <c r="A635" t="s">
        <v>861</v>
      </c>
      <c r="B635" t="s">
        <v>862</v>
      </c>
      <c r="C635" t="s">
        <v>624</v>
      </c>
      <c r="D635" t="s">
        <v>624</v>
      </c>
      <c r="E635">
        <v>18573.73515153</v>
      </c>
      <c r="F635">
        <v>36.5</v>
      </c>
      <c r="G635">
        <v>-33.021516702833402</v>
      </c>
      <c r="H635">
        <f>(Table2[[#This Row],[1Y Return vs Nifty]]-AVERAGE(Table2[1Y Return vs Nifty]))/_xlfn.STDEV.P(Table2[1Y Return vs Nifty])</f>
        <v>-1.0042960032226997</v>
      </c>
      <c r="I635">
        <v>-4.2525063065280699</v>
      </c>
      <c r="J635">
        <f>(Table2[[#This Row],[1M Return vs Nifty]]-AVERAGE(Table2[1M Return vs Nifty]))/_xlfn.STDEV.P(Table2[1M Return vs Nifty])</f>
        <v>-0.6516575573738671</v>
      </c>
      <c r="K635">
        <v>-18.228179592982102</v>
      </c>
      <c r="L635">
        <f>(Table2[[#This Row],[6M Return vs Nifty]]-AVERAGE(Table2[6M Return vs Nifty]))/_xlfn.STDEV.P(Table2[6M Return vs Nifty])</f>
        <v>-1.0083760377699011</v>
      </c>
      <c r="M635">
        <v>1.4110735914430299</v>
      </c>
      <c r="N635">
        <f>(Table2[[#This Row],[1W Return vs Nifty]]-AVERAGE(Table2[1W Return vs Nifty]))/_xlfn.STDEV.P(Table2[1W Return vs Nifty])</f>
        <v>-0.14216401316366262</v>
      </c>
      <c r="O635">
        <v>37.14</v>
      </c>
      <c r="P635">
        <v>37.566955595878703</v>
      </c>
      <c r="Q635">
        <v>38.210927761663697</v>
      </c>
      <c r="R635">
        <v>46.1256850458578</v>
      </c>
      <c r="S635" s="1">
        <f>(Table2[[#This Row],[Close Price]]-Table2[[#This Row],[20D EMA]])/Table2[[#This Row],[20D EMA]]</f>
        <v>-1.7232094776521285E-2</v>
      </c>
      <c r="T635" s="1">
        <f>(Table2[[#This Row],[Close Price]]-Table2[[#This Row],[50D EMA]])/Table2[[#This Row],[50D EMA]]</f>
        <v>-2.8401438949600528E-2</v>
      </c>
      <c r="U635" s="1">
        <f>(Table2[[#This Row],[Close Price]]-Table2[[#This Row],[200D EMA]])/Table2[[#This Row],[200D EMA]]</f>
        <v>-4.4775875957145404E-2</v>
      </c>
      <c r="V635">
        <v>0.43238019956184398</v>
      </c>
      <c r="W635">
        <v>36.450000000000003</v>
      </c>
      <c r="X635">
        <v>37.32</v>
      </c>
      <c r="Y635">
        <v>36.270000000000003</v>
      </c>
      <c r="Z635">
        <v>37.32</v>
      </c>
      <c r="AA635">
        <v>36.270000000000003</v>
      </c>
      <c r="AB635">
        <v>38.04</v>
      </c>
      <c r="AC635" s="1">
        <f>(Table2[[#This Row],[Close Price]]/Table2[[#This Row],[Day Low]])-1</f>
        <v>1.37174211248281E-3</v>
      </c>
      <c r="AD635" s="1">
        <f>(Table2[[#This Row],[Day High]]/Table2[[#This Row],[Close Price]])-1</f>
        <v>2.2465753424657509E-2</v>
      </c>
      <c r="AE635" s="1">
        <f>(Table2[[#This Row],[Close Price]]/Table2[[#This Row],[Current Week Low]])-1</f>
        <v>6.3413289219740321E-3</v>
      </c>
      <c r="AF635" s="1">
        <f>(Table2[[#This Row],[Current Week High]]/Table2[[#This Row],[Close Price]])-1</f>
        <v>2.2465753424657509E-2</v>
      </c>
      <c r="AG635" s="1">
        <f>(Table2[[#This Row],[Close Price]]/Table2[[#This Row],[Current Month Low]])-1</f>
        <v>6.3413289219740321E-3</v>
      </c>
      <c r="AH635" s="1">
        <f>(Table2[[#This Row],[Current Month High]]/Table2[[#This Row],[Close Price]])-1</f>
        <v>4.2191780821917879E-2</v>
      </c>
      <c r="AI635">
        <v>44.931506849314999</v>
      </c>
      <c r="AJ635">
        <v>12.6543209876543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-0.14000000000000001</v>
      </c>
      <c r="AM635" t="s">
        <v>3206</v>
      </c>
      <c r="AN635">
        <v>-2.4300000000000002</v>
      </c>
      <c r="AO635" t="s">
        <v>3206</v>
      </c>
      <c r="AP635">
        <v>4.1935812328771999E-2</v>
      </c>
      <c r="AQ635">
        <f>(Table2[[#This Row],[Sharpe Ratio]]-AVERAGE(Table2[Sharpe Ratio]))/_xlfn.STDEV.P(Table2[Sharpe Ratio])</f>
        <v>-0.26576094145172363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668</v>
      </c>
      <c r="AT635">
        <f>_xlfn.RANK.AVG(Table2[[#This Row],[6M Return vs Nifty Z-Score]],Table2[6M Return vs Nifty Z-Score])</f>
        <v>654</v>
      </c>
      <c r="AU635">
        <f>_xlfn.RANK.AVG(Table2[[#This Row],[Sharpe Ratio Z-Score]],Table2[Sharpe Ratio Z-Score])</f>
        <v>411</v>
      </c>
      <c r="AV635">
        <f>(Table2[[#This Row],[Rank 1Y]]+Table2[[#This Row],[Rank 6M]]+Table2[[#This Row],[Rank Sharpe]])/3</f>
        <v>577.66666666666663</v>
      </c>
    </row>
    <row r="636" spans="1:48" x14ac:dyDescent="0.3">
      <c r="A636" t="s">
        <v>49</v>
      </c>
      <c r="B636" t="s">
        <v>50</v>
      </c>
      <c r="C636" t="s">
        <v>3161</v>
      </c>
      <c r="D636" t="s">
        <v>51</v>
      </c>
      <c r="E636">
        <v>447900.851145825</v>
      </c>
      <c r="F636">
        <v>7345.55</v>
      </c>
      <c r="G636">
        <v>-25.2386689523778</v>
      </c>
      <c r="H636">
        <f>(Table2[[#This Row],[1Y Return vs Nifty]]-AVERAGE(Table2[1Y Return vs Nifty]))/_xlfn.STDEV.P(Table2[1Y Return vs Nifty])</f>
        <v>-0.86630537917554462</v>
      </c>
      <c r="I636">
        <v>7.2880541885418797</v>
      </c>
      <c r="J636">
        <f>(Table2[[#This Row],[1M Return vs Nifty]]-AVERAGE(Table2[1M Return vs Nifty]))/_xlfn.STDEV.P(Table2[1M Return vs Nifty])</f>
        <v>0.47534313441929116</v>
      </c>
      <c r="K636">
        <v>2.5935758854655799</v>
      </c>
      <c r="L636">
        <f>(Table2[[#This Row],[6M Return vs Nifty]]-AVERAGE(Table2[6M Return vs Nifty]))/_xlfn.STDEV.P(Table2[6M Return vs Nifty])</f>
        <v>-0.34274821083911972</v>
      </c>
      <c r="M636">
        <v>0.93021831462386395</v>
      </c>
      <c r="N636">
        <f>(Table2[[#This Row],[1W Return vs Nifty]]-AVERAGE(Table2[1W Return vs Nifty]))/_xlfn.STDEV.P(Table2[1W Return vs Nifty])</f>
        <v>-0.23317220092921739</v>
      </c>
      <c r="O636">
        <v>7090.27</v>
      </c>
      <c r="P636">
        <v>6969.2015479781503</v>
      </c>
      <c r="Q636">
        <v>6975.3624342172498</v>
      </c>
      <c r="R636">
        <v>60.115434115483602</v>
      </c>
      <c r="S636" s="1">
        <f>(Table2[[#This Row],[Close Price]]-Table2[[#This Row],[20D EMA]])/Table2[[#This Row],[20D EMA]]</f>
        <v>3.6004270641315457E-2</v>
      </c>
      <c r="T636" s="1">
        <f>(Table2[[#This Row],[Close Price]]-Table2[[#This Row],[50D EMA]])/Table2[[#This Row],[50D EMA]]</f>
        <v>5.4001659936357145E-2</v>
      </c>
      <c r="U636" s="1">
        <f>(Table2[[#This Row],[Close Price]]-Table2[[#This Row],[200D EMA]])/Table2[[#This Row],[200D EMA]]</f>
        <v>5.3070728478109765E-2</v>
      </c>
      <c r="V636">
        <v>1.38891694314903</v>
      </c>
      <c r="W636">
        <v>7206.3</v>
      </c>
      <c r="X636">
        <v>7432</v>
      </c>
      <c r="Y636">
        <v>7193</v>
      </c>
      <c r="Z636">
        <v>7432</v>
      </c>
      <c r="AA636">
        <v>7193</v>
      </c>
      <c r="AB636">
        <v>7460</v>
      </c>
      <c r="AC636" s="1">
        <f>(Table2[[#This Row],[Close Price]]/Table2[[#This Row],[Day Low]])-1</f>
        <v>1.9323369829177262E-2</v>
      </c>
      <c r="AD636" s="1">
        <f>(Table2[[#This Row],[Day High]]/Table2[[#This Row],[Close Price]])-1</f>
        <v>1.1769030229186406E-2</v>
      </c>
      <c r="AE636" s="1">
        <f>(Table2[[#This Row],[Close Price]]/Table2[[#This Row],[Current Week Low]])-1</f>
        <v>2.1208119004587855E-2</v>
      </c>
      <c r="AF636" s="1">
        <f>(Table2[[#This Row],[Current Week High]]/Table2[[#This Row],[Close Price]])-1</f>
        <v>1.1769030229186406E-2</v>
      </c>
      <c r="AG636" s="1">
        <f>(Table2[[#This Row],[Close Price]]/Table2[[#This Row],[Current Month Low]])-1</f>
        <v>2.1208119004587855E-2</v>
      </c>
      <c r="AH636" s="1">
        <f>(Table2[[#This Row],[Current Month High]]/Table2[[#This Row],[Close Price]])-1</f>
        <v>1.5580861882364072E-2</v>
      </c>
      <c r="AI636">
        <v>11.523303224401101</v>
      </c>
      <c r="AJ636">
        <v>18.710203949707399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0.01</v>
      </c>
      <c r="AM636" t="s">
        <v>3208</v>
      </c>
      <c r="AN636">
        <v>8.3699999999999992</v>
      </c>
      <c r="AO636" t="s">
        <v>3208</v>
      </c>
      <c r="AP636">
        <v>-5.9633399676694003E-2</v>
      </c>
      <c r="AQ636">
        <f>(Table2[[#This Row],[Sharpe Ratio]]-AVERAGE(Table2[Sharpe Ratio]))/_xlfn.STDEV.P(Table2[Sharpe Ratio])</f>
        <v>-1.4532412980236598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625</v>
      </c>
      <c r="AT636">
        <f>_xlfn.RANK.AVG(Table2[[#This Row],[6M Return vs Nifty Z-Score]],Table2[6M Return vs Nifty Z-Score])</f>
        <v>437</v>
      </c>
      <c r="AU636">
        <f>_xlfn.RANK.AVG(Table2[[#This Row],[Sharpe Ratio Z-Score]],Table2[Sharpe Ratio Z-Score])</f>
        <v>676</v>
      </c>
      <c r="AV636">
        <f>(Table2[[#This Row],[Rank 1Y]]+Table2[[#This Row],[Rank 6M]]+Table2[[#This Row],[Rank Sharpe]])/3</f>
        <v>579.33333333333337</v>
      </c>
    </row>
    <row r="637" spans="1:48" x14ac:dyDescent="0.3">
      <c r="A637" t="s">
        <v>1368</v>
      </c>
      <c r="B637" t="s">
        <v>1369</v>
      </c>
      <c r="C637" t="s">
        <v>3178</v>
      </c>
      <c r="D637" t="s">
        <v>611</v>
      </c>
      <c r="E637">
        <v>8362.6488604799997</v>
      </c>
      <c r="F637">
        <v>47.43</v>
      </c>
      <c r="G637">
        <v>-26.314474101367999</v>
      </c>
      <c r="H637">
        <f>(Table2[[#This Row],[1Y Return vs Nifty]]-AVERAGE(Table2[1Y Return vs Nifty]))/_xlfn.STDEV.P(Table2[1Y Return vs Nifty])</f>
        <v>-0.88537950584770142</v>
      </c>
      <c r="I637">
        <v>2.64222242079448</v>
      </c>
      <c r="J637">
        <f>(Table2[[#This Row],[1M Return vs Nifty]]-AVERAGE(Table2[1M Return vs Nifty]))/_xlfn.STDEV.P(Table2[1M Return vs Nifty])</f>
        <v>2.1651511863985159E-2</v>
      </c>
      <c r="K637">
        <v>-17.935917617588</v>
      </c>
      <c r="L637">
        <f>(Table2[[#This Row],[6M Return vs Nifty]]-AVERAGE(Table2[6M Return vs Nifty]))/_xlfn.STDEV.P(Table2[6M Return vs Nifty])</f>
        <v>-0.99903303574601132</v>
      </c>
      <c r="M637">
        <v>0.27865780350452601</v>
      </c>
      <c r="N637">
        <f>(Table2[[#This Row],[1W Return vs Nifty]]-AVERAGE(Table2[1W Return vs Nifty]))/_xlfn.STDEV.P(Table2[1W Return vs Nifty])</f>
        <v>-0.35648860026004836</v>
      </c>
      <c r="O637">
        <v>48.41</v>
      </c>
      <c r="P637">
        <v>46.9079053243507</v>
      </c>
      <c r="Q637">
        <v>46.7151035944295</v>
      </c>
      <c r="R637">
        <v>48.781388427428801</v>
      </c>
      <c r="S637" s="1">
        <f>(Table2[[#This Row],[Close Price]]-Table2[[#This Row],[20D EMA]])/Table2[[#This Row],[20D EMA]]</f>
        <v>-2.0243751291055503E-2</v>
      </c>
      <c r="T637" s="1">
        <f>(Table2[[#This Row],[Close Price]]-Table2[[#This Row],[50D EMA]])/Table2[[#This Row],[50D EMA]]</f>
        <v>1.1130206561968796E-2</v>
      </c>
      <c r="U637" s="1">
        <f>(Table2[[#This Row],[Close Price]]-Table2[[#This Row],[200D EMA]])/Table2[[#This Row],[200D EMA]]</f>
        <v>1.5303324847078933E-2</v>
      </c>
      <c r="V637">
        <v>1.7187029261489299</v>
      </c>
      <c r="W637">
        <v>47.05</v>
      </c>
      <c r="X637">
        <v>49.09</v>
      </c>
      <c r="Y637">
        <v>47.05</v>
      </c>
      <c r="Z637">
        <v>49.17</v>
      </c>
      <c r="AA637">
        <v>47.05</v>
      </c>
      <c r="AB637">
        <v>51.7</v>
      </c>
      <c r="AC637" s="1">
        <f>(Table2[[#This Row],[Close Price]]/Table2[[#This Row],[Day Low]])-1</f>
        <v>8.0765143464400779E-3</v>
      </c>
      <c r="AD637" s="1">
        <f>(Table2[[#This Row],[Day High]]/Table2[[#This Row],[Close Price]])-1</f>
        <v>3.4998945814885163E-2</v>
      </c>
      <c r="AE637" s="1">
        <f>(Table2[[#This Row],[Close Price]]/Table2[[#This Row],[Current Week Low]])-1</f>
        <v>8.0765143464400779E-3</v>
      </c>
      <c r="AF637" s="1">
        <f>(Table2[[#This Row],[Current Week High]]/Table2[[#This Row],[Close Price]])-1</f>
        <v>3.6685641998734919E-2</v>
      </c>
      <c r="AG637" s="1">
        <f>(Table2[[#This Row],[Close Price]]/Table2[[#This Row],[Current Month Low]])-1</f>
        <v>8.0765143464400779E-3</v>
      </c>
      <c r="AH637" s="1">
        <f>(Table2[[#This Row],[Current Month High]]/Table2[[#This Row],[Close Price]])-1</f>
        <v>9.0027408812987542E-2</v>
      </c>
      <c r="AI637">
        <v>44.845034788108798</v>
      </c>
      <c r="AJ637">
        <v>22.716688227684301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7.0000000000000007E-2</v>
      </c>
      <c r="AM637" t="s">
        <v>3208</v>
      </c>
      <c r="AN637">
        <v>-1.29</v>
      </c>
      <c r="AO637" t="s">
        <v>3206</v>
      </c>
      <c r="AP637">
        <v>2.7260615866334999E-2</v>
      </c>
      <c r="AQ637">
        <f>(Table2[[#This Row],[Sharpe Ratio]]-AVERAGE(Table2[Sharpe Ratio]))/_xlfn.STDEV.P(Table2[Sharpe Ratio])</f>
        <v>-0.43733367677076979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-2.6565833067605462</v>
      </c>
      <c r="AS637">
        <f>_xlfn.RANK.AVG(Table2[[#This Row],[1Y Return vs Nifty Z-Score]],Table2[1Y Return vs Nifty Z-Score])</f>
        <v>631</v>
      </c>
      <c r="AT637">
        <f>_xlfn.RANK.AVG(Table2[[#This Row],[6M Return vs Nifty Z-Score]],Table2[6M Return vs Nifty Z-Score])</f>
        <v>652</v>
      </c>
      <c r="AU637">
        <f>_xlfn.RANK.AVG(Table2[[#This Row],[Sharpe Ratio Z-Score]],Table2[Sharpe Ratio Z-Score])</f>
        <v>455</v>
      </c>
      <c r="AV637">
        <f>(Table2[[#This Row],[Rank 1Y]]+Table2[[#This Row],[Rank 6M]]+Table2[[#This Row],[Rank Sharpe]])/3</f>
        <v>579.33333333333337</v>
      </c>
    </row>
    <row r="638" spans="1:48" x14ac:dyDescent="0.3">
      <c r="A638" t="s">
        <v>1904</v>
      </c>
      <c r="B638" t="s">
        <v>1905</v>
      </c>
      <c r="C638" t="s">
        <v>3161</v>
      </c>
      <c r="D638" t="s">
        <v>24</v>
      </c>
      <c r="E638">
        <v>3813.038413575</v>
      </c>
      <c r="F638">
        <v>120.01</v>
      </c>
      <c r="G638">
        <v>-25.2278286750064</v>
      </c>
      <c r="H638">
        <f>(Table2[[#This Row],[1Y Return vs Nifty]]-AVERAGE(Table2[1Y Return vs Nifty]))/_xlfn.STDEV.P(Table2[1Y Return vs Nifty])</f>
        <v>-0.86611318003619542</v>
      </c>
      <c r="I638">
        <v>0.397224462444142</v>
      </c>
      <c r="J638">
        <f>(Table2[[#This Row],[1M Return vs Nifty]]-AVERAGE(Table2[1M Return vs Nifty]))/_xlfn.STDEV.P(Table2[1M Return vs Nifty])</f>
        <v>-0.19758517540227949</v>
      </c>
      <c r="K638">
        <v>-16.933452814601001</v>
      </c>
      <c r="L638">
        <f>(Table2[[#This Row],[6M Return vs Nifty]]-AVERAGE(Table2[6M Return vs Nifty]))/_xlfn.STDEV.P(Table2[6M Return vs Nifty])</f>
        <v>-0.96698633972763226</v>
      </c>
      <c r="M638">
        <v>0.82527530206314104</v>
      </c>
      <c r="N638">
        <f>(Table2[[#This Row],[1W Return vs Nifty]]-AVERAGE(Table2[1W Return vs Nifty]))/_xlfn.STDEV.P(Table2[1W Return vs Nifty])</f>
        <v>-0.25303404679474778</v>
      </c>
      <c r="O638">
        <v>122.08</v>
      </c>
      <c r="P638">
        <v>124.934491565564</v>
      </c>
      <c r="Q638">
        <v>127.118334867583</v>
      </c>
      <c r="R638">
        <v>47.757923810868597</v>
      </c>
      <c r="S638" s="1">
        <f>(Table2[[#This Row],[Close Price]]-Table2[[#This Row],[20D EMA]])/Table2[[#This Row],[20D EMA]]</f>
        <v>-1.695609436435119E-2</v>
      </c>
      <c r="T638" s="1">
        <f>(Table2[[#This Row],[Close Price]]-Table2[[#This Row],[50D EMA]])/Table2[[#This Row],[50D EMA]]</f>
        <v>-3.941658947705156E-2</v>
      </c>
      <c r="U638" s="1">
        <f>(Table2[[#This Row],[Close Price]]-Table2[[#This Row],[200D EMA]])/Table2[[#This Row],[200D EMA]]</f>
        <v>-5.5919036974387902E-2</v>
      </c>
      <c r="V638">
        <v>0.490239887203684</v>
      </c>
      <c r="W638">
        <v>119.7</v>
      </c>
      <c r="X638">
        <v>121.99</v>
      </c>
      <c r="Y638">
        <v>118.05</v>
      </c>
      <c r="Z638">
        <v>121.99</v>
      </c>
      <c r="AA638">
        <v>118.05</v>
      </c>
      <c r="AB638">
        <v>124.25</v>
      </c>
      <c r="AC638" s="1">
        <f>(Table2[[#This Row],[Close Price]]/Table2[[#This Row],[Day Low]])-1</f>
        <v>2.5898078529658086E-3</v>
      </c>
      <c r="AD638" s="1">
        <f>(Table2[[#This Row],[Day High]]/Table2[[#This Row],[Close Price]])-1</f>
        <v>1.6498625114573784E-2</v>
      </c>
      <c r="AE638" s="1">
        <f>(Table2[[#This Row],[Close Price]]/Table2[[#This Row],[Current Week Low]])-1</f>
        <v>1.6603134265142039E-2</v>
      </c>
      <c r="AF638" s="1">
        <f>(Table2[[#This Row],[Current Week High]]/Table2[[#This Row],[Close Price]])-1</f>
        <v>1.6498625114573784E-2</v>
      </c>
      <c r="AG638" s="1">
        <f>(Table2[[#This Row],[Close Price]]/Table2[[#This Row],[Current Month Low]])-1</f>
        <v>1.6603134265142039E-2</v>
      </c>
      <c r="AH638" s="1">
        <f>(Table2[[#This Row],[Current Month High]]/Table2[[#This Row],[Close Price]])-1</f>
        <v>3.5330389134238693E-2</v>
      </c>
      <c r="AI638">
        <v>36.196983584701201</v>
      </c>
      <c r="AJ638">
        <v>9.1992720655140907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-0.14000000000000001</v>
      </c>
      <c r="AM638" t="s">
        <v>3206</v>
      </c>
      <c r="AN638">
        <v>-2.5299999999999998</v>
      </c>
      <c r="AO638" t="s">
        <v>3206</v>
      </c>
      <c r="AP638">
        <v>1.9382655166907001E-2</v>
      </c>
      <c r="AQ638">
        <f>(Table2[[#This Row],[Sharpe Ratio]]-AVERAGE(Table2[Sharpe Ratio]))/_xlfn.STDEV.P(Table2[Sharpe Ratio])</f>
        <v>-0.52943760664976713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624</v>
      </c>
      <c r="AT638">
        <f>_xlfn.RANK.AVG(Table2[[#This Row],[6M Return vs Nifty Z-Score]],Table2[6M Return vs Nifty Z-Score])</f>
        <v>637</v>
      </c>
      <c r="AU638">
        <f>_xlfn.RANK.AVG(Table2[[#This Row],[Sharpe Ratio Z-Score]],Table2[Sharpe Ratio Z-Score])</f>
        <v>479</v>
      </c>
      <c r="AV638">
        <f>(Table2[[#This Row],[Rank 1Y]]+Table2[[#This Row],[Rank 6M]]+Table2[[#This Row],[Rank Sharpe]])/3</f>
        <v>580</v>
      </c>
    </row>
    <row r="639" spans="1:48" x14ac:dyDescent="0.3">
      <c r="A639" t="s">
        <v>22</v>
      </c>
      <c r="B639" t="s">
        <v>23</v>
      </c>
      <c r="C639" t="s">
        <v>3161</v>
      </c>
      <c r="D639" t="s">
        <v>24</v>
      </c>
      <c r="E639">
        <v>1258116.9544158799</v>
      </c>
      <c r="F639">
        <v>1643.9</v>
      </c>
      <c r="G639">
        <v>-23.873479795832999</v>
      </c>
      <c r="H639">
        <f>(Table2[[#This Row],[1Y Return vs Nifty]]-AVERAGE(Table2[1Y Return vs Nifty]))/_xlfn.STDEV.P(Table2[1Y Return vs Nifty])</f>
        <v>-0.84210044677878815</v>
      </c>
      <c r="I639">
        <v>-2.5329313549594801</v>
      </c>
      <c r="J639">
        <f>(Table2[[#This Row],[1M Return vs Nifty]]-AVERAGE(Table2[1M Return vs Nifty]))/_xlfn.STDEV.P(Table2[1M Return vs Nifty])</f>
        <v>-0.48373138421825029</v>
      </c>
      <c r="K639">
        <v>3.5566097687207701</v>
      </c>
      <c r="L639">
        <f>(Table2[[#This Row],[6M Return vs Nifty]]-AVERAGE(Table2[6M Return vs Nifty]))/_xlfn.STDEV.P(Table2[6M Return vs Nifty])</f>
        <v>-0.31196203857639299</v>
      </c>
      <c r="M639">
        <v>1.99546637350422</v>
      </c>
      <c r="N639">
        <f>(Table2[[#This Row],[1W Return vs Nifty]]-AVERAGE(Table2[1W Return vs Nifty]))/_xlfn.STDEV.P(Table2[1W Return vs Nifty])</f>
        <v>-3.1559990284943801E-2</v>
      </c>
      <c r="O639">
        <v>1637.79</v>
      </c>
      <c r="P639">
        <v>1626.37642398546</v>
      </c>
      <c r="Q639">
        <v>1577.7764481782699</v>
      </c>
      <c r="R639">
        <v>61.833663793422701</v>
      </c>
      <c r="S639" s="1">
        <f>(Table2[[#This Row],[Close Price]]-Table2[[#This Row],[20D EMA]])/Table2[[#This Row],[20D EMA]]</f>
        <v>3.7306370169558536E-3</v>
      </c>
      <c r="T639" s="1">
        <f>(Table2[[#This Row],[Close Price]]-Table2[[#This Row],[50D EMA]])/Table2[[#This Row],[50D EMA]]</f>
        <v>1.0774612664144721E-2</v>
      </c>
      <c r="U639" s="1">
        <f>(Table2[[#This Row],[Close Price]]-Table2[[#This Row],[200D EMA]])/Table2[[#This Row],[200D EMA]]</f>
        <v>4.1909328725294182E-2</v>
      </c>
      <c r="V639">
        <v>1.4472981768469699</v>
      </c>
      <c r="W639">
        <v>1639.2</v>
      </c>
      <c r="X639">
        <v>1652.5</v>
      </c>
      <c r="Y639">
        <v>1630.1</v>
      </c>
      <c r="Z639">
        <v>1654</v>
      </c>
      <c r="AA639">
        <v>1623.2</v>
      </c>
      <c r="AB639">
        <v>1654</v>
      </c>
      <c r="AC639" s="1">
        <f>(Table2[[#This Row],[Close Price]]/Table2[[#This Row],[Day Low]])-1</f>
        <v>2.867252318204061E-3</v>
      </c>
      <c r="AD639" s="1">
        <f>(Table2[[#This Row],[Day High]]/Table2[[#This Row],[Close Price]])-1</f>
        <v>5.2314617677473585E-3</v>
      </c>
      <c r="AE639" s="1">
        <f>(Table2[[#This Row],[Close Price]]/Table2[[#This Row],[Current Week Low]])-1</f>
        <v>8.465738298264025E-3</v>
      </c>
      <c r="AF639" s="1">
        <f>(Table2[[#This Row],[Current Week High]]/Table2[[#This Row],[Close Price]])-1</f>
        <v>6.1439260295637066E-3</v>
      </c>
      <c r="AG639" s="1">
        <f>(Table2[[#This Row],[Close Price]]/Table2[[#This Row],[Current Month Low]])-1</f>
        <v>1.2752587481517974E-2</v>
      </c>
      <c r="AH639" s="1">
        <f>(Table2[[#This Row],[Current Month High]]/Table2[[#This Row],[Close Price]])-1</f>
        <v>6.1439260295637066E-3</v>
      </c>
      <c r="AI639">
        <v>9.1307257132428905</v>
      </c>
      <c r="AJ639">
        <v>20.5603021524696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</v>
      </c>
      <c r="AM639" t="s">
        <v>3207</v>
      </c>
      <c r="AN639">
        <v>0.24</v>
      </c>
      <c r="AO639" t="s">
        <v>3208</v>
      </c>
      <c r="AP639">
        <v>-7.9385610015040006E-2</v>
      </c>
      <c r="AQ639">
        <f>(Table2[[#This Row],[Sharpe Ratio]]-AVERAGE(Table2[Sharpe Ratio]))/_xlfn.STDEV.P(Table2[Sharpe Ratio])</f>
        <v>-1.6841711370225161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-3.3535249968808913</v>
      </c>
      <c r="AS639">
        <f>_xlfn.RANK.AVG(Table2[[#This Row],[1Y Return vs Nifty Z-Score]],Table2[1Y Return vs Nifty Z-Score])</f>
        <v>611</v>
      </c>
      <c r="AT639">
        <f>_xlfn.RANK.AVG(Table2[[#This Row],[6M Return vs Nifty Z-Score]],Table2[6M Return vs Nifty Z-Score])</f>
        <v>426</v>
      </c>
      <c r="AU639">
        <f>_xlfn.RANK.AVG(Table2[[#This Row],[Sharpe Ratio Z-Score]],Table2[Sharpe Ratio Z-Score])</f>
        <v>707</v>
      </c>
      <c r="AV639">
        <f>(Table2[[#This Row],[Rank 1Y]]+Table2[[#This Row],[Rank 6M]]+Table2[[#This Row],[Rank Sharpe]])/3</f>
        <v>581.33333333333337</v>
      </c>
    </row>
    <row r="640" spans="1:48" x14ac:dyDescent="0.3">
      <c r="A640" t="s">
        <v>2299</v>
      </c>
      <c r="B640" t="s">
        <v>2300</v>
      </c>
      <c r="C640" t="s">
        <v>3178</v>
      </c>
      <c r="D640" t="s">
        <v>1913</v>
      </c>
      <c r="E640">
        <v>2441.0414796800001</v>
      </c>
      <c r="F640">
        <v>51.13</v>
      </c>
      <c r="G640">
        <v>-9.3275063285295392</v>
      </c>
      <c r="H640">
        <f>(Table2[[#This Row],[1Y Return vs Nifty]]-AVERAGE(Table2[1Y Return vs Nifty]))/_xlfn.STDEV.P(Table2[1Y Return vs Nifty])</f>
        <v>-0.58419896643580382</v>
      </c>
      <c r="I640">
        <v>-3.8940485345524101</v>
      </c>
      <c r="J640">
        <f>(Table2[[#This Row],[1M Return vs Nifty]]-AVERAGE(Table2[1M Return vs Nifty]))/_xlfn.STDEV.P(Table2[1M Return vs Nifty])</f>
        <v>-0.616652138255118</v>
      </c>
      <c r="K640">
        <v>-14.833057075216001</v>
      </c>
      <c r="L640">
        <f>(Table2[[#This Row],[6M Return vs Nifty]]-AVERAGE(Table2[6M Return vs Nifty]))/_xlfn.STDEV.P(Table2[6M Return vs Nifty])</f>
        <v>-0.89984109574718862</v>
      </c>
      <c r="M640">
        <v>1.80045946635219</v>
      </c>
      <c r="N640">
        <f>(Table2[[#This Row],[1W Return vs Nifty]]-AVERAGE(Table2[1W Return vs Nifty]))/_xlfn.STDEV.P(Table2[1W Return vs Nifty])</f>
        <v>-6.8467613175284256E-2</v>
      </c>
      <c r="O640">
        <v>51.9</v>
      </c>
      <c r="P640">
        <v>52.514445733729602</v>
      </c>
      <c r="Q640">
        <v>51.824132814030598</v>
      </c>
      <c r="R640">
        <v>43.782459214117999</v>
      </c>
      <c r="S640" s="1">
        <f>(Table2[[#This Row],[Close Price]]-Table2[[#This Row],[20D EMA]])/Table2[[#This Row],[20D EMA]]</f>
        <v>-1.4836223506743662E-2</v>
      </c>
      <c r="T640" s="1">
        <f>(Table2[[#This Row],[Close Price]]-Table2[[#This Row],[50D EMA]])/Table2[[#This Row],[50D EMA]]</f>
        <v>-2.6363140929818115E-2</v>
      </c>
      <c r="U640" s="1">
        <f>(Table2[[#This Row],[Close Price]]-Table2[[#This Row],[200D EMA]])/Table2[[#This Row],[200D EMA]]</f>
        <v>-1.3394007315500504E-2</v>
      </c>
      <c r="V640">
        <v>0.68029158034977899</v>
      </c>
      <c r="W640">
        <v>51</v>
      </c>
      <c r="X640">
        <v>52</v>
      </c>
      <c r="Y640">
        <v>49.7</v>
      </c>
      <c r="Z640">
        <v>52</v>
      </c>
      <c r="AA640">
        <v>49.7</v>
      </c>
      <c r="AB640">
        <v>52.89</v>
      </c>
      <c r="AC640" s="1">
        <f>(Table2[[#This Row],[Close Price]]/Table2[[#This Row],[Day Low]])-1</f>
        <v>2.5490196078432614E-3</v>
      </c>
      <c r="AD640" s="1">
        <f>(Table2[[#This Row],[Day High]]/Table2[[#This Row],[Close Price]])-1</f>
        <v>1.7015450811656452E-2</v>
      </c>
      <c r="AE640" s="1">
        <f>(Table2[[#This Row],[Close Price]]/Table2[[#This Row],[Current Week Low]])-1</f>
        <v>2.8772635814889425E-2</v>
      </c>
      <c r="AF640" s="1">
        <f>(Table2[[#This Row],[Current Week High]]/Table2[[#This Row],[Close Price]])-1</f>
        <v>1.7015450811656452E-2</v>
      </c>
      <c r="AG640" s="1">
        <f>(Table2[[#This Row],[Close Price]]/Table2[[#This Row],[Current Month Low]])-1</f>
        <v>2.8772635814889425E-2</v>
      </c>
      <c r="AH640" s="1">
        <f>(Table2[[#This Row],[Current Month High]]/Table2[[#This Row],[Close Price]])-1</f>
        <v>3.4422061412086702E-2</v>
      </c>
      <c r="AI640">
        <v>35.732446704478697</v>
      </c>
      <c r="AJ640">
        <v>25.626535626535599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-0.12</v>
      </c>
      <c r="AM640" t="s">
        <v>3206</v>
      </c>
      <c r="AN640">
        <v>-2.89</v>
      </c>
      <c r="AO640" t="s">
        <v>3206</v>
      </c>
      <c r="AP640">
        <v>-1.3723551526188E-2</v>
      </c>
      <c r="AQ640">
        <f>(Table2[[#This Row],[Sharpe Ratio]]-AVERAGE(Table2[Sharpe Ratio]))/_xlfn.STDEV.P(Table2[Sharpe Ratio])</f>
        <v>-0.9164935791480574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518</v>
      </c>
      <c r="AT640">
        <f>_xlfn.RANK.AVG(Table2[[#This Row],[6M Return vs Nifty Z-Score]],Table2[6M Return vs Nifty Z-Score])</f>
        <v>618</v>
      </c>
      <c r="AU640">
        <f>_xlfn.RANK.AVG(Table2[[#This Row],[Sharpe Ratio Z-Score]],Table2[Sharpe Ratio Z-Score])</f>
        <v>608</v>
      </c>
      <c r="AV640">
        <f>(Table2[[#This Row],[Rank 1Y]]+Table2[[#This Row],[Rank 6M]]+Table2[[#This Row],[Rank Sharpe]])/3</f>
        <v>581.33333333333337</v>
      </c>
    </row>
    <row r="641" spans="1:48" x14ac:dyDescent="0.3">
      <c r="A641" t="s">
        <v>2058</v>
      </c>
      <c r="B641" t="s">
        <v>2059</v>
      </c>
      <c r="C641" t="s">
        <v>3165</v>
      </c>
      <c r="D641" t="s">
        <v>188</v>
      </c>
      <c r="E641">
        <v>3192.260597295</v>
      </c>
      <c r="F641">
        <v>197.53</v>
      </c>
      <c r="G641">
        <v>-2.9687915679446002E-2</v>
      </c>
      <c r="H641">
        <f>(Table2[[#This Row],[1Y Return vs Nifty]]-AVERAGE(Table2[1Y Return vs Nifty]))/_xlfn.STDEV.P(Table2[1Y Return vs Nifty])</f>
        <v>-0.41934776977822985</v>
      </c>
      <c r="I641">
        <v>3.42258428173621</v>
      </c>
      <c r="J641">
        <f>(Table2[[#This Row],[1M Return vs Nifty]]-AVERAGE(Table2[1M Return vs Nifty]))/_xlfn.STDEV.P(Table2[1M Return vs Nifty])</f>
        <v>9.7858240081910894E-2</v>
      </c>
      <c r="K641">
        <v>-26.92889534383</v>
      </c>
      <c r="L641">
        <f>(Table2[[#This Row],[6M Return vs Nifty]]-AVERAGE(Table2[6M Return vs Nifty]))/_xlfn.STDEV.P(Table2[6M Return vs Nifty])</f>
        <v>-1.2865196613454419</v>
      </c>
      <c r="M641">
        <v>6.3315290560522204</v>
      </c>
      <c r="N641">
        <f>(Table2[[#This Row],[1W Return vs Nifty]]-AVERAGE(Table2[1W Return vs Nifty]))/_xlfn.STDEV.P(Table2[1W Return vs Nifty])</f>
        <v>0.78909692209608884</v>
      </c>
      <c r="O641">
        <v>195.97</v>
      </c>
      <c r="P641">
        <v>189.27220208543699</v>
      </c>
      <c r="Q641">
        <v>185.987172697169</v>
      </c>
      <c r="R641">
        <v>58.499469156889603</v>
      </c>
      <c r="S641" s="1">
        <f>(Table2[[#This Row],[Close Price]]-Table2[[#This Row],[20D EMA]])/Table2[[#This Row],[20D EMA]]</f>
        <v>7.9604021023626185E-3</v>
      </c>
      <c r="T641" s="1">
        <f>(Table2[[#This Row],[Close Price]]-Table2[[#This Row],[50D EMA]])/Table2[[#This Row],[50D EMA]]</f>
        <v>4.362921667089531E-2</v>
      </c>
      <c r="U641" s="1">
        <f>(Table2[[#This Row],[Close Price]]-Table2[[#This Row],[200D EMA]])/Table2[[#This Row],[200D EMA]]</f>
        <v>6.2062491382808678E-2</v>
      </c>
      <c r="V641">
        <v>1.09820896824392</v>
      </c>
      <c r="W641">
        <v>196.66</v>
      </c>
      <c r="X641">
        <v>209</v>
      </c>
      <c r="Y641">
        <v>195</v>
      </c>
      <c r="Z641">
        <v>210</v>
      </c>
      <c r="AA641">
        <v>192.6</v>
      </c>
      <c r="AB641">
        <v>212.15</v>
      </c>
      <c r="AC641" s="1">
        <f>(Table2[[#This Row],[Close Price]]/Table2[[#This Row],[Day Low]])-1</f>
        <v>4.4238787755517262E-3</v>
      </c>
      <c r="AD641" s="1">
        <f>(Table2[[#This Row],[Day High]]/Table2[[#This Row],[Close Price]])-1</f>
        <v>5.8067129043689603E-2</v>
      </c>
      <c r="AE641" s="1">
        <f>(Table2[[#This Row],[Close Price]]/Table2[[#This Row],[Current Week Low]])-1</f>
        <v>1.2974358974358946E-2</v>
      </c>
      <c r="AF641" s="1">
        <f>(Table2[[#This Row],[Current Week High]]/Table2[[#This Row],[Close Price]])-1</f>
        <v>6.3129651192223912E-2</v>
      </c>
      <c r="AG641" s="1">
        <f>(Table2[[#This Row],[Close Price]]/Table2[[#This Row],[Current Month Low]])-1</f>
        <v>2.5597092419522349E-2</v>
      </c>
      <c r="AH641" s="1">
        <f>(Table2[[#This Row],[Current Month High]]/Table2[[#This Row],[Close Price]])-1</f>
        <v>7.4014073811572878E-2</v>
      </c>
      <c r="AI641">
        <v>43.2693768035235</v>
      </c>
      <c r="AJ641">
        <v>48.518796992481199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-0.04</v>
      </c>
      <c r="AM641" t="s">
        <v>3206</v>
      </c>
      <c r="AN641">
        <v>1.79</v>
      </c>
      <c r="AO641" t="s">
        <v>3208</v>
      </c>
      <c r="AP641">
        <v>-2.9168722234809998E-3</v>
      </c>
      <c r="AQ641">
        <f>(Table2[[#This Row],[Sharpe Ratio]]-AVERAGE(Table2[Sharpe Ratio]))/_xlfn.STDEV.P(Table2[Sharpe Ratio])</f>
        <v>-0.7901489995421187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-1.609061268487791</v>
      </c>
      <c r="AS641">
        <f>_xlfn.RANK.AVG(Table2[[#This Row],[1Y Return vs Nifty Z-Score]],Table2[1Y Return vs Nifty Z-Score])</f>
        <v>452</v>
      </c>
      <c r="AT641">
        <f>_xlfn.RANK.AVG(Table2[[#This Row],[6M Return vs Nifty Z-Score]],Table2[6M Return vs Nifty Z-Score])</f>
        <v>707</v>
      </c>
      <c r="AU641">
        <f>_xlfn.RANK.AVG(Table2[[#This Row],[Sharpe Ratio Z-Score]],Table2[Sharpe Ratio Z-Score])</f>
        <v>588</v>
      </c>
      <c r="AV641">
        <f>(Table2[[#This Row],[Rank 1Y]]+Table2[[#This Row],[Rank 6M]]+Table2[[#This Row],[Rank Sharpe]])/3</f>
        <v>582.33333333333337</v>
      </c>
    </row>
    <row r="642" spans="1:48" x14ac:dyDescent="0.3">
      <c r="A642" t="s">
        <v>1065</v>
      </c>
      <c r="B642" t="s">
        <v>1066</v>
      </c>
      <c r="C642" t="s">
        <v>3160</v>
      </c>
      <c r="D642" t="s">
        <v>286</v>
      </c>
      <c r="E642">
        <v>12679.609401775</v>
      </c>
      <c r="F642">
        <v>931.95</v>
      </c>
      <c r="G642">
        <v>-33.848009036667399</v>
      </c>
      <c r="H642">
        <f>(Table2[[#This Row],[1Y Return vs Nifty]]-AVERAGE(Table2[1Y Return vs Nifty]))/_xlfn.STDEV.P(Table2[1Y Return vs Nifty])</f>
        <v>-1.0189497901876661</v>
      </c>
      <c r="I642">
        <v>-1.3939049539277399</v>
      </c>
      <c r="J642">
        <f>(Table2[[#This Row],[1M Return vs Nifty]]-AVERAGE(Table2[1M Return vs Nifty]))/_xlfn.STDEV.P(Table2[1M Return vs Nifty])</f>
        <v>-0.37249904481135376</v>
      </c>
      <c r="K642">
        <v>-11.196184939473699</v>
      </c>
      <c r="L642">
        <f>(Table2[[#This Row],[6M Return vs Nifty]]-AVERAGE(Table2[6M Return vs Nifty]))/_xlfn.STDEV.P(Table2[6M Return vs Nifty])</f>
        <v>-0.78357792576399488</v>
      </c>
      <c r="M642">
        <v>4.1015582963525796</v>
      </c>
      <c r="N642">
        <f>(Table2[[#This Row],[1W Return vs Nifty]]-AVERAGE(Table2[1W Return vs Nifty]))/_xlfn.STDEV.P(Table2[1W Return vs Nifty])</f>
        <v>0.36704561602970465</v>
      </c>
      <c r="O642">
        <v>934.63</v>
      </c>
      <c r="P642">
        <v>936.92039110667099</v>
      </c>
      <c r="Q642">
        <v>944.75253341619702</v>
      </c>
      <c r="R642">
        <v>54.926380177984697</v>
      </c>
      <c r="S642" s="1">
        <f>(Table2[[#This Row],[Close Price]]-Table2[[#This Row],[20D EMA]])/Table2[[#This Row],[20D EMA]]</f>
        <v>-2.8674448712324128E-3</v>
      </c>
      <c r="T642" s="1">
        <f>(Table2[[#This Row],[Close Price]]-Table2[[#This Row],[50D EMA]])/Table2[[#This Row],[50D EMA]]</f>
        <v>-5.3050303460681668E-3</v>
      </c>
      <c r="U642" s="1">
        <f>(Table2[[#This Row],[Close Price]]-Table2[[#This Row],[200D EMA]])/Table2[[#This Row],[200D EMA]]</f>
        <v>-1.3551203054098623E-2</v>
      </c>
      <c r="V642">
        <v>0.80036541177617504</v>
      </c>
      <c r="W642">
        <v>927.2</v>
      </c>
      <c r="X642">
        <v>950.3</v>
      </c>
      <c r="Y642">
        <v>923</v>
      </c>
      <c r="Z642">
        <v>950.3</v>
      </c>
      <c r="AA642">
        <v>909</v>
      </c>
      <c r="AB642">
        <v>979.9</v>
      </c>
      <c r="AC642" s="1">
        <f>(Table2[[#This Row],[Close Price]]/Table2[[#This Row],[Day Low]])-1</f>
        <v>5.1229508196721785E-3</v>
      </c>
      <c r="AD642" s="1">
        <f>(Table2[[#This Row],[Day High]]/Table2[[#This Row],[Close Price]])-1</f>
        <v>1.9689897526691258E-2</v>
      </c>
      <c r="AE642" s="1">
        <f>(Table2[[#This Row],[Close Price]]/Table2[[#This Row],[Current Week Low]])-1</f>
        <v>9.6966413867822787E-3</v>
      </c>
      <c r="AF642" s="1">
        <f>(Table2[[#This Row],[Current Week High]]/Table2[[#This Row],[Close Price]])-1</f>
        <v>1.9689897526691258E-2</v>
      </c>
      <c r="AG642" s="1">
        <f>(Table2[[#This Row],[Close Price]]/Table2[[#This Row],[Current Month Low]])-1</f>
        <v>2.524752475247527E-2</v>
      </c>
      <c r="AH642" s="1">
        <f>(Table2[[#This Row],[Current Month High]]/Table2[[#This Row],[Close Price]])-1</f>
        <v>5.1451258114705745E-2</v>
      </c>
      <c r="AI642">
        <v>33.912763560276801</v>
      </c>
      <c r="AJ642">
        <v>19.167572405856401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-0.19</v>
      </c>
      <c r="AM642" t="s">
        <v>3206</v>
      </c>
      <c r="AN642">
        <v>-0.66</v>
      </c>
      <c r="AO642" t="s">
        <v>3206</v>
      </c>
      <c r="AP642">
        <v>1.3870780626745001E-2</v>
      </c>
      <c r="AQ642">
        <f>(Table2[[#This Row],[Sharpe Ratio]]-AVERAGE(Table2[Sharpe Ratio]))/_xlfn.STDEV.P(Table2[Sharpe Ratio])</f>
        <v>-0.59387881491649175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673</v>
      </c>
      <c r="AT642">
        <f>_xlfn.RANK.AVG(Table2[[#This Row],[6M Return vs Nifty Z-Score]],Table2[6M Return vs Nifty Z-Score])</f>
        <v>580</v>
      </c>
      <c r="AU642">
        <f>_xlfn.RANK.AVG(Table2[[#This Row],[Sharpe Ratio Z-Score]],Table2[Sharpe Ratio Z-Score])</f>
        <v>495</v>
      </c>
      <c r="AV642">
        <f>(Table2[[#This Row],[Rank 1Y]]+Table2[[#This Row],[Rank 6M]]+Table2[[#This Row],[Rank Sharpe]])/3</f>
        <v>582.66666666666663</v>
      </c>
    </row>
    <row r="643" spans="1:48" x14ac:dyDescent="0.3">
      <c r="A643" t="s">
        <v>1274</v>
      </c>
      <c r="B643" t="s">
        <v>1275</v>
      </c>
      <c r="C643" t="s">
        <v>3161</v>
      </c>
      <c r="D643" t="s">
        <v>132</v>
      </c>
      <c r="E643">
        <v>9261.2230748399998</v>
      </c>
      <c r="F643">
        <v>83.97</v>
      </c>
      <c r="G643">
        <v>-27.875360899677499</v>
      </c>
      <c r="H643">
        <f>(Table2[[#This Row],[1Y Return vs Nifty]]-AVERAGE(Table2[1Y Return vs Nifty]))/_xlfn.STDEV.P(Table2[1Y Return vs Nifty])</f>
        <v>-0.91305417587488846</v>
      </c>
      <c r="I643">
        <v>3.32723190846052</v>
      </c>
      <c r="J643">
        <f>(Table2[[#This Row],[1M Return vs Nifty]]-AVERAGE(Table2[1M Return vs Nifty]))/_xlfn.STDEV.P(Table2[1M Return vs Nifty])</f>
        <v>8.8546544112574802E-2</v>
      </c>
      <c r="K643">
        <v>-9.8583936305103297</v>
      </c>
      <c r="L643">
        <f>(Table2[[#This Row],[6M Return vs Nifty]]-AVERAGE(Table2[6M Return vs Nifty]))/_xlfn.STDEV.P(Table2[6M Return vs Nifty])</f>
        <v>-0.74081154505253732</v>
      </c>
      <c r="M643">
        <v>4.1743615049025697</v>
      </c>
      <c r="N643">
        <f>(Table2[[#This Row],[1W Return vs Nifty]]-AVERAGE(Table2[1W Return vs Nifty]))/_xlfn.STDEV.P(Table2[1W Return vs Nifty])</f>
        <v>0.38082458112182332</v>
      </c>
      <c r="O643">
        <v>84.07</v>
      </c>
      <c r="P643">
        <v>83.699152487741799</v>
      </c>
      <c r="Q643">
        <v>84.804816153818606</v>
      </c>
      <c r="R643">
        <v>63.161087835193399</v>
      </c>
      <c r="S643" s="1">
        <f>(Table2[[#This Row],[Close Price]]-Table2[[#This Row],[20D EMA]])/Table2[[#This Row],[20D EMA]]</f>
        <v>-1.1894849530152769E-3</v>
      </c>
      <c r="T643" s="1">
        <f>(Table2[[#This Row],[Close Price]]-Table2[[#This Row],[50D EMA]])/Table2[[#This Row],[50D EMA]]</f>
        <v>3.2359648121630296E-3</v>
      </c>
      <c r="U643" s="1">
        <f>(Table2[[#This Row],[Close Price]]-Table2[[#This Row],[200D EMA]])/Table2[[#This Row],[200D EMA]]</f>
        <v>-9.8439710346688528E-3</v>
      </c>
      <c r="V643">
        <v>1.22312359322936</v>
      </c>
      <c r="W643">
        <v>83.5</v>
      </c>
      <c r="X643">
        <v>86.7</v>
      </c>
      <c r="Y643">
        <v>81.11</v>
      </c>
      <c r="Z643">
        <v>86.85</v>
      </c>
      <c r="AA643">
        <v>81.11</v>
      </c>
      <c r="AB643">
        <v>87.3</v>
      </c>
      <c r="AC643" s="1">
        <f>(Table2[[#This Row],[Close Price]]/Table2[[#This Row],[Day Low]])-1</f>
        <v>5.628742514970142E-3</v>
      </c>
      <c r="AD643" s="1">
        <f>(Table2[[#This Row],[Day High]]/Table2[[#This Row],[Close Price]])-1</f>
        <v>3.2511611289746334E-2</v>
      </c>
      <c r="AE643" s="1">
        <f>(Table2[[#This Row],[Close Price]]/Table2[[#This Row],[Current Week Low]])-1</f>
        <v>3.5260756996671194E-2</v>
      </c>
      <c r="AF643" s="1">
        <f>(Table2[[#This Row],[Current Week High]]/Table2[[#This Row],[Close Price]])-1</f>
        <v>3.4297963558413747E-2</v>
      </c>
      <c r="AG643" s="1">
        <f>(Table2[[#This Row],[Close Price]]/Table2[[#This Row],[Current Month Low]])-1</f>
        <v>3.5260756996671194E-2</v>
      </c>
      <c r="AH643" s="1">
        <f>(Table2[[#This Row],[Current Month High]]/Table2[[#This Row],[Close Price]])-1</f>
        <v>3.9657020364415763E-2</v>
      </c>
      <c r="AI643">
        <v>16.7083482196022</v>
      </c>
      <c r="AJ643">
        <v>15.980662983425299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-0.04</v>
      </c>
      <c r="AM643" t="s">
        <v>3206</v>
      </c>
      <c r="AN643">
        <v>-1.2</v>
      </c>
      <c r="AO643" t="s">
        <v>3206</v>
      </c>
      <c r="AQ643">
        <f>(Table2[[#This Row],[Sharpe Ratio]]-AVERAGE(Table2[Sharpe Ratio]))/_xlfn.STDEV.P(Table2[Sharpe Ratio])</f>
        <v>-0.75604684988846582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640</v>
      </c>
      <c r="AT643">
        <f>_xlfn.RANK.AVG(Table2[[#This Row],[6M Return vs Nifty Z-Score]],Table2[6M Return vs Nifty Z-Score])</f>
        <v>566</v>
      </c>
      <c r="AU643">
        <f>_xlfn.RANK.AVG(Table2[[#This Row],[Sharpe Ratio Z-Score]],Table2[Sharpe Ratio Z-Score])</f>
        <v>559.5</v>
      </c>
      <c r="AV643">
        <f>(Table2[[#This Row],[Rank 1Y]]+Table2[[#This Row],[Rank 6M]]+Table2[[#This Row],[Rank Sharpe]])/3</f>
        <v>588.5</v>
      </c>
    </row>
    <row r="644" spans="1:48" x14ac:dyDescent="0.3">
      <c r="A644" t="s">
        <v>116</v>
      </c>
      <c r="B644" t="s">
        <v>117</v>
      </c>
      <c r="C644" t="s">
        <v>3163</v>
      </c>
      <c r="D644" t="s">
        <v>118</v>
      </c>
      <c r="E644">
        <v>244462.047918</v>
      </c>
      <c r="F644">
        <v>2526.85</v>
      </c>
      <c r="G644">
        <v>-10.417663626982399</v>
      </c>
      <c r="H644">
        <f>(Table2[[#This Row],[1Y Return vs Nifty]]-AVERAGE(Table2[1Y Return vs Nifty]))/_xlfn.STDEV.P(Table2[1Y Return vs Nifty])</f>
        <v>-0.6035275580704359</v>
      </c>
      <c r="I644">
        <v>-0.91194772461985396</v>
      </c>
      <c r="J644">
        <f>(Table2[[#This Row],[1M Return vs Nifty]]-AVERAGE(Table2[1M Return vs Nifty]))/_xlfn.STDEV.P(Table2[1M Return vs Nifty])</f>
        <v>-0.3254332085309809</v>
      </c>
      <c r="K644">
        <v>-14.8199953518256</v>
      </c>
      <c r="L644">
        <f>(Table2[[#This Row],[6M Return vs Nifty]]-AVERAGE(Table2[6M Return vs Nifty]))/_xlfn.STDEV.P(Table2[6M Return vs Nifty])</f>
        <v>-0.89942353986121526</v>
      </c>
      <c r="M644">
        <v>1.4009035271594601</v>
      </c>
      <c r="N644">
        <f>(Table2[[#This Row],[1W Return vs Nifty]]-AVERAGE(Table2[1W Return vs Nifty]))/_xlfn.STDEV.P(Table2[1W Return vs Nifty])</f>
        <v>-0.14408883163717384</v>
      </c>
      <c r="O644">
        <v>2517.69</v>
      </c>
      <c r="P644">
        <v>2519.8826790778198</v>
      </c>
      <c r="Q644">
        <v>2479.1212010905401</v>
      </c>
      <c r="R644">
        <v>59.702426350917797</v>
      </c>
      <c r="S644" s="1">
        <f>(Table2[[#This Row],[Close Price]]-Table2[[#This Row],[20D EMA]])/Table2[[#This Row],[20D EMA]]</f>
        <v>3.6382557026480044E-3</v>
      </c>
      <c r="T644" s="1">
        <f>(Table2[[#This Row],[Close Price]]-Table2[[#This Row],[50D EMA]])/Table2[[#This Row],[50D EMA]]</f>
        <v>2.7649386140190663E-3</v>
      </c>
      <c r="U644" s="1">
        <f>(Table2[[#This Row],[Close Price]]-Table2[[#This Row],[200D EMA]])/Table2[[#This Row],[200D EMA]]</f>
        <v>1.925230557040308E-2</v>
      </c>
      <c r="V644">
        <v>1.16770254534037</v>
      </c>
      <c r="W644">
        <v>2519.4499999999998</v>
      </c>
      <c r="X644">
        <v>2561.6</v>
      </c>
      <c r="Y644">
        <v>2488.75</v>
      </c>
      <c r="Z644">
        <v>2561.6</v>
      </c>
      <c r="AA644">
        <v>2488.0500000000002</v>
      </c>
      <c r="AB644">
        <v>2561.6</v>
      </c>
      <c r="AC644" s="1">
        <f>(Table2[[#This Row],[Close Price]]/Table2[[#This Row],[Day Low]])-1</f>
        <v>2.9371489809284501E-3</v>
      </c>
      <c r="AD644" s="1">
        <f>(Table2[[#This Row],[Day High]]/Table2[[#This Row],[Close Price]])-1</f>
        <v>1.3752300294833431E-2</v>
      </c>
      <c r="AE644" s="1">
        <f>(Table2[[#This Row],[Close Price]]/Table2[[#This Row],[Current Week Low]])-1</f>
        <v>1.5308890005022668E-2</v>
      </c>
      <c r="AF644" s="1">
        <f>(Table2[[#This Row],[Current Week High]]/Table2[[#This Row],[Close Price]])-1</f>
        <v>1.3752300294833431E-2</v>
      </c>
      <c r="AG644" s="1">
        <f>(Table2[[#This Row],[Close Price]]/Table2[[#This Row],[Current Month Low]])-1</f>
        <v>1.5594541910331383E-2</v>
      </c>
      <c r="AH644" s="1">
        <f>(Table2[[#This Row],[Current Month High]]/Table2[[#This Row],[Close Price]])-1</f>
        <v>1.3752300294833431E-2</v>
      </c>
      <c r="AI644">
        <v>9.5949502344816597</v>
      </c>
      <c r="AJ644">
        <v>15.5215924364753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-0.13</v>
      </c>
      <c r="AM644" t="s">
        <v>3206</v>
      </c>
      <c r="AN644">
        <v>0.28999999999999998</v>
      </c>
      <c r="AO644" t="s">
        <v>3208</v>
      </c>
      <c r="AP644">
        <v>-2.0270280778905001E-2</v>
      </c>
      <c r="AQ644">
        <f>(Table2[[#This Row],[Sharpe Ratio]]-AVERAGE(Table2[Sharpe Ratio]))/_xlfn.STDEV.P(Table2[Sharpe Ratio])</f>
        <v>-0.99303362739592549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530</v>
      </c>
      <c r="AT644">
        <f>_xlfn.RANK.AVG(Table2[[#This Row],[6M Return vs Nifty Z-Score]],Table2[6M Return vs Nifty Z-Score])</f>
        <v>617</v>
      </c>
      <c r="AU644">
        <f>_xlfn.RANK.AVG(Table2[[#This Row],[Sharpe Ratio Z-Score]],Table2[Sharpe Ratio Z-Score])</f>
        <v>627</v>
      </c>
      <c r="AV644">
        <f>(Table2[[#This Row],[Rank 1Y]]+Table2[[#This Row],[Rank 6M]]+Table2[[#This Row],[Rank Sharpe]])/3</f>
        <v>591.33333333333337</v>
      </c>
    </row>
    <row r="645" spans="1:48" x14ac:dyDescent="0.3">
      <c r="A645" t="s">
        <v>612</v>
      </c>
      <c r="B645" t="s">
        <v>613</v>
      </c>
      <c r="C645" t="s">
        <v>3165</v>
      </c>
      <c r="D645" t="s">
        <v>54</v>
      </c>
      <c r="E645">
        <v>31755.0708496349</v>
      </c>
      <c r="F645">
        <v>1888.2</v>
      </c>
      <c r="G645">
        <v>-12.5689442892518</v>
      </c>
      <c r="H645">
        <f>(Table2[[#This Row],[1Y Return vs Nifty]]-AVERAGE(Table2[1Y Return vs Nifty]))/_xlfn.STDEV.P(Table2[1Y Return vs Nifty])</f>
        <v>-0.64166996694252953</v>
      </c>
      <c r="I645">
        <v>-7.0829874852077603</v>
      </c>
      <c r="J645">
        <f>(Table2[[#This Row],[1M Return vs Nifty]]-AVERAGE(Table2[1M Return vs Nifty]))/_xlfn.STDEV.P(Table2[1M Return vs Nifty])</f>
        <v>-0.92806997667033486</v>
      </c>
      <c r="K645">
        <v>-3.8537800206792401</v>
      </c>
      <c r="L645">
        <f>(Table2[[#This Row],[6M Return vs Nifty]]-AVERAGE(Table2[6M Return vs Nifty]))/_xlfn.STDEV.P(Table2[6M Return vs Nifty])</f>
        <v>-0.54885664899163911</v>
      </c>
      <c r="M645">
        <v>2.46088281108393</v>
      </c>
      <c r="N645">
        <f>(Table2[[#This Row],[1W Return vs Nifty]]-AVERAGE(Table2[1W Return vs Nifty]))/_xlfn.STDEV.P(Table2[1W Return vs Nifty])</f>
        <v>5.6526194025265673E-2</v>
      </c>
      <c r="O645">
        <v>1908.67</v>
      </c>
      <c r="P645">
        <v>1922.3956336437</v>
      </c>
      <c r="Q645">
        <v>1838.4208317791999</v>
      </c>
      <c r="R645">
        <v>61.523848352130898</v>
      </c>
      <c r="S645" s="1">
        <f>(Table2[[#This Row],[Close Price]]-Table2[[#This Row],[20D EMA]])/Table2[[#This Row],[20D EMA]]</f>
        <v>-1.0724745503413385E-2</v>
      </c>
      <c r="T645" s="1">
        <f>(Table2[[#This Row],[Close Price]]-Table2[[#This Row],[50D EMA]])/Table2[[#This Row],[50D EMA]]</f>
        <v>-1.7788031269549687E-2</v>
      </c>
      <c r="U645" s="1">
        <f>(Table2[[#This Row],[Close Price]]-Table2[[#This Row],[200D EMA]])/Table2[[#This Row],[200D EMA]]</f>
        <v>2.7077134549560379E-2</v>
      </c>
      <c r="V645">
        <v>1.1910576883001001</v>
      </c>
      <c r="W645">
        <v>1879.5</v>
      </c>
      <c r="X645">
        <v>1945.95</v>
      </c>
      <c r="Y645">
        <v>1865</v>
      </c>
      <c r="Z645">
        <v>1974.55</v>
      </c>
      <c r="AA645">
        <v>1824</v>
      </c>
      <c r="AB645">
        <v>1974.55</v>
      </c>
      <c r="AC645" s="1">
        <f>(Table2[[#This Row],[Close Price]]/Table2[[#This Row],[Day Low]])-1</f>
        <v>4.6288906624103454E-3</v>
      </c>
      <c r="AD645" s="1">
        <f>(Table2[[#This Row],[Day High]]/Table2[[#This Row],[Close Price]])-1</f>
        <v>3.0584683825865877E-2</v>
      </c>
      <c r="AE645" s="1">
        <f>(Table2[[#This Row],[Close Price]]/Table2[[#This Row],[Current Week Low]])-1</f>
        <v>1.2439678284182243E-2</v>
      </c>
      <c r="AF645" s="1">
        <f>(Table2[[#This Row],[Current Week High]]/Table2[[#This Row],[Close Price]])-1</f>
        <v>4.5731384387247109E-2</v>
      </c>
      <c r="AG645" s="1">
        <f>(Table2[[#This Row],[Close Price]]/Table2[[#This Row],[Current Month Low]])-1</f>
        <v>3.5197368421052699E-2</v>
      </c>
      <c r="AH645" s="1">
        <f>(Table2[[#This Row],[Current Month High]]/Table2[[#This Row],[Close Price]])-1</f>
        <v>4.5731384387247109E-2</v>
      </c>
      <c r="AI645">
        <v>17.622603537760799</v>
      </c>
      <c r="AJ645">
        <v>28.009220026439699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-0.13</v>
      </c>
      <c r="AM645" t="s">
        <v>3206</v>
      </c>
      <c r="AN645">
        <v>1.83</v>
      </c>
      <c r="AO645" t="s">
        <v>3208</v>
      </c>
      <c r="AP645">
        <v>-0.107380202145356</v>
      </c>
      <c r="AQ645">
        <f>(Table2[[#This Row],[Sharpe Ratio]]-AVERAGE(Table2[Sharpe Ratio]))/_xlfn.STDEV.P(Table2[Sharpe Ratio])</f>
        <v>-2.0114654773901917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546</v>
      </c>
      <c r="AT645">
        <f>_xlfn.RANK.AVG(Table2[[#This Row],[6M Return vs Nifty Z-Score]],Table2[6M Return vs Nifty Z-Score])</f>
        <v>508</v>
      </c>
      <c r="AU645">
        <f>_xlfn.RANK.AVG(Table2[[#This Row],[Sharpe Ratio Z-Score]],Table2[Sharpe Ratio Z-Score])</f>
        <v>727</v>
      </c>
      <c r="AV645">
        <f>(Table2[[#This Row],[Rank 1Y]]+Table2[[#This Row],[Rank 6M]]+Table2[[#This Row],[Rank Sharpe]])/3</f>
        <v>593.66666666666663</v>
      </c>
    </row>
    <row r="646" spans="1:48" x14ac:dyDescent="0.3">
      <c r="A646" t="s">
        <v>1704</v>
      </c>
      <c r="B646" t="s">
        <v>1705</v>
      </c>
      <c r="C646" t="s">
        <v>3165</v>
      </c>
      <c r="D646" t="s">
        <v>54</v>
      </c>
      <c r="E646">
        <v>4958.5142249999999</v>
      </c>
      <c r="F646">
        <v>528.70000000000005</v>
      </c>
      <c r="G646">
        <v>-38.219044854761002</v>
      </c>
      <c r="H646">
        <f>(Table2[[#This Row],[1Y Return vs Nifty]]-AVERAGE(Table2[1Y Return vs Nifty]))/_xlfn.STDEV.P(Table2[1Y Return vs Nifty])</f>
        <v>-1.096448667155405</v>
      </c>
      <c r="I646">
        <v>2.96775478427752</v>
      </c>
      <c r="J646">
        <f>(Table2[[#This Row],[1M Return vs Nifty]]-AVERAGE(Table2[1M Return vs Nifty]))/_xlfn.STDEV.P(Table2[1M Return vs Nifty])</f>
        <v>5.3441579513054255E-2</v>
      </c>
      <c r="K646">
        <v>2.2795179640628001</v>
      </c>
      <c r="L646">
        <f>(Table2[[#This Row],[6M Return vs Nifty]]-AVERAGE(Table2[6M Return vs Nifty]))/_xlfn.STDEV.P(Table2[6M Return vs Nifty])</f>
        <v>-0.35278798351679386</v>
      </c>
      <c r="M646">
        <v>-6.0964416025728498</v>
      </c>
      <c r="N646">
        <f>(Table2[[#This Row],[1W Return vs Nifty]]-AVERAGE(Table2[1W Return vs Nifty]))/_xlfn.STDEV.P(Table2[1W Return vs Nifty])</f>
        <v>-1.5630600402373109</v>
      </c>
      <c r="O646">
        <v>552.54999999999995</v>
      </c>
      <c r="P646">
        <v>538.13552117164397</v>
      </c>
      <c r="Q646">
        <v>512.87525470048104</v>
      </c>
      <c r="R646">
        <v>31.313055911617202</v>
      </c>
      <c r="S646" s="1">
        <f>(Table2[[#This Row],[Close Price]]-Table2[[#This Row],[20D EMA]])/Table2[[#This Row],[20D EMA]]</f>
        <v>-4.3163514614061912E-2</v>
      </c>
      <c r="T646" s="1">
        <f>(Table2[[#This Row],[Close Price]]-Table2[[#This Row],[50D EMA]])/Table2[[#This Row],[50D EMA]]</f>
        <v>-1.7533726729468891E-2</v>
      </c>
      <c r="U646" s="1">
        <f>(Table2[[#This Row],[Close Price]]-Table2[[#This Row],[200D EMA]])/Table2[[#This Row],[200D EMA]]</f>
        <v>3.0854959669989645E-2</v>
      </c>
      <c r="V646">
        <v>0.99634643909931997</v>
      </c>
      <c r="W646">
        <v>526.70000000000005</v>
      </c>
      <c r="X646">
        <v>552.70000000000005</v>
      </c>
      <c r="Y646">
        <v>526.70000000000005</v>
      </c>
      <c r="Z646">
        <v>560.04999999999995</v>
      </c>
      <c r="AA646">
        <v>526.70000000000005</v>
      </c>
      <c r="AB646">
        <v>591</v>
      </c>
      <c r="AC646" s="1">
        <f>(Table2[[#This Row],[Close Price]]/Table2[[#This Row],[Day Low]])-1</f>
        <v>3.7972280235427647E-3</v>
      </c>
      <c r="AD646" s="1">
        <f>(Table2[[#This Row],[Day High]]/Table2[[#This Row],[Close Price]])-1</f>
        <v>4.5394363533194593E-2</v>
      </c>
      <c r="AE646" s="1">
        <f>(Table2[[#This Row],[Close Price]]/Table2[[#This Row],[Current Week Low]])-1</f>
        <v>3.7972280235427647E-3</v>
      </c>
      <c r="AF646" s="1">
        <f>(Table2[[#This Row],[Current Week High]]/Table2[[#This Row],[Close Price]])-1</f>
        <v>5.9296387365235237E-2</v>
      </c>
      <c r="AG646" s="1">
        <f>(Table2[[#This Row],[Close Price]]/Table2[[#This Row],[Current Month Low]])-1</f>
        <v>3.7972280235427647E-3</v>
      </c>
      <c r="AH646" s="1">
        <f>(Table2[[#This Row],[Current Month High]]/Table2[[#This Row],[Close Price]])-1</f>
        <v>0.11783620200491773</v>
      </c>
      <c r="AI646">
        <v>20.1059201815774</v>
      </c>
      <c r="AJ646">
        <v>22.653984456559499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-0.14000000000000001</v>
      </c>
      <c r="AM646" t="s">
        <v>3206</v>
      </c>
      <c r="AN646">
        <v>-12.58</v>
      </c>
      <c r="AO646" t="s">
        <v>3206</v>
      </c>
      <c r="AP646">
        <v>-4.1136960352262997E-2</v>
      </c>
      <c r="AQ646">
        <f>(Table2[[#This Row],[Sharpe Ratio]]-AVERAGE(Table2[Sharpe Ratio]))/_xlfn.STDEV.P(Table2[Sharpe Ratio])</f>
        <v>-1.2369931069566216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-4.1958482183530776</v>
      </c>
      <c r="AS646">
        <f>_xlfn.RANK.AVG(Table2[[#This Row],[1Y Return vs Nifty Z-Score]],Table2[1Y Return vs Nifty Z-Score])</f>
        <v>683</v>
      </c>
      <c r="AT646">
        <f>_xlfn.RANK.AVG(Table2[[#This Row],[6M Return vs Nifty Z-Score]],Table2[6M Return vs Nifty Z-Score])</f>
        <v>442</v>
      </c>
      <c r="AU646">
        <f>_xlfn.RANK.AVG(Table2[[#This Row],[Sharpe Ratio Z-Score]],Table2[Sharpe Ratio Z-Score])</f>
        <v>658</v>
      </c>
      <c r="AV646">
        <f>(Table2[[#This Row],[Rank 1Y]]+Table2[[#This Row],[Rank 6M]]+Table2[[#This Row],[Rank Sharpe]])/3</f>
        <v>594.33333333333337</v>
      </c>
    </row>
    <row r="647" spans="1:48" x14ac:dyDescent="0.3">
      <c r="A647" t="s">
        <v>150</v>
      </c>
      <c r="B647" t="s">
        <v>151</v>
      </c>
      <c r="C647" t="s">
        <v>3169</v>
      </c>
      <c r="D647" t="s">
        <v>127</v>
      </c>
      <c r="E647">
        <v>186528.92828562201</v>
      </c>
      <c r="F647">
        <v>148.16999999999999</v>
      </c>
      <c r="G647">
        <v>-11.6374855643332</v>
      </c>
      <c r="H647">
        <f>(Table2[[#This Row],[1Y Return vs Nifty]]-AVERAGE(Table2[1Y Return vs Nifty]))/_xlfn.STDEV.P(Table2[1Y Return vs Nifty])</f>
        <v>-0.6251551159719243</v>
      </c>
      <c r="I647">
        <v>-3.2680260436669402</v>
      </c>
      <c r="J647">
        <f>(Table2[[#This Row],[1M Return vs Nifty]]-AVERAGE(Table2[1M Return vs Nifty]))/_xlfn.STDEV.P(Table2[1M Return vs Nifty])</f>
        <v>-0.55551751826786544</v>
      </c>
      <c r="K647">
        <v>-15.019423439749399</v>
      </c>
      <c r="L647">
        <f>(Table2[[#This Row],[6M Return vs Nifty]]-AVERAGE(Table2[6M Return vs Nifty]))/_xlfn.STDEV.P(Table2[6M Return vs Nifty])</f>
        <v>-0.90579883732021582</v>
      </c>
      <c r="M647">
        <v>1.11216054796477</v>
      </c>
      <c r="N647">
        <f>(Table2[[#This Row],[1W Return vs Nifty]]-AVERAGE(Table2[1W Return vs Nifty]))/_xlfn.STDEV.P(Table2[1W Return vs Nifty])</f>
        <v>-0.19873723944994348</v>
      </c>
      <c r="O647">
        <v>152.31</v>
      </c>
      <c r="P647">
        <v>156.99268521871201</v>
      </c>
      <c r="Q647">
        <v>152.50750923618099</v>
      </c>
      <c r="R647">
        <v>30.319904515040999</v>
      </c>
      <c r="S647" s="1">
        <f>(Table2[[#This Row],[Close Price]]-Table2[[#This Row],[20D EMA]])/Table2[[#This Row],[20D EMA]]</f>
        <v>-2.7181406342328244E-2</v>
      </c>
      <c r="T647" s="1">
        <f>(Table2[[#This Row],[Close Price]]-Table2[[#This Row],[50D EMA]])/Table2[[#This Row],[50D EMA]]</f>
        <v>-5.6198065574971423E-2</v>
      </c>
      <c r="U647" s="1">
        <f>(Table2[[#This Row],[Close Price]]-Table2[[#This Row],[200D EMA]])/Table2[[#This Row],[200D EMA]]</f>
        <v>-2.8441283041766262E-2</v>
      </c>
      <c r="V647">
        <v>0.79235345511871702</v>
      </c>
      <c r="W647">
        <v>147.62</v>
      </c>
      <c r="X647">
        <v>150.19999999999999</v>
      </c>
      <c r="Y647">
        <v>147.62</v>
      </c>
      <c r="Z647">
        <v>151.59</v>
      </c>
      <c r="AA647">
        <v>147.62</v>
      </c>
      <c r="AB647">
        <v>153.9</v>
      </c>
      <c r="AC647" s="1">
        <f>(Table2[[#This Row],[Close Price]]/Table2[[#This Row],[Day Low]])-1</f>
        <v>3.7257824143068774E-3</v>
      </c>
      <c r="AD647" s="1">
        <f>(Table2[[#This Row],[Day High]]/Table2[[#This Row],[Close Price]])-1</f>
        <v>1.3700479179321157E-2</v>
      </c>
      <c r="AE647" s="1">
        <f>(Table2[[#This Row],[Close Price]]/Table2[[#This Row],[Current Week Low]])-1</f>
        <v>3.7257824143068774E-3</v>
      </c>
      <c r="AF647" s="1">
        <f>(Table2[[#This Row],[Current Week High]]/Table2[[#This Row],[Close Price]])-1</f>
        <v>2.3081595464669036E-2</v>
      </c>
      <c r="AG647" s="1">
        <f>(Table2[[#This Row],[Close Price]]/Table2[[#This Row],[Current Month Low]])-1</f>
        <v>3.7257824143068774E-3</v>
      </c>
      <c r="AH647" s="1">
        <f>(Table2[[#This Row],[Current Month High]]/Table2[[#This Row],[Close Price]])-1</f>
        <v>3.8671795910103279E-2</v>
      </c>
      <c r="AI647">
        <v>24.586623473037701</v>
      </c>
      <c r="AJ647">
        <v>29.293193717277401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-0.08</v>
      </c>
      <c r="AM647" t="s">
        <v>3206</v>
      </c>
      <c r="AN647">
        <v>-4.84</v>
      </c>
      <c r="AO647" t="s">
        <v>3206</v>
      </c>
      <c r="AP647">
        <v>-2.193505109696E-2</v>
      </c>
      <c r="AQ647">
        <f>(Table2[[#This Row],[Sharpe Ratio]]-AVERAGE(Table2[Sharpe Ratio]))/_xlfn.STDEV.P(Table2[Sharpe Ratio])</f>
        <v>-1.0124970259185797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535</v>
      </c>
      <c r="AT647">
        <f>_xlfn.RANK.AVG(Table2[[#This Row],[6M Return vs Nifty Z-Score]],Table2[6M Return vs Nifty Z-Score])</f>
        <v>620</v>
      </c>
      <c r="AU647">
        <f>_xlfn.RANK.AVG(Table2[[#This Row],[Sharpe Ratio Z-Score]],Table2[Sharpe Ratio Z-Score])</f>
        <v>629</v>
      </c>
      <c r="AV647">
        <f>(Table2[[#This Row],[Rank 1Y]]+Table2[[#This Row],[Rank 6M]]+Table2[[#This Row],[Rank Sharpe]])/3</f>
        <v>594.66666666666663</v>
      </c>
    </row>
    <row r="648" spans="1:48" x14ac:dyDescent="0.3">
      <c r="A648" t="s">
        <v>2050</v>
      </c>
      <c r="B648" t="s">
        <v>2051</v>
      </c>
      <c r="C648" t="s">
        <v>3169</v>
      </c>
      <c r="D648" t="s">
        <v>127</v>
      </c>
      <c r="E648">
        <v>3214.0606777500002</v>
      </c>
      <c r="F648">
        <v>1087.3499999999999</v>
      </c>
      <c r="G648">
        <v>-28.064645938800201</v>
      </c>
      <c r="H648">
        <f>(Table2[[#This Row],[1Y Return vs Nifty]]-AVERAGE(Table2[1Y Return vs Nifty]))/_xlfn.STDEV.P(Table2[1Y Return vs Nifty])</f>
        <v>-0.91641021745617235</v>
      </c>
      <c r="I648">
        <v>6.9103602057598597</v>
      </c>
      <c r="J648">
        <f>(Table2[[#This Row],[1M Return vs Nifty]]-AVERAGE(Table2[1M Return vs Nifty]))/_xlfn.STDEV.P(Table2[1M Return vs Nifty])</f>
        <v>0.43845919103861314</v>
      </c>
      <c r="K648">
        <v>-7.5458422143627404</v>
      </c>
      <c r="L648">
        <f>(Table2[[#This Row],[6M Return vs Nifty]]-AVERAGE(Table2[6M Return vs Nifty]))/_xlfn.STDEV.P(Table2[6M Return vs Nifty])</f>
        <v>-0.66688412930753305</v>
      </c>
      <c r="M648">
        <v>-0.41745058296637699</v>
      </c>
      <c r="N648">
        <f>(Table2[[#This Row],[1W Return vs Nifty]]-AVERAGE(Table2[1W Return vs Nifty]))/_xlfn.STDEV.P(Table2[1W Return vs Nifty])</f>
        <v>-0.48823627111891627</v>
      </c>
      <c r="O648">
        <v>1104.57</v>
      </c>
      <c r="P648">
        <v>1120.61962243537</v>
      </c>
      <c r="Q648">
        <v>1124.2296160174701</v>
      </c>
      <c r="R648">
        <v>48.362540643049499</v>
      </c>
      <c r="S648" s="1">
        <f>(Table2[[#This Row],[Close Price]]-Table2[[#This Row],[20D EMA]])/Table2[[#This Row],[20D EMA]]</f>
        <v>-1.5589777017300875E-2</v>
      </c>
      <c r="T648" s="1">
        <f>(Table2[[#This Row],[Close Price]]-Table2[[#This Row],[50D EMA]])/Table2[[#This Row],[50D EMA]]</f>
        <v>-2.9688595281838294E-2</v>
      </c>
      <c r="U648" s="1">
        <f>(Table2[[#This Row],[Close Price]]-Table2[[#This Row],[200D EMA]])/Table2[[#This Row],[200D EMA]]</f>
        <v>-3.280434485271299E-2</v>
      </c>
      <c r="V648">
        <v>0.88476580172990305</v>
      </c>
      <c r="W648">
        <v>1083.0999999999999</v>
      </c>
      <c r="X648">
        <v>1110</v>
      </c>
      <c r="Y648">
        <v>1060</v>
      </c>
      <c r="Z648">
        <v>1117.0999999999999</v>
      </c>
      <c r="AA648">
        <v>1060</v>
      </c>
      <c r="AB648">
        <v>1167.55</v>
      </c>
      <c r="AC648" s="1">
        <f>(Table2[[#This Row],[Close Price]]/Table2[[#This Row],[Day Low]])-1</f>
        <v>3.9239220755240556E-3</v>
      </c>
      <c r="AD648" s="1">
        <f>(Table2[[#This Row],[Day High]]/Table2[[#This Row],[Close Price]])-1</f>
        <v>2.0830459373706756E-2</v>
      </c>
      <c r="AE648" s="1">
        <f>(Table2[[#This Row],[Close Price]]/Table2[[#This Row],[Current Week Low]])-1</f>
        <v>2.5801886792452766E-2</v>
      </c>
      <c r="AF648" s="1">
        <f>(Table2[[#This Row],[Current Week High]]/Table2[[#This Row],[Close Price]])-1</f>
        <v>2.7360095645376337E-2</v>
      </c>
      <c r="AG648" s="1">
        <f>(Table2[[#This Row],[Close Price]]/Table2[[#This Row],[Current Month Low]])-1</f>
        <v>2.5801886792452766E-2</v>
      </c>
      <c r="AH648" s="1">
        <f>(Table2[[#This Row],[Current Month High]]/Table2[[#This Row],[Close Price]])-1</f>
        <v>7.3757299857451608E-2</v>
      </c>
      <c r="AI648">
        <v>24.982756242240299</v>
      </c>
      <c r="AJ648">
        <v>13.858638743455399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-0.03</v>
      </c>
      <c r="AM648" t="s">
        <v>3206</v>
      </c>
      <c r="AN648">
        <v>-0.93</v>
      </c>
      <c r="AO648" t="s">
        <v>3206</v>
      </c>
      <c r="AP648">
        <v>-9.5846319682480006E-3</v>
      </c>
      <c r="AQ648">
        <f>(Table2[[#This Row],[Sharpe Ratio]]-AVERAGE(Table2[Sharpe Ratio]))/_xlfn.STDEV.P(Table2[Sharpe Ratio])</f>
        <v>-0.86810405662010237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641</v>
      </c>
      <c r="AT648">
        <f>_xlfn.RANK.AVG(Table2[[#This Row],[6M Return vs Nifty Z-Score]],Table2[6M Return vs Nifty Z-Score])</f>
        <v>543</v>
      </c>
      <c r="AU648">
        <f>_xlfn.RANK.AVG(Table2[[#This Row],[Sharpe Ratio Z-Score]],Table2[Sharpe Ratio Z-Score])</f>
        <v>600</v>
      </c>
      <c r="AV648">
        <f>(Table2[[#This Row],[Rank 1Y]]+Table2[[#This Row],[Rank 6M]]+Table2[[#This Row],[Rank Sharpe]])/3</f>
        <v>594.66666666666663</v>
      </c>
    </row>
    <row r="649" spans="1:48" x14ac:dyDescent="0.3">
      <c r="A649" t="s">
        <v>2221</v>
      </c>
      <c r="B649" t="s">
        <v>2222</v>
      </c>
      <c r="C649" t="s">
        <v>3172</v>
      </c>
      <c r="D649" t="s">
        <v>414</v>
      </c>
      <c r="E649">
        <v>2624.8024637099902</v>
      </c>
      <c r="F649">
        <v>500.05</v>
      </c>
      <c r="G649">
        <v>-26.594802095928198</v>
      </c>
      <c r="H649">
        <f>(Table2[[#This Row],[1Y Return vs Nifty]]-AVERAGE(Table2[1Y Return vs Nifty]))/_xlfn.STDEV.P(Table2[1Y Return vs Nifty])</f>
        <v>-0.89034974760849972</v>
      </c>
      <c r="I649">
        <v>4.1167122521144401</v>
      </c>
      <c r="J649">
        <f>(Table2[[#This Row],[1M Return vs Nifty]]-AVERAGE(Table2[1M Return vs Nifty]))/_xlfn.STDEV.P(Table2[1M Return vs Nifty])</f>
        <v>0.1656437434934161</v>
      </c>
      <c r="K649">
        <v>-9.4962931420173096</v>
      </c>
      <c r="L649">
        <f>(Table2[[#This Row],[6M Return vs Nifty]]-AVERAGE(Table2[6M Return vs Nifty]))/_xlfn.STDEV.P(Table2[6M Return vs Nifty])</f>
        <v>-0.72923595232522553</v>
      </c>
      <c r="M649">
        <v>5.2718067147718504</v>
      </c>
      <c r="N649">
        <f>(Table2[[#This Row],[1W Return vs Nifty]]-AVERAGE(Table2[1W Return vs Nifty]))/_xlfn.STDEV.P(Table2[1W Return vs Nifty])</f>
        <v>0.58853052620964741</v>
      </c>
      <c r="O649">
        <v>477.19</v>
      </c>
      <c r="P649">
        <v>474.74261002047501</v>
      </c>
      <c r="Q649">
        <v>493.59113030692203</v>
      </c>
      <c r="R649">
        <v>68.887232763201297</v>
      </c>
      <c r="S649" s="1">
        <f>(Table2[[#This Row],[Close Price]]-Table2[[#This Row],[20D EMA]])/Table2[[#This Row],[20D EMA]]</f>
        <v>4.7905446467863981E-2</v>
      </c>
      <c r="T649" s="1">
        <f>(Table2[[#This Row],[Close Price]]-Table2[[#This Row],[50D EMA]])/Table2[[#This Row],[50D EMA]]</f>
        <v>5.3307601730616778E-2</v>
      </c>
      <c r="U649" s="1">
        <f>(Table2[[#This Row],[Close Price]]-Table2[[#This Row],[200D EMA]])/Table2[[#This Row],[200D EMA]]</f>
        <v>1.3085465472326798E-2</v>
      </c>
      <c r="V649">
        <v>2.6708250433835401</v>
      </c>
      <c r="W649">
        <v>491.3</v>
      </c>
      <c r="X649">
        <v>512</v>
      </c>
      <c r="Y649">
        <v>486.05</v>
      </c>
      <c r="Z649">
        <v>512</v>
      </c>
      <c r="AA649">
        <v>470.7</v>
      </c>
      <c r="AB649">
        <v>522.15</v>
      </c>
      <c r="AC649" s="1">
        <f>(Table2[[#This Row],[Close Price]]/Table2[[#This Row],[Day Low]])-1</f>
        <v>1.7809892122939042E-2</v>
      </c>
      <c r="AD649" s="1">
        <f>(Table2[[#This Row],[Day High]]/Table2[[#This Row],[Close Price]])-1</f>
        <v>2.3897610238976075E-2</v>
      </c>
      <c r="AE649" s="1">
        <f>(Table2[[#This Row],[Close Price]]/Table2[[#This Row],[Current Week Low]])-1</f>
        <v>2.8803621026643356E-2</v>
      </c>
      <c r="AF649" s="1">
        <f>(Table2[[#This Row],[Current Week High]]/Table2[[#This Row],[Close Price]])-1</f>
        <v>2.3897610238976075E-2</v>
      </c>
      <c r="AG649" s="1">
        <f>(Table2[[#This Row],[Close Price]]/Table2[[#This Row],[Current Month Low]])-1</f>
        <v>6.2353940939027019E-2</v>
      </c>
      <c r="AH649" s="1">
        <f>(Table2[[#This Row],[Current Month High]]/Table2[[#This Row],[Close Price]])-1</f>
        <v>4.4195580441955817E-2</v>
      </c>
      <c r="AI649">
        <v>16.388361163883602</v>
      </c>
      <c r="AJ649">
        <v>15.458323712768401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</v>
      </c>
      <c r="AM649" t="s">
        <v>3207</v>
      </c>
      <c r="AN649">
        <v>6.65</v>
      </c>
      <c r="AO649" t="s">
        <v>3208</v>
      </c>
      <c r="AP649">
        <v>-1.380325243923E-3</v>
      </c>
      <c r="AQ649">
        <f>(Table2[[#This Row],[Sharpe Ratio]]-AVERAGE(Table2[Sharpe Ratio]))/_xlfn.STDEV.P(Table2[Sharpe Ratio])</f>
        <v>-0.77218470387467886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637</v>
      </c>
      <c r="AT649">
        <f>_xlfn.RANK.AVG(Table2[[#This Row],[6M Return vs Nifty Z-Score]],Table2[6M Return vs Nifty Z-Score])</f>
        <v>562</v>
      </c>
      <c r="AU649">
        <f>_xlfn.RANK.AVG(Table2[[#This Row],[Sharpe Ratio Z-Score]],Table2[Sharpe Ratio Z-Score])</f>
        <v>587</v>
      </c>
      <c r="AV649">
        <f>(Table2[[#This Row],[Rank 1Y]]+Table2[[#This Row],[Rank 6M]]+Table2[[#This Row],[Rank Sharpe]])/3</f>
        <v>595.33333333333337</v>
      </c>
    </row>
    <row r="650" spans="1:48" x14ac:dyDescent="0.3">
      <c r="A650" t="s">
        <v>107</v>
      </c>
      <c r="B650" t="s">
        <v>108</v>
      </c>
      <c r="C650" t="s">
        <v>3160</v>
      </c>
      <c r="D650" t="s">
        <v>21</v>
      </c>
      <c r="E650">
        <v>274716.64795027499</v>
      </c>
      <c r="F650">
        <v>514.35</v>
      </c>
      <c r="G650">
        <v>-3.7112323188702598</v>
      </c>
      <c r="H650">
        <f>(Table2[[#This Row],[1Y Return vs Nifty]]-AVERAGE(Table2[1Y Return vs Nifty]))/_xlfn.STDEV.P(Table2[1Y Return vs Nifty])</f>
        <v>-0.48462189898419722</v>
      </c>
      <c r="I650">
        <v>4.2092274770403098</v>
      </c>
      <c r="J650">
        <f>(Table2[[#This Row],[1M Return vs Nifty]]-AVERAGE(Table2[1M Return vs Nifty]))/_xlfn.STDEV.P(Table2[1M Return vs Nifty])</f>
        <v>0.17467837595666569</v>
      </c>
      <c r="K650">
        <v>-11.617432139281201</v>
      </c>
      <c r="L650">
        <f>(Table2[[#This Row],[6M Return vs Nifty]]-AVERAGE(Table2[6M Return vs Nifty]))/_xlfn.STDEV.P(Table2[6M Return vs Nifty])</f>
        <v>-0.79704431472907411</v>
      </c>
      <c r="M650">
        <v>0.85604216435634795</v>
      </c>
      <c r="N650">
        <f>(Table2[[#This Row],[1W Return vs Nifty]]-AVERAGE(Table2[1W Return vs Nifty]))/_xlfn.STDEV.P(Table2[1W Return vs Nifty])</f>
        <v>-0.24721101330521381</v>
      </c>
      <c r="O650">
        <v>520.86</v>
      </c>
      <c r="P650">
        <v>514.443696586398</v>
      </c>
      <c r="Q650">
        <v>483.514037111721</v>
      </c>
      <c r="R650">
        <v>52.985565479795397</v>
      </c>
      <c r="S650" s="1">
        <f>(Table2[[#This Row],[Close Price]]-Table2[[#This Row],[20D EMA]])/Table2[[#This Row],[20D EMA]]</f>
        <v>-1.2498560073724208E-2</v>
      </c>
      <c r="T650" s="1">
        <f>(Table2[[#This Row],[Close Price]]-Table2[[#This Row],[50D EMA]])/Table2[[#This Row],[50D EMA]]</f>
        <v>-1.8213185819888133E-4</v>
      </c>
      <c r="U650" s="1">
        <f>(Table2[[#This Row],[Close Price]]-Table2[[#This Row],[200D EMA]])/Table2[[#This Row],[200D EMA]]</f>
        <v>6.377470046677064E-2</v>
      </c>
      <c r="V650">
        <v>0.98951663048444904</v>
      </c>
      <c r="W650">
        <v>513.25</v>
      </c>
      <c r="X650">
        <v>526.25</v>
      </c>
      <c r="Y650">
        <v>513.25</v>
      </c>
      <c r="Z650">
        <v>528</v>
      </c>
      <c r="AA650">
        <v>513.25</v>
      </c>
      <c r="AB650">
        <v>542</v>
      </c>
      <c r="AC650" s="1">
        <f>(Table2[[#This Row],[Close Price]]/Table2[[#This Row],[Day Low]])-1</f>
        <v>2.1432050657574919E-3</v>
      </c>
      <c r="AD650" s="1">
        <f>(Table2[[#This Row],[Day High]]/Table2[[#This Row],[Close Price]])-1</f>
        <v>2.3135996889277699E-2</v>
      </c>
      <c r="AE650" s="1">
        <f>(Table2[[#This Row],[Close Price]]/Table2[[#This Row],[Current Week Low]])-1</f>
        <v>2.1432050657574919E-3</v>
      </c>
      <c r="AF650" s="1">
        <f>(Table2[[#This Row],[Current Week High]]/Table2[[#This Row],[Close Price]])-1</f>
        <v>2.6538349372994929E-2</v>
      </c>
      <c r="AG650" s="1">
        <f>(Table2[[#This Row],[Close Price]]/Table2[[#This Row],[Current Month Low]])-1</f>
        <v>2.1432050657574919E-3</v>
      </c>
      <c r="AH650" s="1">
        <f>(Table2[[#This Row],[Current Month High]]/Table2[[#This Row],[Close Price]])-1</f>
        <v>5.3757169242733438E-2</v>
      </c>
      <c r="AI650">
        <v>12.744240303295401</v>
      </c>
      <c r="AJ650">
        <v>37.141714438074899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-0.13</v>
      </c>
      <c r="AM650" t="s">
        <v>3206</v>
      </c>
      <c r="AN650">
        <v>-1.0900000000000001</v>
      </c>
      <c r="AO650" t="s">
        <v>3206</v>
      </c>
      <c r="AP650">
        <v>-0.110830953606371</v>
      </c>
      <c r="AQ650">
        <f>(Table2[[#This Row],[Sharpe Ratio]]-AVERAGE(Table2[Sharpe Ratio]))/_xlfn.STDEV.P(Table2[Sharpe Ratio])</f>
        <v>-2.05180939159863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-3.4060082426604494</v>
      </c>
      <c r="AS650">
        <f>_xlfn.RANK.AVG(Table2[[#This Row],[1Y Return vs Nifty Z-Score]],Table2[1Y Return vs Nifty Z-Score])</f>
        <v>475</v>
      </c>
      <c r="AT650">
        <f>_xlfn.RANK.AVG(Table2[[#This Row],[6M Return vs Nifty Z-Score]],Table2[6M Return vs Nifty Z-Score])</f>
        <v>583</v>
      </c>
      <c r="AU650">
        <f>_xlfn.RANK.AVG(Table2[[#This Row],[Sharpe Ratio Z-Score]],Table2[Sharpe Ratio Z-Score])</f>
        <v>731</v>
      </c>
      <c r="AV650">
        <f>(Table2[[#This Row],[Rank 1Y]]+Table2[[#This Row],[Rank 6M]]+Table2[[#This Row],[Rank Sharpe]])/3</f>
        <v>596.33333333333337</v>
      </c>
    </row>
    <row r="651" spans="1:48" x14ac:dyDescent="0.3">
      <c r="A651" t="s">
        <v>1547</v>
      </c>
      <c r="B651" t="s">
        <v>1548</v>
      </c>
      <c r="C651" t="s">
        <v>3163</v>
      </c>
      <c r="D651" t="s">
        <v>985</v>
      </c>
      <c r="E651">
        <v>6502.5739468199999</v>
      </c>
      <c r="F651">
        <v>139.97999999999999</v>
      </c>
      <c r="G651">
        <v>-28.853063041624399</v>
      </c>
      <c r="H651">
        <f>(Table2[[#This Row],[1Y Return vs Nifty]]-AVERAGE(Table2[1Y Return vs Nifty]))/_xlfn.STDEV.P(Table2[1Y Return vs Nifty])</f>
        <v>-0.93038892698724251</v>
      </c>
      <c r="I651">
        <v>6.9524624490243303</v>
      </c>
      <c r="J651">
        <f>(Table2[[#This Row],[1M Return vs Nifty]]-AVERAGE(Table2[1M Return vs Nifty]))/_xlfn.STDEV.P(Table2[1M Return vs Nifty])</f>
        <v>0.44257071207828641</v>
      </c>
      <c r="K651">
        <v>-41.413149690861097</v>
      </c>
      <c r="L651">
        <f>(Table2[[#This Row],[6M Return vs Nifty]]-AVERAGE(Table2[6M Return vs Nifty]))/_xlfn.STDEV.P(Table2[6M Return vs Nifty])</f>
        <v>-1.7495508767348662</v>
      </c>
      <c r="M651">
        <v>0.25202068782492298</v>
      </c>
      <c r="N651">
        <f>(Table2[[#This Row],[1W Return vs Nifty]]-AVERAGE(Table2[1W Return vs Nifty]))/_xlfn.STDEV.P(Table2[1W Return vs Nifty])</f>
        <v>-0.36153002486775576</v>
      </c>
      <c r="O651">
        <v>140.46</v>
      </c>
      <c r="P651">
        <v>140.110024057478</v>
      </c>
      <c r="Q651">
        <v>151.41459563194499</v>
      </c>
      <c r="R651">
        <v>50.872570485642001</v>
      </c>
      <c r="S651" s="1">
        <f>(Table2[[#This Row],[Close Price]]-Table2[[#This Row],[20D EMA]])/Table2[[#This Row],[20D EMA]]</f>
        <v>-3.4173430158053407E-3</v>
      </c>
      <c r="T651" s="1">
        <f>(Table2[[#This Row],[Close Price]]-Table2[[#This Row],[50D EMA]])/Table2[[#This Row],[50D EMA]]</f>
        <v>-9.2801395440964387E-4</v>
      </c>
      <c r="U651" s="1">
        <f>(Table2[[#This Row],[Close Price]]-Table2[[#This Row],[200D EMA]])/Table2[[#This Row],[200D EMA]]</f>
        <v>-7.5518450412402419E-2</v>
      </c>
      <c r="V651">
        <v>1.5005584248499599</v>
      </c>
      <c r="W651">
        <v>139.04</v>
      </c>
      <c r="X651">
        <v>144.9</v>
      </c>
      <c r="Y651">
        <v>139.02000000000001</v>
      </c>
      <c r="Z651">
        <v>144.9</v>
      </c>
      <c r="AA651">
        <v>139.02000000000001</v>
      </c>
      <c r="AB651">
        <v>151.91</v>
      </c>
      <c r="AC651" s="1">
        <f>(Table2[[#This Row],[Close Price]]/Table2[[#This Row],[Day Low]])-1</f>
        <v>6.7606444188721415E-3</v>
      </c>
      <c r="AD651" s="1">
        <f>(Table2[[#This Row],[Day High]]/Table2[[#This Row],[Close Price]])-1</f>
        <v>3.5147878268324106E-2</v>
      </c>
      <c r="AE651" s="1">
        <f>(Table2[[#This Row],[Close Price]]/Table2[[#This Row],[Current Week Low]])-1</f>
        <v>6.9054812257227649E-3</v>
      </c>
      <c r="AF651" s="1">
        <f>(Table2[[#This Row],[Current Week High]]/Table2[[#This Row],[Close Price]])-1</f>
        <v>3.5147878268324106E-2</v>
      </c>
      <c r="AG651" s="1">
        <f>(Table2[[#This Row],[Close Price]]/Table2[[#This Row],[Current Month Low]])-1</f>
        <v>6.9054812257227649E-3</v>
      </c>
      <c r="AH651" s="1">
        <f>(Table2[[#This Row],[Current Month High]]/Table2[[#This Row],[Close Price]])-1</f>
        <v>8.5226460922989133E-2</v>
      </c>
      <c r="AI651">
        <v>50.4500642948992</v>
      </c>
      <c r="AJ651">
        <v>11.983999999999901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-0.13</v>
      </c>
      <c r="AM651" t="s">
        <v>3206</v>
      </c>
      <c r="AN651">
        <v>3.55</v>
      </c>
      <c r="AO651" t="s">
        <v>3208</v>
      </c>
      <c r="AP651">
        <v>4.1439532874920998E-2</v>
      </c>
      <c r="AQ651">
        <f>(Table2[[#This Row],[Sharpe Ratio]]-AVERAGE(Table2[Sharpe Ratio]))/_xlfn.STDEV.P(Table2[Sharpe Ratio])</f>
        <v>-0.27156311409028461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645</v>
      </c>
      <c r="AT651">
        <f>_xlfn.RANK.AVG(Table2[[#This Row],[6M Return vs Nifty Z-Score]],Table2[6M Return vs Nifty Z-Score])</f>
        <v>732</v>
      </c>
      <c r="AU651">
        <f>_xlfn.RANK.AVG(Table2[[#This Row],[Sharpe Ratio Z-Score]],Table2[Sharpe Ratio Z-Score])</f>
        <v>412</v>
      </c>
      <c r="AV651">
        <f>(Table2[[#This Row],[Rank 1Y]]+Table2[[#This Row],[Rank 6M]]+Table2[[#This Row],[Rank Sharpe]])/3</f>
        <v>596.33333333333337</v>
      </c>
    </row>
    <row r="652" spans="1:48" x14ac:dyDescent="0.3">
      <c r="A652" t="s">
        <v>1455</v>
      </c>
      <c r="B652" t="s">
        <v>1456</v>
      </c>
      <c r="C652" t="s">
        <v>3168</v>
      </c>
      <c r="D652" t="s">
        <v>837</v>
      </c>
      <c r="E652">
        <v>7516.9963015559997</v>
      </c>
      <c r="F652">
        <v>41.79</v>
      </c>
      <c r="G652">
        <v>-19.084689205779998</v>
      </c>
      <c r="H652">
        <f>(Table2[[#This Row],[1Y Return vs Nifty]]-AVERAGE(Table2[1Y Return vs Nifty]))/_xlfn.STDEV.P(Table2[1Y Return vs Nifty])</f>
        <v>-0.75719473833628714</v>
      </c>
      <c r="I652">
        <v>5.5407755215855596</v>
      </c>
      <c r="J652">
        <f>(Table2[[#This Row],[1M Return vs Nifty]]-AVERAGE(Table2[1M Return vs Nifty]))/_xlfn.STDEV.P(Table2[1M Return vs Nifty])</f>
        <v>0.30471153751752694</v>
      </c>
      <c r="K652">
        <v>-22.188188893144801</v>
      </c>
      <c r="L652">
        <f>(Table2[[#This Row],[6M Return vs Nifty]]-AVERAGE(Table2[6M Return vs Nifty]))/_xlfn.STDEV.P(Table2[6M Return vs Nifty])</f>
        <v>-1.1349692247767007</v>
      </c>
      <c r="M652">
        <v>10.470242527856501</v>
      </c>
      <c r="N652">
        <f>(Table2[[#This Row],[1W Return vs Nifty]]-AVERAGE(Table2[1W Return vs Nifty]))/_xlfn.STDEV.P(Table2[1W Return vs Nifty])</f>
        <v>1.5724028998142938</v>
      </c>
      <c r="O652">
        <v>40.57</v>
      </c>
      <c r="P652">
        <v>40.836106079578101</v>
      </c>
      <c r="Q652">
        <v>42.642696851433698</v>
      </c>
      <c r="R652">
        <v>63.294906441681803</v>
      </c>
      <c r="S652" s="1">
        <f>(Table2[[#This Row],[Close Price]]-Table2[[#This Row],[20D EMA]])/Table2[[#This Row],[20D EMA]]</f>
        <v>3.0071481390189767E-2</v>
      </c>
      <c r="T652" s="1">
        <f>(Table2[[#This Row],[Close Price]]-Table2[[#This Row],[50D EMA]])/Table2[[#This Row],[50D EMA]]</f>
        <v>2.3359081264090812E-2</v>
      </c>
      <c r="U652" s="1">
        <f>(Table2[[#This Row],[Close Price]]-Table2[[#This Row],[200D EMA]])/Table2[[#This Row],[200D EMA]]</f>
        <v>-1.9996316236857093E-2</v>
      </c>
      <c r="V652">
        <v>1.9293750223023101</v>
      </c>
      <c r="W652">
        <v>41.61</v>
      </c>
      <c r="X652">
        <v>43.12</v>
      </c>
      <c r="Y652">
        <v>40.58</v>
      </c>
      <c r="Z652">
        <v>43.12</v>
      </c>
      <c r="AA652">
        <v>38.700000000000003</v>
      </c>
      <c r="AB652">
        <v>44.38</v>
      </c>
      <c r="AC652" s="1">
        <f>(Table2[[#This Row],[Close Price]]/Table2[[#This Row],[Day Low]])-1</f>
        <v>4.3258832011534576E-3</v>
      </c>
      <c r="AD652" s="1">
        <f>(Table2[[#This Row],[Day High]]/Table2[[#This Row],[Close Price]])-1</f>
        <v>3.1825795644891075E-2</v>
      </c>
      <c r="AE652" s="1">
        <f>(Table2[[#This Row],[Close Price]]/Table2[[#This Row],[Current Week Low]])-1</f>
        <v>2.9817644159684686E-2</v>
      </c>
      <c r="AF652" s="1">
        <f>(Table2[[#This Row],[Current Week High]]/Table2[[#This Row],[Close Price]])-1</f>
        <v>3.1825795644891075E-2</v>
      </c>
      <c r="AG652" s="1">
        <f>(Table2[[#This Row],[Close Price]]/Table2[[#This Row],[Current Month Low]])-1</f>
        <v>7.9844961240310042E-2</v>
      </c>
      <c r="AH652" s="1">
        <f>(Table2[[#This Row],[Current Month High]]/Table2[[#This Row],[Close Price]])-1</f>
        <v>6.1976549413735427E-2</v>
      </c>
      <c r="AI652">
        <v>29.2175161521895</v>
      </c>
      <c r="AJ652">
        <v>12.945945945945899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-0.08</v>
      </c>
      <c r="AM652" t="s">
        <v>3206</v>
      </c>
      <c r="AN652">
        <v>3.19</v>
      </c>
      <c r="AO652" t="s">
        <v>3208</v>
      </c>
      <c r="AP652">
        <v>2.7001021929660002E-3</v>
      </c>
      <c r="AQ652">
        <f>(Table2[[#This Row],[Sharpe Ratio]]-AVERAGE(Table2[Sharpe Ratio]))/_xlfn.STDEV.P(Table2[Sharpe Ratio])</f>
        <v>-0.72447903271655179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585</v>
      </c>
      <c r="AT652">
        <f>_xlfn.RANK.AVG(Table2[[#This Row],[6M Return vs Nifty Z-Score]],Table2[6M Return vs Nifty Z-Score])</f>
        <v>680</v>
      </c>
      <c r="AU652">
        <f>_xlfn.RANK.AVG(Table2[[#This Row],[Sharpe Ratio Z-Score]],Table2[Sharpe Ratio Z-Score])</f>
        <v>527</v>
      </c>
      <c r="AV652">
        <f>(Table2[[#This Row],[Rank 1Y]]+Table2[[#This Row],[Rank 6M]]+Table2[[#This Row],[Rank Sharpe]])/3</f>
        <v>597.33333333333337</v>
      </c>
    </row>
    <row r="653" spans="1:48" x14ac:dyDescent="0.3">
      <c r="A653" t="s">
        <v>1911</v>
      </c>
      <c r="B653" t="s">
        <v>1912</v>
      </c>
      <c r="C653" t="s">
        <v>3178</v>
      </c>
      <c r="D653" t="s">
        <v>1913</v>
      </c>
      <c r="E653">
        <v>3782.7133165</v>
      </c>
      <c r="F653">
        <v>20.98</v>
      </c>
      <c r="G653">
        <v>-11.819293311351901</v>
      </c>
      <c r="H653">
        <f>(Table2[[#This Row],[1Y Return vs Nifty]]-AVERAGE(Table2[1Y Return vs Nifty]))/_xlfn.STDEV.P(Table2[1Y Return vs Nifty])</f>
        <v>-0.62837858445956729</v>
      </c>
      <c r="I653">
        <v>-2.44783197043059</v>
      </c>
      <c r="J653">
        <f>(Table2[[#This Row],[1M Return vs Nifty]]-AVERAGE(Table2[1M Return vs Nifty]))/_xlfn.STDEV.P(Table2[1M Return vs Nifty])</f>
        <v>-0.47542095031201131</v>
      </c>
      <c r="K653">
        <v>-12.849151459989701</v>
      </c>
      <c r="L653">
        <f>(Table2[[#This Row],[6M Return vs Nifty]]-AVERAGE(Table2[6M Return vs Nifty]))/_xlfn.STDEV.P(Table2[6M Return vs Nifty])</f>
        <v>-0.83641979657451648</v>
      </c>
      <c r="M653">
        <v>5.4578636729647698</v>
      </c>
      <c r="N653">
        <f>(Table2[[#This Row],[1W Return vs Nifty]]-AVERAGE(Table2[1W Return vs Nifty]))/_xlfn.STDEV.P(Table2[1W Return vs Nifty])</f>
        <v>0.62374425350472507</v>
      </c>
      <c r="O653">
        <v>21.16</v>
      </c>
      <c r="P653">
        <v>21.652471511284801</v>
      </c>
      <c r="Q653">
        <v>21.3077030676825</v>
      </c>
      <c r="R653">
        <v>58.134619540569801</v>
      </c>
      <c r="S653" s="1">
        <f>(Table2[[#This Row],[Close Price]]-Table2[[#This Row],[20D EMA]])/Table2[[#This Row],[20D EMA]]</f>
        <v>-8.5066162570888327E-3</v>
      </c>
      <c r="T653" s="1">
        <f>(Table2[[#This Row],[Close Price]]-Table2[[#This Row],[50D EMA]])/Table2[[#This Row],[50D EMA]]</f>
        <v>-3.1057494334276035E-2</v>
      </c>
      <c r="U653" s="1">
        <f>(Table2[[#This Row],[Close Price]]-Table2[[#This Row],[200D EMA]])/Table2[[#This Row],[200D EMA]]</f>
        <v>-1.5379558586937892E-2</v>
      </c>
      <c r="V653">
        <v>0.69106491378743895</v>
      </c>
      <c r="W653">
        <v>20.9</v>
      </c>
      <c r="X653">
        <v>21.5</v>
      </c>
      <c r="Y653">
        <v>20.16</v>
      </c>
      <c r="Z653">
        <v>21.61</v>
      </c>
      <c r="AA653">
        <v>20.16</v>
      </c>
      <c r="AB653">
        <v>21.61</v>
      </c>
      <c r="AC653" s="1">
        <f>(Table2[[#This Row],[Close Price]]/Table2[[#This Row],[Day Low]])-1</f>
        <v>3.827751196172402E-3</v>
      </c>
      <c r="AD653" s="1">
        <f>(Table2[[#This Row],[Day High]]/Table2[[#This Row],[Close Price]])-1</f>
        <v>2.4785510009532885E-2</v>
      </c>
      <c r="AE653" s="1">
        <f>(Table2[[#This Row],[Close Price]]/Table2[[#This Row],[Current Week Low]])-1</f>
        <v>4.0674603174603252E-2</v>
      </c>
      <c r="AF653" s="1">
        <f>(Table2[[#This Row],[Current Week High]]/Table2[[#This Row],[Close Price]])-1</f>
        <v>3.0028598665395645E-2</v>
      </c>
      <c r="AG653" s="1">
        <f>(Table2[[#This Row],[Close Price]]/Table2[[#This Row],[Current Month Low]])-1</f>
        <v>4.0674603174603252E-2</v>
      </c>
      <c r="AH653" s="1">
        <f>(Table2[[#This Row],[Current Month High]]/Table2[[#This Row],[Close Price]])-1</f>
        <v>3.0028598665395645E-2</v>
      </c>
      <c r="AI653">
        <v>33.222116301239197</v>
      </c>
      <c r="AJ653">
        <v>26.006006006006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-0.14000000000000001</v>
      </c>
      <c r="AM653" t="s">
        <v>3206</v>
      </c>
      <c r="AN653">
        <v>-1.64</v>
      </c>
      <c r="AO653" t="s">
        <v>3206</v>
      </c>
      <c r="AP653">
        <v>-4.5371972308183003E-2</v>
      </c>
      <c r="AQ653">
        <f>(Table2[[#This Row],[Sharpe Ratio]]-AVERAGE(Table2[Sharpe Ratio]))/_xlfn.STDEV.P(Table2[Sharpe Ratio])</f>
        <v>-1.286506078537337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536</v>
      </c>
      <c r="AT653">
        <f>_xlfn.RANK.AVG(Table2[[#This Row],[6M Return vs Nifty Z-Score]],Table2[6M Return vs Nifty Z-Score])</f>
        <v>595</v>
      </c>
      <c r="AU653">
        <f>_xlfn.RANK.AVG(Table2[[#This Row],[Sharpe Ratio Z-Score]],Table2[Sharpe Ratio Z-Score])</f>
        <v>663</v>
      </c>
      <c r="AV653">
        <f>(Table2[[#This Row],[Rank 1Y]]+Table2[[#This Row],[Rank 6M]]+Table2[[#This Row],[Rank Sharpe]])/3</f>
        <v>598</v>
      </c>
    </row>
    <row r="654" spans="1:48" x14ac:dyDescent="0.3">
      <c r="A654" t="s">
        <v>310</v>
      </c>
      <c r="B654" t="s">
        <v>311</v>
      </c>
      <c r="C654" t="s">
        <v>3159</v>
      </c>
      <c r="D654" t="s">
        <v>185</v>
      </c>
      <c r="E654">
        <v>89475.049302465006</v>
      </c>
      <c r="F654">
        <v>804.8</v>
      </c>
      <c r="G654">
        <v>-2.4720266874414198</v>
      </c>
      <c r="H654">
        <f>(Table2[[#This Row],[1Y Return vs Nifty]]-AVERAGE(Table2[1Y Return vs Nifty]))/_xlfn.STDEV.P(Table2[1Y Return vs Nifty])</f>
        <v>-0.4626506663600457</v>
      </c>
      <c r="I654">
        <v>-5.4098129094666501</v>
      </c>
      <c r="J654">
        <f>(Table2[[#This Row],[1M Return vs Nifty]]-AVERAGE(Table2[1M Return vs Nifty]))/_xlfn.STDEV.P(Table2[1M Return vs Nifty])</f>
        <v>-0.76467506139247621</v>
      </c>
      <c r="K654">
        <v>-31.1106334141672</v>
      </c>
      <c r="L654">
        <f>(Table2[[#This Row],[6M Return vs Nifty]]-AVERAGE(Table2[6M Return vs Nifty]))/_xlfn.STDEV.P(Table2[6M Return vs Nifty])</f>
        <v>-1.4202010518234645</v>
      </c>
      <c r="M654">
        <v>-2.0366489758447499</v>
      </c>
      <c r="N654">
        <f>(Table2[[#This Row],[1W Return vs Nifty]]-AVERAGE(Table2[1W Return vs Nifty]))/_xlfn.STDEV.P(Table2[1W Return vs Nifty])</f>
        <v>-0.79469087081373657</v>
      </c>
      <c r="O654">
        <v>841.78</v>
      </c>
      <c r="P654">
        <v>866.87573122995605</v>
      </c>
      <c r="Q654">
        <v>927.26797345782802</v>
      </c>
      <c r="R654">
        <v>25.3600076182069</v>
      </c>
      <c r="S654" s="1">
        <f>(Table2[[#This Row],[Close Price]]-Table2[[#This Row],[20D EMA]])/Table2[[#This Row],[20D EMA]]</f>
        <v>-4.3930718239920195E-2</v>
      </c>
      <c r="T654" s="1">
        <f>(Table2[[#This Row],[Close Price]]-Table2[[#This Row],[50D EMA]])/Table2[[#This Row],[50D EMA]]</f>
        <v>-7.1608569710309808E-2</v>
      </c>
      <c r="U654" s="1">
        <f>(Table2[[#This Row],[Close Price]]-Table2[[#This Row],[200D EMA]])/Table2[[#This Row],[200D EMA]]</f>
        <v>-0.13207398180823496</v>
      </c>
      <c r="V654">
        <v>0.75288540534145298</v>
      </c>
      <c r="W654">
        <v>800</v>
      </c>
      <c r="X654">
        <v>819.95</v>
      </c>
      <c r="Y654">
        <v>800</v>
      </c>
      <c r="Z654">
        <v>830.4</v>
      </c>
      <c r="AA654">
        <v>800</v>
      </c>
      <c r="AB654">
        <v>858.95</v>
      </c>
      <c r="AC654" s="1">
        <f>(Table2[[#This Row],[Close Price]]/Table2[[#This Row],[Day Low]])-1</f>
        <v>6.0000000000000053E-3</v>
      </c>
      <c r="AD654" s="1">
        <f>(Table2[[#This Row],[Day High]]/Table2[[#This Row],[Close Price]])-1</f>
        <v>1.8824552683896822E-2</v>
      </c>
      <c r="AE654" s="1">
        <f>(Table2[[#This Row],[Close Price]]/Table2[[#This Row],[Current Week Low]])-1</f>
        <v>6.0000000000000053E-3</v>
      </c>
      <c r="AF654" s="1">
        <f>(Table2[[#This Row],[Current Week High]]/Table2[[#This Row],[Close Price]])-1</f>
        <v>3.1809145129224614E-2</v>
      </c>
      <c r="AG654" s="1">
        <f>(Table2[[#This Row],[Close Price]]/Table2[[#This Row],[Current Month Low]])-1</f>
        <v>6.0000000000000053E-3</v>
      </c>
      <c r="AH654" s="1">
        <f>(Table2[[#This Row],[Current Month High]]/Table2[[#This Row],[Close Price]])-1</f>
        <v>6.728379721669997E-2</v>
      </c>
      <c r="AI654">
        <v>56.4860834990059</v>
      </c>
      <c r="AJ654">
        <v>54.176245210727899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-0.14000000000000001</v>
      </c>
      <c r="AM654" t="s">
        <v>3206</v>
      </c>
      <c r="AN654">
        <v>-5.99</v>
      </c>
      <c r="AO654" t="s">
        <v>3206</v>
      </c>
      <c r="AP654">
        <v>-1.3610976057115001E-2</v>
      </c>
      <c r="AQ654">
        <f>(Table2[[#This Row],[Sharpe Ratio]]-AVERAGE(Table2[Sharpe Ratio]))/_xlfn.STDEV.P(Table2[Sharpe Ratio])</f>
        <v>-0.91517742088004939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468</v>
      </c>
      <c r="AT654">
        <f>_xlfn.RANK.AVG(Table2[[#This Row],[6M Return vs Nifty Z-Score]],Table2[6M Return vs Nifty Z-Score])</f>
        <v>720</v>
      </c>
      <c r="AU654">
        <f>_xlfn.RANK.AVG(Table2[[#This Row],[Sharpe Ratio Z-Score]],Table2[Sharpe Ratio Z-Score])</f>
        <v>607</v>
      </c>
      <c r="AV654">
        <f>(Table2[[#This Row],[Rank 1Y]]+Table2[[#This Row],[Rank 6M]]+Table2[[#This Row],[Rank Sharpe]])/3</f>
        <v>598.33333333333337</v>
      </c>
    </row>
    <row r="655" spans="1:48" x14ac:dyDescent="0.3">
      <c r="A655" t="s">
        <v>466</v>
      </c>
      <c r="B655" t="s">
        <v>467</v>
      </c>
      <c r="C655" t="s">
        <v>3163</v>
      </c>
      <c r="D655" t="s">
        <v>118</v>
      </c>
      <c r="E655">
        <v>47022.3719289</v>
      </c>
      <c r="F655">
        <v>357.2</v>
      </c>
      <c r="G655">
        <v>-26.429175853455199</v>
      </c>
      <c r="H655">
        <f>(Table2[[#This Row],[1Y Return vs Nifty]]-AVERAGE(Table2[1Y Return vs Nifty]))/_xlfn.STDEV.P(Table2[1Y Return vs Nifty])</f>
        <v>-0.88741317872134695</v>
      </c>
      <c r="I655">
        <v>-6.0375991303379699</v>
      </c>
      <c r="J655">
        <f>(Table2[[#This Row],[1M Return vs Nifty]]-AVERAGE(Table2[1M Return vs Nifty]))/_xlfn.STDEV.P(Table2[1M Return vs Nifty])</f>
        <v>-0.82598191954052169</v>
      </c>
      <c r="K655">
        <v>-10.3457447465888</v>
      </c>
      <c r="L655">
        <f>(Table2[[#This Row],[6M Return vs Nifty]]-AVERAGE(Table2[6M Return vs Nifty]))/_xlfn.STDEV.P(Table2[6M Return vs Nifty])</f>
        <v>-0.75639113749772668</v>
      </c>
      <c r="M655">
        <v>1.86668355536223E-2</v>
      </c>
      <c r="N655">
        <f>(Table2[[#This Row],[1W Return vs Nifty]]-AVERAGE(Table2[1W Return vs Nifty]))/_xlfn.STDEV.P(Table2[1W Return vs Nifty])</f>
        <v>-0.40569531165384348</v>
      </c>
      <c r="O655">
        <v>365.27</v>
      </c>
      <c r="P655">
        <v>358.72285689807597</v>
      </c>
      <c r="Q655">
        <v>358.11416071802199</v>
      </c>
      <c r="R655">
        <v>43.078726085609603</v>
      </c>
      <c r="S655" s="1">
        <f>(Table2[[#This Row],[Close Price]]-Table2[[#This Row],[20D EMA]])/Table2[[#This Row],[20D EMA]]</f>
        <v>-2.2093246091931976E-2</v>
      </c>
      <c r="T655" s="1">
        <f>(Table2[[#This Row],[Close Price]]-Table2[[#This Row],[50D EMA]])/Table2[[#This Row],[50D EMA]]</f>
        <v>-4.2452184710066463E-3</v>
      </c>
      <c r="U655" s="1">
        <f>(Table2[[#This Row],[Close Price]]-Table2[[#This Row],[200D EMA]])/Table2[[#This Row],[200D EMA]]</f>
        <v>-2.5527075393754419E-3</v>
      </c>
      <c r="V655">
        <v>0.57956679063633998</v>
      </c>
      <c r="W655">
        <v>356.05</v>
      </c>
      <c r="X655">
        <v>365.05</v>
      </c>
      <c r="Y655">
        <v>355.4</v>
      </c>
      <c r="Z655">
        <v>366.5</v>
      </c>
      <c r="AA655">
        <v>355.4</v>
      </c>
      <c r="AB655">
        <v>380.3</v>
      </c>
      <c r="AC655" s="1">
        <f>(Table2[[#This Row],[Close Price]]/Table2[[#This Row],[Day Low]])-1</f>
        <v>3.2298834433366341E-3</v>
      </c>
      <c r="AD655" s="1">
        <f>(Table2[[#This Row],[Day High]]/Table2[[#This Row],[Close Price]])-1</f>
        <v>2.1976483762597976E-2</v>
      </c>
      <c r="AE655" s="1">
        <f>(Table2[[#This Row],[Close Price]]/Table2[[#This Row],[Current Week Low]])-1</f>
        <v>5.0647158131682524E-3</v>
      </c>
      <c r="AF655" s="1">
        <f>(Table2[[#This Row],[Current Week High]]/Table2[[#This Row],[Close Price]])-1</f>
        <v>2.6035834266517455E-2</v>
      </c>
      <c r="AG655" s="1">
        <f>(Table2[[#This Row],[Close Price]]/Table2[[#This Row],[Current Month Low]])-1</f>
        <v>5.0647158131682524E-3</v>
      </c>
      <c r="AH655" s="1">
        <f>(Table2[[#This Row],[Current Month High]]/Table2[[#This Row],[Close Price]])-1</f>
        <v>6.4669652855543269E-2</v>
      </c>
      <c r="AI655">
        <v>14.9216125419932</v>
      </c>
      <c r="AJ655">
        <v>24.982505248425401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-0.08</v>
      </c>
      <c r="AM655" t="s">
        <v>3206</v>
      </c>
      <c r="AN655">
        <v>-5.62</v>
      </c>
      <c r="AO655" t="s">
        <v>3206</v>
      </c>
      <c r="AP655">
        <v>-5.1239203810019996E-3</v>
      </c>
      <c r="AQ655">
        <f>(Table2[[#This Row],[Sharpe Ratio]]-AVERAGE(Table2[Sharpe Ratio]))/_xlfn.STDEV.P(Table2[Sharpe Ratio])</f>
        <v>-0.81595235354395368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-3.6914339009573922</v>
      </c>
      <c r="AS655">
        <f>_xlfn.RANK.AVG(Table2[[#This Row],[1Y Return vs Nifty Z-Score]],Table2[1Y Return vs Nifty Z-Score])</f>
        <v>634</v>
      </c>
      <c r="AT655">
        <f>_xlfn.RANK.AVG(Table2[[#This Row],[6M Return vs Nifty Z-Score]],Table2[6M Return vs Nifty Z-Score])</f>
        <v>573</v>
      </c>
      <c r="AU655">
        <f>_xlfn.RANK.AVG(Table2[[#This Row],[Sharpe Ratio Z-Score]],Table2[Sharpe Ratio Z-Score])</f>
        <v>590</v>
      </c>
      <c r="AV655">
        <f>(Table2[[#This Row],[Rank 1Y]]+Table2[[#This Row],[Rank 6M]]+Table2[[#This Row],[Rank Sharpe]])/3</f>
        <v>599</v>
      </c>
    </row>
    <row r="656" spans="1:48" x14ac:dyDescent="0.3">
      <c r="A656" t="s">
        <v>473</v>
      </c>
      <c r="B656" t="s">
        <v>474</v>
      </c>
      <c r="C656" t="s">
        <v>3170</v>
      </c>
      <c r="D656" t="s">
        <v>78</v>
      </c>
      <c r="E656">
        <v>45883.000905105</v>
      </c>
      <c r="F656">
        <v>2440.65</v>
      </c>
      <c r="G656">
        <v>-5.6198434098721304</v>
      </c>
      <c r="H656">
        <f>(Table2[[#This Row],[1Y Return vs Nifty]]-AVERAGE(Table2[1Y Return vs Nifty]))/_xlfn.STDEV.P(Table2[1Y Return vs Nifty])</f>
        <v>-0.51846175348928536</v>
      </c>
      <c r="I656">
        <v>3.1103093623159399</v>
      </c>
      <c r="J656">
        <f>(Table2[[#This Row],[1M Return vs Nifty]]-AVERAGE(Table2[1M Return vs Nifty]))/_xlfn.STDEV.P(Table2[1M Return vs Nifty])</f>
        <v>6.7362836469006565E-2</v>
      </c>
      <c r="K656">
        <v>-19.196186904623001</v>
      </c>
      <c r="L656">
        <f>(Table2[[#This Row],[6M Return vs Nifty]]-AVERAGE(Table2[6M Return vs Nifty]))/_xlfn.STDEV.P(Table2[6M Return vs Nifty])</f>
        <v>-1.0393212001010781</v>
      </c>
      <c r="M656">
        <v>6.0670574551812599</v>
      </c>
      <c r="N656">
        <f>(Table2[[#This Row],[1W Return vs Nifty]]-AVERAGE(Table2[1W Return vs Nifty]))/_xlfn.STDEV.P(Table2[1W Return vs Nifty])</f>
        <v>0.73904219197034904</v>
      </c>
      <c r="O656">
        <v>2394.14</v>
      </c>
      <c r="P656">
        <v>2443.6150341442399</v>
      </c>
      <c r="Q656">
        <v>2408.95937235168</v>
      </c>
      <c r="R656">
        <v>70.143711842550204</v>
      </c>
      <c r="S656" s="1">
        <f>(Table2[[#This Row],[Close Price]]-Table2[[#This Row],[20D EMA]])/Table2[[#This Row],[20D EMA]]</f>
        <v>1.9426599948206964E-2</v>
      </c>
      <c r="T656" s="1">
        <f>(Table2[[#This Row],[Close Price]]-Table2[[#This Row],[50D EMA]])/Table2[[#This Row],[50D EMA]]</f>
        <v>-1.213380218573644E-3</v>
      </c>
      <c r="U656" s="1">
        <f>(Table2[[#This Row],[Close Price]]-Table2[[#This Row],[200D EMA]])/Table2[[#This Row],[200D EMA]]</f>
        <v>1.3155318438344173E-2</v>
      </c>
      <c r="V656">
        <v>0.93986119426461201</v>
      </c>
      <c r="W656">
        <v>2430</v>
      </c>
      <c r="X656">
        <v>2474</v>
      </c>
      <c r="Y656">
        <v>2387.4</v>
      </c>
      <c r="Z656">
        <v>2474</v>
      </c>
      <c r="AA656">
        <v>2318</v>
      </c>
      <c r="AB656">
        <v>2474</v>
      </c>
      <c r="AC656" s="1">
        <f>(Table2[[#This Row],[Close Price]]/Table2[[#This Row],[Day Low]])-1</f>
        <v>4.3827160493827844E-3</v>
      </c>
      <c r="AD656" s="1">
        <f>(Table2[[#This Row],[Day High]]/Table2[[#This Row],[Close Price]])-1</f>
        <v>1.366439268227726E-2</v>
      </c>
      <c r="AE656" s="1">
        <f>(Table2[[#This Row],[Close Price]]/Table2[[#This Row],[Current Week Low]])-1</f>
        <v>2.230459914551397E-2</v>
      </c>
      <c r="AF656" s="1">
        <f>(Table2[[#This Row],[Current Week High]]/Table2[[#This Row],[Close Price]])-1</f>
        <v>1.366439268227726E-2</v>
      </c>
      <c r="AG656" s="1">
        <f>(Table2[[#This Row],[Close Price]]/Table2[[#This Row],[Current Month Low]])-1</f>
        <v>5.2911993097497945E-2</v>
      </c>
      <c r="AH656" s="1">
        <f>(Table2[[#This Row],[Current Month High]]/Table2[[#This Row],[Close Price]])-1</f>
        <v>1.366439268227726E-2</v>
      </c>
      <c r="AI656">
        <v>16.526335197590701</v>
      </c>
      <c r="AJ656">
        <v>35.3660565723793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-0.08</v>
      </c>
      <c r="AM656" t="s">
        <v>3206</v>
      </c>
      <c r="AN656">
        <v>4.1500000000000004</v>
      </c>
      <c r="AO656" t="s">
        <v>3208</v>
      </c>
      <c r="AP656">
        <v>-3.4271025038335998E-2</v>
      </c>
      <c r="AQ656">
        <f>(Table2[[#This Row],[Sharpe Ratio]]-AVERAGE(Table2[Sharpe Ratio]))/_xlfn.STDEV.P(Table2[Sharpe Ratio])</f>
        <v>-1.1567211115970129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491</v>
      </c>
      <c r="AT656">
        <f>_xlfn.RANK.AVG(Table2[[#This Row],[6M Return vs Nifty Z-Score]],Table2[6M Return vs Nifty Z-Score])</f>
        <v>659</v>
      </c>
      <c r="AU656">
        <f>_xlfn.RANK.AVG(Table2[[#This Row],[Sharpe Ratio Z-Score]],Table2[Sharpe Ratio Z-Score])</f>
        <v>651</v>
      </c>
      <c r="AV656">
        <f>(Table2[[#This Row],[Rank 1Y]]+Table2[[#This Row],[Rank 6M]]+Table2[[#This Row],[Rank Sharpe]])/3</f>
        <v>600.33333333333337</v>
      </c>
    </row>
    <row r="657" spans="1:48" x14ac:dyDescent="0.3">
      <c r="A657" t="s">
        <v>1559</v>
      </c>
      <c r="B657" t="s">
        <v>1560</v>
      </c>
      <c r="C657" t="s">
        <v>3173</v>
      </c>
      <c r="D657" t="s">
        <v>258</v>
      </c>
      <c r="E657">
        <v>6412.4736452400002</v>
      </c>
      <c r="F657">
        <v>1420.4</v>
      </c>
      <c r="G657">
        <v>-45.484073016027303</v>
      </c>
      <c r="H657">
        <f>(Table2[[#This Row],[1Y Return vs Nifty]]-AVERAGE(Table2[1Y Return vs Nifty]))/_xlfn.STDEV.P(Table2[1Y Return vs Nifty])</f>
        <v>-1.2252583010885121</v>
      </c>
      <c r="I657">
        <v>3.61807466801171</v>
      </c>
      <c r="J657">
        <f>(Table2[[#This Row],[1M Return vs Nifty]]-AVERAGE(Table2[1M Return vs Nifty]))/_xlfn.STDEV.P(Table2[1M Return vs Nifty])</f>
        <v>0.11694897667702847</v>
      </c>
      <c r="K657">
        <v>1.5691645006399</v>
      </c>
      <c r="L657">
        <f>(Table2[[#This Row],[6M Return vs Nifty]]-AVERAGE(Table2[6M Return vs Nifty]))/_xlfn.STDEV.P(Table2[6M Return vs Nifty])</f>
        <v>-0.37549649302264987</v>
      </c>
      <c r="M657">
        <v>7.5482474071543804</v>
      </c>
      <c r="N657">
        <f>(Table2[[#This Row],[1W Return vs Nifty]]-AVERAGE(Table2[1W Return vs Nifty]))/_xlfn.STDEV.P(Table2[1W Return vs Nifty])</f>
        <v>1.0193768784425885</v>
      </c>
      <c r="O657">
        <v>1380.56</v>
      </c>
      <c r="P657">
        <v>1375.6430953535</v>
      </c>
      <c r="Q657">
        <v>1414.2541915730999</v>
      </c>
      <c r="R657">
        <v>71.195054121613893</v>
      </c>
      <c r="S657" s="1">
        <f>(Table2[[#This Row],[Close Price]]-Table2[[#This Row],[20D EMA]])/Table2[[#This Row],[20D EMA]]</f>
        <v>2.8857854783566197E-2</v>
      </c>
      <c r="T657" s="1">
        <f>(Table2[[#This Row],[Close Price]]-Table2[[#This Row],[50D EMA]])/Table2[[#This Row],[50D EMA]]</f>
        <v>3.2535259179997444E-2</v>
      </c>
      <c r="U657" s="1">
        <f>(Table2[[#This Row],[Close Price]]-Table2[[#This Row],[200D EMA]])/Table2[[#This Row],[200D EMA]]</f>
        <v>4.3456179684814031E-3</v>
      </c>
      <c r="V657">
        <v>3.1921305824725299</v>
      </c>
      <c r="W657">
        <v>1405</v>
      </c>
      <c r="X657">
        <v>1433.5</v>
      </c>
      <c r="Y657">
        <v>1394.45</v>
      </c>
      <c r="Z657">
        <v>1445.65</v>
      </c>
      <c r="AA657">
        <v>1340.1</v>
      </c>
      <c r="AB657">
        <v>1445.65</v>
      </c>
      <c r="AC657" s="1">
        <f>(Table2[[#This Row],[Close Price]]/Table2[[#This Row],[Day Low]])-1</f>
        <v>1.0960854092526784E-2</v>
      </c>
      <c r="AD657" s="1">
        <f>(Table2[[#This Row],[Day High]]/Table2[[#This Row],[Close Price]])-1</f>
        <v>9.2227541537595048E-3</v>
      </c>
      <c r="AE657" s="1">
        <f>(Table2[[#This Row],[Close Price]]/Table2[[#This Row],[Current Week Low]])-1</f>
        <v>1.8609487611603193E-2</v>
      </c>
      <c r="AF657" s="1">
        <f>(Table2[[#This Row],[Current Week High]]/Table2[[#This Row],[Close Price]])-1</f>
        <v>1.777668262461285E-2</v>
      </c>
      <c r="AG657" s="1">
        <f>(Table2[[#This Row],[Close Price]]/Table2[[#This Row],[Current Month Low]])-1</f>
        <v>5.9920901425266848E-2</v>
      </c>
      <c r="AH657" s="1">
        <f>(Table2[[#This Row],[Current Month High]]/Table2[[#This Row],[Close Price]])-1</f>
        <v>1.777668262461285E-2</v>
      </c>
      <c r="AI657">
        <v>33.620811039143803</v>
      </c>
      <c r="AJ657">
        <v>24.258595048552099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0.04</v>
      </c>
      <c r="AM657" t="s">
        <v>3208</v>
      </c>
      <c r="AN657">
        <v>3.38</v>
      </c>
      <c r="AO657" t="s">
        <v>3208</v>
      </c>
      <c r="AP657">
        <v>-4.0795135615371E-2</v>
      </c>
      <c r="AQ657">
        <f>(Table2[[#This Row],[Sharpe Ratio]]-AVERAGE(Table2[Sharpe Ratio]))/_xlfn.STDEV.P(Table2[Sharpe Ratio])</f>
        <v>-1.2329967171802809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707</v>
      </c>
      <c r="AT657">
        <f>_xlfn.RANK.AVG(Table2[[#This Row],[6M Return vs Nifty Z-Score]],Table2[6M Return vs Nifty Z-Score])</f>
        <v>447</v>
      </c>
      <c r="AU657">
        <f>_xlfn.RANK.AVG(Table2[[#This Row],[Sharpe Ratio Z-Score]],Table2[Sharpe Ratio Z-Score])</f>
        <v>657</v>
      </c>
      <c r="AV657">
        <f>(Table2[[#This Row],[Rank 1Y]]+Table2[[#This Row],[Rank 6M]]+Table2[[#This Row],[Rank Sharpe]])/3</f>
        <v>603.66666666666663</v>
      </c>
    </row>
    <row r="658" spans="1:48" x14ac:dyDescent="0.3">
      <c r="A658" t="s">
        <v>539</v>
      </c>
      <c r="B658" t="s">
        <v>540</v>
      </c>
      <c r="C658" t="s">
        <v>3173</v>
      </c>
      <c r="D658" t="s">
        <v>436</v>
      </c>
      <c r="E658">
        <v>39253.0743321599</v>
      </c>
      <c r="F658">
        <v>1429.3</v>
      </c>
      <c r="G658">
        <v>-42.020366405398299</v>
      </c>
      <c r="H658">
        <f>(Table2[[#This Row],[1Y Return vs Nifty]]-AVERAGE(Table2[1Y Return vs Nifty]))/_xlfn.STDEV.P(Table2[1Y Return vs Nifty])</f>
        <v>-1.1638464564730275</v>
      </c>
      <c r="I658">
        <v>-2.5992221004260001</v>
      </c>
      <c r="J658">
        <f>(Table2[[#This Row],[1M Return vs Nifty]]-AVERAGE(Table2[1M Return vs Nifty]))/_xlfn.STDEV.P(Table2[1M Return vs Nifty])</f>
        <v>-0.49020504865007469</v>
      </c>
      <c r="K658">
        <v>-22.1970361156968</v>
      </c>
      <c r="L658">
        <f>(Table2[[#This Row],[6M Return vs Nifty]]-AVERAGE(Table2[6M Return vs Nifty]))/_xlfn.STDEV.P(Table2[6M Return vs Nifty])</f>
        <v>-1.1352520519152556</v>
      </c>
      <c r="M658">
        <v>0.29174122253178902</v>
      </c>
      <c r="N658">
        <f>(Table2[[#This Row],[1W Return vs Nifty]]-AVERAGE(Table2[1W Return vs Nifty]))/_xlfn.STDEV.P(Table2[1W Return vs Nifty])</f>
        <v>-0.35401239107019605</v>
      </c>
      <c r="O658">
        <v>1432.15</v>
      </c>
      <c r="P658">
        <v>1463.76802160076</v>
      </c>
      <c r="Q658">
        <v>1503.2446378954801</v>
      </c>
      <c r="R658">
        <v>44.754810361641198</v>
      </c>
      <c r="S658" s="1">
        <f>(Table2[[#This Row],[Close Price]]-Table2[[#This Row],[20D EMA]])/Table2[[#This Row],[20D EMA]]</f>
        <v>-1.9900150123940484E-3</v>
      </c>
      <c r="T658" s="1">
        <f>(Table2[[#This Row],[Close Price]]-Table2[[#This Row],[50D EMA]])/Table2[[#This Row],[50D EMA]]</f>
        <v>-2.3547461819165994E-2</v>
      </c>
      <c r="U658" s="1">
        <f>(Table2[[#This Row],[Close Price]]-Table2[[#This Row],[200D EMA]])/Table2[[#This Row],[200D EMA]]</f>
        <v>-4.9190022722450225E-2</v>
      </c>
      <c r="V658">
        <v>0.91192673636989596</v>
      </c>
      <c r="W658">
        <v>1407.95</v>
      </c>
      <c r="X658">
        <v>1447</v>
      </c>
      <c r="Y658">
        <v>1382.45</v>
      </c>
      <c r="Z658">
        <v>1447</v>
      </c>
      <c r="AA658">
        <v>1382.45</v>
      </c>
      <c r="AB658">
        <v>1475</v>
      </c>
      <c r="AC658" s="1">
        <f>(Table2[[#This Row],[Close Price]]/Table2[[#This Row],[Day Low]])-1</f>
        <v>1.5163890763166155E-2</v>
      </c>
      <c r="AD658" s="1">
        <f>(Table2[[#This Row],[Day High]]/Table2[[#This Row],[Close Price]])-1</f>
        <v>1.2383684320996347E-2</v>
      </c>
      <c r="AE658" s="1">
        <f>(Table2[[#This Row],[Close Price]]/Table2[[#This Row],[Current Week Low]])-1</f>
        <v>3.3889109913559201E-2</v>
      </c>
      <c r="AF658" s="1">
        <f>(Table2[[#This Row],[Current Week High]]/Table2[[#This Row],[Close Price]])-1</f>
        <v>1.2383684320996347E-2</v>
      </c>
      <c r="AG658" s="1">
        <f>(Table2[[#This Row],[Close Price]]/Table2[[#This Row],[Current Month Low]])-1</f>
        <v>3.3889109913559201E-2</v>
      </c>
      <c r="AH658" s="1">
        <f>(Table2[[#This Row],[Current Month High]]/Table2[[#This Row],[Close Price]])-1</f>
        <v>3.1973693416357696E-2</v>
      </c>
      <c r="AI658">
        <v>25.120688448890999</v>
      </c>
      <c r="AJ658">
        <v>9.5249042145593794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-0.03</v>
      </c>
      <c r="AM658" t="s">
        <v>3206</v>
      </c>
      <c r="AN658">
        <v>0.09</v>
      </c>
      <c r="AO658" t="s">
        <v>3208</v>
      </c>
      <c r="AP658">
        <v>3.3893836224787997E-2</v>
      </c>
      <c r="AQ658">
        <f>(Table2[[#This Row],[Sharpe Ratio]]-AVERAGE(Table2[Sharpe Ratio]))/_xlfn.STDEV.P(Table2[Sharpe Ratio])</f>
        <v>-0.35978243145784861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696</v>
      </c>
      <c r="AT658">
        <f>_xlfn.RANK.AVG(Table2[[#This Row],[6M Return vs Nifty Z-Score]],Table2[6M Return vs Nifty Z-Score])</f>
        <v>681</v>
      </c>
      <c r="AU658">
        <f>_xlfn.RANK.AVG(Table2[[#This Row],[Sharpe Ratio Z-Score]],Table2[Sharpe Ratio Z-Score])</f>
        <v>435</v>
      </c>
      <c r="AV658">
        <f>(Table2[[#This Row],[Rank 1Y]]+Table2[[#This Row],[Rank 6M]]+Table2[[#This Row],[Rank Sharpe]])/3</f>
        <v>604</v>
      </c>
    </row>
    <row r="659" spans="1:48" x14ac:dyDescent="0.3">
      <c r="A659" t="s">
        <v>947</v>
      </c>
      <c r="B659" t="s">
        <v>948</v>
      </c>
      <c r="C659" t="s">
        <v>3161</v>
      </c>
      <c r="D659" t="s">
        <v>553</v>
      </c>
      <c r="E659">
        <v>16103.823876</v>
      </c>
      <c r="F659">
        <v>321.60000000000002</v>
      </c>
      <c r="G659">
        <v>-8.9315389986730107</v>
      </c>
      <c r="H659">
        <f>(Table2[[#This Row],[1Y Return vs Nifty]]-AVERAGE(Table2[1Y Return vs Nifty]))/_xlfn.STDEV.P(Table2[1Y Return vs Nifty])</f>
        <v>-0.57717842836270727</v>
      </c>
      <c r="I659">
        <v>1.9729979071677</v>
      </c>
      <c r="J659">
        <f>(Table2[[#This Row],[1M Return vs Nifty]]-AVERAGE(Table2[1M Return vs Nifty]))/_xlfn.STDEV.P(Table2[1M Return vs Nifty])</f>
        <v>-4.3702028819287309E-2</v>
      </c>
      <c r="K659">
        <v>-17.115352767947201</v>
      </c>
      <c r="L659">
        <f>(Table2[[#This Row],[6M Return vs Nifty]]-AVERAGE(Table2[6M Return vs Nifty]))/_xlfn.STDEV.P(Table2[6M Return vs Nifty])</f>
        <v>-0.9728012995080394</v>
      </c>
      <c r="M659">
        <v>1.5325248637050899</v>
      </c>
      <c r="N659">
        <f>(Table2[[#This Row],[1W Return vs Nifty]]-AVERAGE(Table2[1W Return vs Nifty]))/_xlfn.STDEV.P(Table2[1W Return vs Nifty])</f>
        <v>-0.1191777619499783</v>
      </c>
      <c r="O659">
        <v>318.92</v>
      </c>
      <c r="P659">
        <v>319.067763834206</v>
      </c>
      <c r="Q659">
        <v>318.04218649856801</v>
      </c>
      <c r="R659">
        <v>54.532790546707297</v>
      </c>
      <c r="S659" s="1">
        <f>(Table2[[#This Row],[Close Price]]-Table2[[#This Row],[20D EMA]])/Table2[[#This Row],[20D EMA]]</f>
        <v>8.4033613445378356E-3</v>
      </c>
      <c r="T659" s="1">
        <f>(Table2[[#This Row],[Close Price]]-Table2[[#This Row],[50D EMA]])/Table2[[#This Row],[50D EMA]]</f>
        <v>7.9363585194705492E-3</v>
      </c>
      <c r="U659" s="1">
        <f>(Table2[[#This Row],[Close Price]]-Table2[[#This Row],[200D EMA]])/Table2[[#This Row],[200D EMA]]</f>
        <v>1.1186608734524052E-2</v>
      </c>
      <c r="V659">
        <v>1.34339287660725</v>
      </c>
      <c r="W659">
        <v>319.05</v>
      </c>
      <c r="X659">
        <v>325</v>
      </c>
      <c r="Y659">
        <v>312.05</v>
      </c>
      <c r="Z659">
        <v>328.05</v>
      </c>
      <c r="AA659">
        <v>312.05</v>
      </c>
      <c r="AB659">
        <v>335.9</v>
      </c>
      <c r="AC659" s="1">
        <f>(Table2[[#This Row],[Close Price]]/Table2[[#This Row],[Day Low]])-1</f>
        <v>7.9924776680770915E-3</v>
      </c>
      <c r="AD659" s="1">
        <f>(Table2[[#This Row],[Day High]]/Table2[[#This Row],[Close Price]])-1</f>
        <v>1.0572139303482553E-2</v>
      </c>
      <c r="AE659" s="1">
        <f>(Table2[[#This Row],[Close Price]]/Table2[[#This Row],[Current Week Low]])-1</f>
        <v>3.0604069860599381E-2</v>
      </c>
      <c r="AF659" s="1">
        <f>(Table2[[#This Row],[Current Week High]]/Table2[[#This Row],[Close Price]])-1</f>
        <v>2.0055970149253755E-2</v>
      </c>
      <c r="AG659" s="1">
        <f>(Table2[[#This Row],[Close Price]]/Table2[[#This Row],[Current Month Low]])-1</f>
        <v>3.0604069860599381E-2</v>
      </c>
      <c r="AH659" s="1">
        <f>(Table2[[#This Row],[Current Month High]]/Table2[[#This Row],[Close Price]])-1</f>
        <v>4.4465174129353136E-2</v>
      </c>
      <c r="AI659">
        <v>21.890547263681501</v>
      </c>
      <c r="AJ659">
        <v>21.358490566037698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-7.0000000000000007E-2</v>
      </c>
      <c r="AM659" t="s">
        <v>3206</v>
      </c>
      <c r="AN659">
        <v>3.09</v>
      </c>
      <c r="AO659" t="s">
        <v>3208</v>
      </c>
      <c r="AP659">
        <v>-3.7466639843640001E-2</v>
      </c>
      <c r="AQ659">
        <f>(Table2[[#This Row],[Sharpe Ratio]]-AVERAGE(Table2[Sharpe Ratio]))/_xlfn.STDEV.P(Table2[Sharpe Ratio])</f>
        <v>-1.194082136001384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515</v>
      </c>
      <c r="AT659">
        <f>_xlfn.RANK.AVG(Table2[[#This Row],[6M Return vs Nifty Z-Score]],Table2[6M Return vs Nifty Z-Score])</f>
        <v>644</v>
      </c>
      <c r="AU659">
        <f>_xlfn.RANK.AVG(Table2[[#This Row],[Sharpe Ratio Z-Score]],Table2[Sharpe Ratio Z-Score])</f>
        <v>654</v>
      </c>
      <c r="AV659">
        <f>(Table2[[#This Row],[Rank 1Y]]+Table2[[#This Row],[Rank 6M]]+Table2[[#This Row],[Rank Sharpe]])/3</f>
        <v>604.33333333333337</v>
      </c>
    </row>
    <row r="660" spans="1:48" x14ac:dyDescent="0.3">
      <c r="A660" t="s">
        <v>1352</v>
      </c>
      <c r="B660" t="s">
        <v>1353</v>
      </c>
      <c r="C660" t="s">
        <v>3160</v>
      </c>
      <c r="D660" t="s">
        <v>21</v>
      </c>
      <c r="E660">
        <v>8485.3421887999993</v>
      </c>
      <c r="F660">
        <v>2664.7</v>
      </c>
      <c r="G660">
        <v>-14.334811794912699</v>
      </c>
      <c r="H660">
        <f>(Table2[[#This Row],[1Y Return vs Nifty]]-AVERAGE(Table2[1Y Return vs Nifty]))/_xlfn.STDEV.P(Table2[1Y Return vs Nifty])</f>
        <v>-0.67297896422780668</v>
      </c>
      <c r="I660">
        <v>-1.3857579683100001</v>
      </c>
      <c r="J660">
        <f>(Table2[[#This Row],[1M Return vs Nifty]]-AVERAGE(Table2[1M Return vs Nifty]))/_xlfn.STDEV.P(Table2[1M Return vs Nifty])</f>
        <v>-0.3717034458080693</v>
      </c>
      <c r="K660">
        <v>-14.866771405292999</v>
      </c>
      <c r="L660">
        <f>(Table2[[#This Row],[6M Return vs Nifty]]-AVERAGE(Table2[6M Return vs Nifty]))/_xlfn.STDEV.P(Table2[6M Return vs Nifty])</f>
        <v>-0.90091887212818633</v>
      </c>
      <c r="M660">
        <v>-2.7759513401470999</v>
      </c>
      <c r="N660">
        <f>(Table2[[#This Row],[1W Return vs Nifty]]-AVERAGE(Table2[1W Return vs Nifty]))/_xlfn.STDEV.P(Table2[1W Return vs Nifty])</f>
        <v>-0.93461357028168801</v>
      </c>
      <c r="O660">
        <v>2818.74</v>
      </c>
      <c r="P660">
        <v>2802.12813484873</v>
      </c>
      <c r="Q660">
        <v>2651.8513255453199</v>
      </c>
      <c r="R660">
        <v>37.465545339775197</v>
      </c>
      <c r="S660" s="1">
        <f>(Table2[[#This Row],[Close Price]]-Table2[[#This Row],[20D EMA]])/Table2[[#This Row],[20D EMA]]</f>
        <v>-5.4648530903879028E-2</v>
      </c>
      <c r="T660" s="1">
        <f>(Table2[[#This Row],[Close Price]]-Table2[[#This Row],[50D EMA]])/Table2[[#This Row],[50D EMA]]</f>
        <v>-4.9044200777117263E-2</v>
      </c>
      <c r="U660" s="1">
        <f>(Table2[[#This Row],[Close Price]]-Table2[[#This Row],[200D EMA]])/Table2[[#This Row],[200D EMA]]</f>
        <v>4.8451714961952955E-3</v>
      </c>
      <c r="V660">
        <v>1.9433853400641099</v>
      </c>
      <c r="W660">
        <v>2643.15</v>
      </c>
      <c r="X660">
        <v>2768</v>
      </c>
      <c r="Y660">
        <v>2643.15</v>
      </c>
      <c r="Z660">
        <v>2768</v>
      </c>
      <c r="AA660">
        <v>2643.15</v>
      </c>
      <c r="AB660">
        <v>2974.8</v>
      </c>
      <c r="AC660" s="1">
        <f>(Table2[[#This Row],[Close Price]]/Table2[[#This Row],[Day Low]])-1</f>
        <v>8.1531505968257534E-3</v>
      </c>
      <c r="AD660" s="1">
        <f>(Table2[[#This Row],[Day High]]/Table2[[#This Row],[Close Price]])-1</f>
        <v>3.8766089991368657E-2</v>
      </c>
      <c r="AE660" s="1">
        <f>(Table2[[#This Row],[Close Price]]/Table2[[#This Row],[Current Week Low]])-1</f>
        <v>8.1531505968257534E-3</v>
      </c>
      <c r="AF660" s="1">
        <f>(Table2[[#This Row],[Current Week High]]/Table2[[#This Row],[Close Price]])-1</f>
        <v>3.8766089991368657E-2</v>
      </c>
      <c r="AG660" s="1">
        <f>(Table2[[#This Row],[Close Price]]/Table2[[#This Row],[Current Month Low]])-1</f>
        <v>8.1531505968257534E-3</v>
      </c>
      <c r="AH660" s="1">
        <f>(Table2[[#This Row],[Current Month High]]/Table2[[#This Row],[Close Price]])-1</f>
        <v>0.11637332532742906</v>
      </c>
      <c r="AI660">
        <v>18.024543100536601</v>
      </c>
      <c r="AJ660">
        <v>26.706450155726099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-0.19</v>
      </c>
      <c r="AM660" t="s">
        <v>3206</v>
      </c>
      <c r="AN660">
        <v>-12.2</v>
      </c>
      <c r="AO660" t="s">
        <v>3206</v>
      </c>
      <c r="AP660">
        <v>-2.5814504817713999E-2</v>
      </c>
      <c r="AQ660">
        <f>(Table2[[#This Row],[Sharpe Ratio]]-AVERAGE(Table2[Sharpe Ratio]))/_xlfn.STDEV.P(Table2[Sharpe Ratio])</f>
        <v>-1.0578530447028678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-3.9380678971486178</v>
      </c>
      <c r="AS660">
        <f>_xlfn.RANK.AVG(Table2[[#This Row],[1Y Return vs Nifty Z-Score]],Table2[1Y Return vs Nifty Z-Score])</f>
        <v>558</v>
      </c>
      <c r="AT660">
        <f>_xlfn.RANK.AVG(Table2[[#This Row],[6M Return vs Nifty Z-Score]],Table2[6M Return vs Nifty Z-Score])</f>
        <v>619</v>
      </c>
      <c r="AU660">
        <f>_xlfn.RANK.AVG(Table2[[#This Row],[Sharpe Ratio Z-Score]],Table2[Sharpe Ratio Z-Score])</f>
        <v>636</v>
      </c>
      <c r="AV660">
        <f>(Table2[[#This Row],[Rank 1Y]]+Table2[[#This Row],[Rank 6M]]+Table2[[#This Row],[Rank Sharpe]])/3</f>
        <v>604.33333333333337</v>
      </c>
    </row>
    <row r="661" spans="1:48" x14ac:dyDescent="0.3">
      <c r="A661" t="s">
        <v>1641</v>
      </c>
      <c r="B661" t="s">
        <v>1642</v>
      </c>
      <c r="C661" t="s">
        <v>3173</v>
      </c>
      <c r="D661" t="s">
        <v>258</v>
      </c>
      <c r="E661">
        <v>5551.0295898149998</v>
      </c>
      <c r="F661">
        <v>1775.55</v>
      </c>
      <c r="G661">
        <v>-61.517977310709902</v>
      </c>
      <c r="H661">
        <f>(Table2[[#This Row],[1Y Return vs Nifty]]-AVERAGE(Table2[1Y Return vs Nifty]))/_xlfn.STDEV.P(Table2[1Y Return vs Nifty])</f>
        <v>-1.5095409352189424</v>
      </c>
      <c r="I661">
        <v>-3.0389888705922399</v>
      </c>
      <c r="J661">
        <f>(Table2[[#This Row],[1M Return vs Nifty]]-AVERAGE(Table2[1M Return vs Nifty]))/_xlfn.STDEV.P(Table2[1M Return vs Nifty])</f>
        <v>-0.53315074911381899</v>
      </c>
      <c r="K661">
        <v>-12.5711190559611</v>
      </c>
      <c r="L661">
        <f>(Table2[[#This Row],[6M Return vs Nifty]]-AVERAGE(Table2[6M Return vs Nifty]))/_xlfn.STDEV.P(Table2[6M Return vs Nifty])</f>
        <v>-0.82753168408556432</v>
      </c>
      <c r="M661">
        <v>2.3689988142012801</v>
      </c>
      <c r="N661">
        <f>(Table2[[#This Row],[1W Return vs Nifty]]-AVERAGE(Table2[1W Return vs Nifty]))/_xlfn.STDEV.P(Table2[1W Return vs Nifty])</f>
        <v>3.9135938694677706E-2</v>
      </c>
      <c r="O661">
        <v>1797.02</v>
      </c>
      <c r="P661">
        <v>1824.8129928129499</v>
      </c>
      <c r="Q661">
        <v>1921.0712068278699</v>
      </c>
      <c r="R661">
        <v>54.050004644448201</v>
      </c>
      <c r="S661" s="1">
        <f>(Table2[[#This Row],[Close Price]]-Table2[[#This Row],[20D EMA]])/Table2[[#This Row],[20D EMA]]</f>
        <v>-1.1947557623176163E-2</v>
      </c>
      <c r="T661" s="1">
        <f>(Table2[[#This Row],[Close Price]]-Table2[[#This Row],[50D EMA]])/Table2[[#This Row],[50D EMA]]</f>
        <v>-2.6996187010380191E-2</v>
      </c>
      <c r="U661" s="1">
        <f>(Table2[[#This Row],[Close Price]]-Table2[[#This Row],[200D EMA]])/Table2[[#This Row],[200D EMA]]</f>
        <v>-7.5750032747697524E-2</v>
      </c>
      <c r="V661">
        <v>0.399616585025802</v>
      </c>
      <c r="W661">
        <v>1773.3</v>
      </c>
      <c r="X661">
        <v>1809.8</v>
      </c>
      <c r="Y661">
        <v>1752.65</v>
      </c>
      <c r="Z661">
        <v>1809.8</v>
      </c>
      <c r="AA661">
        <v>1752.65</v>
      </c>
      <c r="AB661">
        <v>1842</v>
      </c>
      <c r="AC661" s="1">
        <f>(Table2[[#This Row],[Close Price]]/Table2[[#This Row],[Day Low]])-1</f>
        <v>1.2688208424971315E-3</v>
      </c>
      <c r="AD661" s="1">
        <f>(Table2[[#This Row],[Day High]]/Table2[[#This Row],[Close Price]])-1</f>
        <v>1.9289797527526575E-2</v>
      </c>
      <c r="AE661" s="1">
        <f>(Table2[[#This Row],[Close Price]]/Table2[[#This Row],[Current Week Low]])-1</f>
        <v>1.3065928736484711E-2</v>
      </c>
      <c r="AF661" s="1">
        <f>(Table2[[#This Row],[Current Week High]]/Table2[[#This Row],[Close Price]])-1</f>
        <v>1.9289797527526575E-2</v>
      </c>
      <c r="AG661" s="1">
        <f>(Table2[[#This Row],[Close Price]]/Table2[[#This Row],[Current Month Low]])-1</f>
        <v>1.3065928736484711E-2</v>
      </c>
      <c r="AH661" s="1">
        <f>(Table2[[#This Row],[Current Month High]]/Table2[[#This Row],[Close Price]])-1</f>
        <v>3.7425023232237953E-2</v>
      </c>
      <c r="AI661">
        <v>64.4757962321534</v>
      </c>
      <c r="AJ661">
        <v>10.971874999999899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-0.08</v>
      </c>
      <c r="AM661" t="s">
        <v>3206</v>
      </c>
      <c r="AN661">
        <v>-1.59</v>
      </c>
      <c r="AO661" t="s">
        <v>3206</v>
      </c>
      <c r="AP661">
        <v>1.6290353337927999E-2</v>
      </c>
      <c r="AQ661">
        <f>(Table2[[#This Row],[Sharpe Ratio]]-AVERAGE(Table2[Sharpe Ratio]))/_xlfn.STDEV.P(Table2[Sharpe Ratio])</f>
        <v>-0.56559076375318562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731</v>
      </c>
      <c r="AT661">
        <f>_xlfn.RANK.AVG(Table2[[#This Row],[6M Return vs Nifty Z-Score]],Table2[6M Return vs Nifty Z-Score])</f>
        <v>591</v>
      </c>
      <c r="AU661">
        <f>_xlfn.RANK.AVG(Table2[[#This Row],[Sharpe Ratio Z-Score]],Table2[Sharpe Ratio Z-Score])</f>
        <v>491</v>
      </c>
      <c r="AV661">
        <f>(Table2[[#This Row],[Rank 1Y]]+Table2[[#This Row],[Rank 6M]]+Table2[[#This Row],[Rank Sharpe]])/3</f>
        <v>604.33333333333337</v>
      </c>
    </row>
    <row r="662" spans="1:48" x14ac:dyDescent="0.3">
      <c r="A662" t="s">
        <v>359</v>
      </c>
      <c r="B662" t="s">
        <v>360</v>
      </c>
      <c r="C662" t="s">
        <v>3171</v>
      </c>
      <c r="D662" t="s">
        <v>86</v>
      </c>
      <c r="E662">
        <v>70151.777248575003</v>
      </c>
      <c r="F662">
        <v>618</v>
      </c>
      <c r="G662">
        <v>-21.8647324508389</v>
      </c>
      <c r="H662">
        <f>(Table2[[#This Row],[1Y Return vs Nifty]]-AVERAGE(Table2[1Y Return vs Nifty]))/_xlfn.STDEV.P(Table2[1Y Return vs Nifty])</f>
        <v>-0.80648516705388595</v>
      </c>
      <c r="I662">
        <v>11.2767324633994</v>
      </c>
      <c r="J662">
        <f>(Table2[[#This Row],[1M Return vs Nifty]]-AVERAGE(Table2[1M Return vs Nifty]))/_xlfn.STDEV.P(Table2[1M Return vs Nifty])</f>
        <v>0.86486001941158452</v>
      </c>
      <c r="K662">
        <v>-4.35205155643854</v>
      </c>
      <c r="L662">
        <f>(Table2[[#This Row],[6M Return vs Nifty]]-AVERAGE(Table2[6M Return vs Nifty]))/_xlfn.STDEV.P(Table2[6M Return vs Nifty])</f>
        <v>-0.56478534433686234</v>
      </c>
      <c r="M662">
        <v>5.5282632722403298</v>
      </c>
      <c r="N662">
        <f>(Table2[[#This Row],[1W Return vs Nifty]]-AVERAGE(Table2[1W Return vs Nifty]))/_xlfn.STDEV.P(Table2[1W Return vs Nifty])</f>
        <v>0.63706830391729741</v>
      </c>
      <c r="O662">
        <v>580.71</v>
      </c>
      <c r="P662">
        <v>556.25166723223697</v>
      </c>
      <c r="Q662">
        <v>543.23701146704798</v>
      </c>
      <c r="R662">
        <v>74.854664623498806</v>
      </c>
      <c r="S662" s="1">
        <f>(Table2[[#This Row],[Close Price]]-Table2[[#This Row],[20D EMA]])/Table2[[#This Row],[20D EMA]]</f>
        <v>6.4214496047941244E-2</v>
      </c>
      <c r="T662" s="1">
        <f>(Table2[[#This Row],[Close Price]]-Table2[[#This Row],[50D EMA]])/Table2[[#This Row],[50D EMA]]</f>
        <v>0.11100790596279309</v>
      </c>
      <c r="U662" s="1">
        <f>(Table2[[#This Row],[Close Price]]-Table2[[#This Row],[200D EMA]])/Table2[[#This Row],[200D EMA]]</f>
        <v>0.1376249904826064</v>
      </c>
      <c r="V662">
        <v>1.0842440402662401</v>
      </c>
      <c r="W662">
        <v>604.5</v>
      </c>
      <c r="X662">
        <v>622.29999999999995</v>
      </c>
      <c r="Y662">
        <v>593.65</v>
      </c>
      <c r="Z662">
        <v>622.29999999999995</v>
      </c>
      <c r="AA662">
        <v>570.15</v>
      </c>
      <c r="AB662">
        <v>622.29999999999995</v>
      </c>
      <c r="AC662" s="1">
        <f>(Table2[[#This Row],[Close Price]]/Table2[[#This Row],[Day Low]])-1</f>
        <v>2.2332506203474045E-2</v>
      </c>
      <c r="AD662" s="1">
        <f>(Table2[[#This Row],[Day High]]/Table2[[#This Row],[Close Price]])-1</f>
        <v>6.9579288025889419E-3</v>
      </c>
      <c r="AE662" s="1">
        <f>(Table2[[#This Row],[Close Price]]/Table2[[#This Row],[Current Week Low]])-1</f>
        <v>4.1017434515286721E-2</v>
      </c>
      <c r="AF662" s="1">
        <f>(Table2[[#This Row],[Current Week High]]/Table2[[#This Row],[Close Price]])-1</f>
        <v>6.9579288025889419E-3</v>
      </c>
      <c r="AG662" s="1">
        <f>(Table2[[#This Row],[Close Price]]/Table2[[#This Row],[Current Month Low]])-1</f>
        <v>8.3925282820310532E-2</v>
      </c>
      <c r="AH662" s="1">
        <f>(Table2[[#This Row],[Current Month High]]/Table2[[#This Row],[Close Price]])-1</f>
        <v>6.9579288025889419E-3</v>
      </c>
      <c r="AI662">
        <v>9.9919093851132708</v>
      </c>
      <c r="AJ662">
        <v>40.774487471526101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0.22</v>
      </c>
      <c r="AM662" t="s">
        <v>3208</v>
      </c>
      <c r="AN662">
        <v>7.98</v>
      </c>
      <c r="AO662" t="s">
        <v>3208</v>
      </c>
      <c r="AP662">
        <v>-7.4442499408734E-2</v>
      </c>
      <c r="AQ662">
        <f>(Table2[[#This Row],[Sharpe Ratio]]-AVERAGE(Table2[Sharpe Ratio]))/_xlfn.STDEV.P(Table2[Sharpe Ratio])</f>
        <v>-1.6263795422129113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-1.4957217302747776</v>
      </c>
      <c r="AS662">
        <f>_xlfn.RANK.AVG(Table2[[#This Row],[1Y Return vs Nifty Z-Score]],Table2[1Y Return vs Nifty Z-Score])</f>
        <v>599</v>
      </c>
      <c r="AT662">
        <f>_xlfn.RANK.AVG(Table2[[#This Row],[6M Return vs Nifty Z-Score]],Table2[6M Return vs Nifty Z-Score])</f>
        <v>514</v>
      </c>
      <c r="AU662">
        <f>_xlfn.RANK.AVG(Table2[[#This Row],[Sharpe Ratio Z-Score]],Table2[Sharpe Ratio Z-Score])</f>
        <v>703</v>
      </c>
      <c r="AV662">
        <f>(Table2[[#This Row],[Rank 1Y]]+Table2[[#This Row],[Rank 6M]]+Table2[[#This Row],[Rank Sharpe]])/3</f>
        <v>605.33333333333337</v>
      </c>
    </row>
    <row r="663" spans="1:48" x14ac:dyDescent="0.3">
      <c r="A663" t="s">
        <v>1996</v>
      </c>
      <c r="B663" t="s">
        <v>1997</v>
      </c>
      <c r="C663" t="s">
        <v>3173</v>
      </c>
      <c r="D663" t="s">
        <v>135</v>
      </c>
      <c r="E663">
        <v>3453.4707523500001</v>
      </c>
      <c r="F663">
        <v>524.65</v>
      </c>
      <c r="G663">
        <v>-37.781162378419999</v>
      </c>
      <c r="H663">
        <f>(Table2[[#This Row],[1Y Return vs Nifty]]-AVERAGE(Table2[1Y Return vs Nifty]))/_xlfn.STDEV.P(Table2[1Y Return vs Nifty])</f>
        <v>-1.0886849695851846</v>
      </c>
      <c r="I663">
        <v>9.3347412951939308</v>
      </c>
      <c r="J663">
        <f>(Table2[[#This Row],[1M Return vs Nifty]]-AVERAGE(Table2[1M Return vs Nifty]))/_xlfn.STDEV.P(Table2[1M Return vs Nifty])</f>
        <v>0.67521365076608131</v>
      </c>
      <c r="K663">
        <v>-10.7134281675006</v>
      </c>
      <c r="L663">
        <f>(Table2[[#This Row],[6M Return vs Nifty]]-AVERAGE(Table2[6M Return vs Nifty]))/_xlfn.STDEV.P(Table2[6M Return vs Nifty])</f>
        <v>-0.76814520485834492</v>
      </c>
      <c r="M663">
        <v>2.01635446870353</v>
      </c>
      <c r="N663">
        <f>(Table2[[#This Row],[1W Return vs Nifty]]-AVERAGE(Table2[1W Return vs Nifty]))/_xlfn.STDEV.P(Table2[1W Return vs Nifty])</f>
        <v>-2.7606643443169435E-2</v>
      </c>
      <c r="O663">
        <v>513.11</v>
      </c>
      <c r="P663">
        <v>512.33119974819101</v>
      </c>
      <c r="Q663">
        <v>511.93979952529497</v>
      </c>
      <c r="R663">
        <v>58.4488754427732</v>
      </c>
      <c r="S663" s="1">
        <f>(Table2[[#This Row],[Close Price]]-Table2[[#This Row],[20D EMA]])/Table2[[#This Row],[20D EMA]]</f>
        <v>2.2490304223265895E-2</v>
      </c>
      <c r="T663" s="1">
        <f>(Table2[[#This Row],[Close Price]]-Table2[[#This Row],[50D EMA]])/Table2[[#This Row],[50D EMA]]</f>
        <v>2.4044602901138197E-2</v>
      </c>
      <c r="U663" s="1">
        <f>(Table2[[#This Row],[Close Price]]-Table2[[#This Row],[200D EMA]])/Table2[[#This Row],[200D EMA]]</f>
        <v>2.4827529499544199E-2</v>
      </c>
      <c r="V663">
        <v>1.26122491596806</v>
      </c>
      <c r="W663">
        <v>514.65</v>
      </c>
      <c r="X663">
        <v>535.6</v>
      </c>
      <c r="Y663">
        <v>489.85</v>
      </c>
      <c r="Z663">
        <v>535.6</v>
      </c>
      <c r="AA663">
        <v>489.85</v>
      </c>
      <c r="AB663">
        <v>543.15</v>
      </c>
      <c r="AC663" s="1">
        <f>(Table2[[#This Row],[Close Price]]/Table2[[#This Row],[Day Low]])-1</f>
        <v>1.9430681045370601E-2</v>
      </c>
      <c r="AD663" s="1">
        <f>(Table2[[#This Row],[Day High]]/Table2[[#This Row],[Close Price]])-1</f>
        <v>2.0871056895072959E-2</v>
      </c>
      <c r="AE663" s="1">
        <f>(Table2[[#This Row],[Close Price]]/Table2[[#This Row],[Current Week Low]])-1</f>
        <v>7.1042155761967818E-2</v>
      </c>
      <c r="AF663" s="1">
        <f>(Table2[[#This Row],[Current Week High]]/Table2[[#This Row],[Close Price]])-1</f>
        <v>2.0871056895072959E-2</v>
      </c>
      <c r="AG663" s="1">
        <f>(Table2[[#This Row],[Close Price]]/Table2[[#This Row],[Current Month Low]])-1</f>
        <v>7.1042155761967818E-2</v>
      </c>
      <c r="AH663" s="1">
        <f>(Table2[[#This Row],[Current Month High]]/Table2[[#This Row],[Close Price]])-1</f>
        <v>3.5261602973410744E-2</v>
      </c>
      <c r="AI663">
        <v>18.174020775755199</v>
      </c>
      <c r="AJ663">
        <v>23.4470588235294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-0.14000000000000001</v>
      </c>
      <c r="AM663" t="s">
        <v>3206</v>
      </c>
      <c r="AN663">
        <v>3.61</v>
      </c>
      <c r="AO663" t="s">
        <v>3208</v>
      </c>
      <c r="AQ663">
        <f>(Table2[[#This Row],[Sharpe Ratio]]-AVERAGE(Table2[Sharpe Ratio]))/_xlfn.STDEV.P(Table2[Sharpe Ratio])</f>
        <v>-0.75604684988846582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-1.9652700170090833</v>
      </c>
      <c r="AS663">
        <f>_xlfn.RANK.AVG(Table2[[#This Row],[1Y Return vs Nifty Z-Score]],Table2[1Y Return vs Nifty Z-Score])</f>
        <v>680</v>
      </c>
      <c r="AT663">
        <f>_xlfn.RANK.AVG(Table2[[#This Row],[6M Return vs Nifty Z-Score]],Table2[6M Return vs Nifty Z-Score])</f>
        <v>578</v>
      </c>
      <c r="AU663">
        <f>_xlfn.RANK.AVG(Table2[[#This Row],[Sharpe Ratio Z-Score]],Table2[Sharpe Ratio Z-Score])</f>
        <v>559.5</v>
      </c>
      <c r="AV663">
        <f>(Table2[[#This Row],[Rank 1Y]]+Table2[[#This Row],[Rank 6M]]+Table2[[#This Row],[Rank Sharpe]])/3</f>
        <v>605.83333333333337</v>
      </c>
    </row>
    <row r="664" spans="1:48" x14ac:dyDescent="0.3">
      <c r="A664" t="s">
        <v>434</v>
      </c>
      <c r="B664" t="s">
        <v>435</v>
      </c>
      <c r="C664" t="s">
        <v>3173</v>
      </c>
      <c r="D664" t="s">
        <v>436</v>
      </c>
      <c r="E664">
        <v>52168.708282845</v>
      </c>
      <c r="F664">
        <v>1923.1</v>
      </c>
      <c r="G664">
        <v>-24.220849561655299</v>
      </c>
      <c r="H664">
        <f>(Table2[[#This Row],[1Y Return vs Nifty]]-AVERAGE(Table2[1Y Return vs Nifty]))/_xlfn.STDEV.P(Table2[1Y Return vs Nifty])</f>
        <v>-0.84825934546187332</v>
      </c>
      <c r="I664">
        <v>-6.5911593008274503</v>
      </c>
      <c r="J664">
        <f>(Table2[[#This Row],[1M Return vs Nifty]]-AVERAGE(Table2[1M Return vs Nifty]))/_xlfn.STDEV.P(Table2[1M Return vs Nifty])</f>
        <v>-0.8800401860655569</v>
      </c>
      <c r="K664">
        <v>-20.045959702563302</v>
      </c>
      <c r="L664">
        <f>(Table2[[#This Row],[6M Return vs Nifty]]-AVERAGE(Table2[6M Return vs Nifty]))/_xlfn.STDEV.P(Table2[6M Return vs Nifty])</f>
        <v>-1.0664866531515365</v>
      </c>
      <c r="M664">
        <v>2.2079439940865799</v>
      </c>
      <c r="N664">
        <f>(Table2[[#This Row],[1W Return vs Nifty]]-AVERAGE(Table2[1W Return vs Nifty]))/_xlfn.STDEV.P(Table2[1W Return vs Nifty])</f>
        <v>8.6541949847955008E-3</v>
      </c>
      <c r="O664">
        <v>1953.27</v>
      </c>
      <c r="P664">
        <v>2038.9421925920699</v>
      </c>
      <c r="Q664">
        <v>2032.8438212881399</v>
      </c>
      <c r="R664">
        <v>51.7527687918437</v>
      </c>
      <c r="S664" s="1">
        <f>(Table2[[#This Row],[Close Price]]-Table2[[#This Row],[20D EMA]])/Table2[[#This Row],[20D EMA]]</f>
        <v>-1.5445893296881678E-2</v>
      </c>
      <c r="T664" s="1">
        <f>(Table2[[#This Row],[Close Price]]-Table2[[#This Row],[50D EMA]])/Table2[[#This Row],[50D EMA]]</f>
        <v>-5.6814848902019099E-2</v>
      </c>
      <c r="U664" s="1">
        <f>(Table2[[#This Row],[Close Price]]-Table2[[#This Row],[200D EMA]])/Table2[[#This Row],[200D EMA]]</f>
        <v>-5.3985367758650191E-2</v>
      </c>
      <c r="V664">
        <v>0.71073602325615803</v>
      </c>
      <c r="W664">
        <v>1914.3</v>
      </c>
      <c r="X664">
        <v>1960</v>
      </c>
      <c r="Y664">
        <v>1877.5</v>
      </c>
      <c r="Z664">
        <v>1960</v>
      </c>
      <c r="AA664">
        <v>1877.5</v>
      </c>
      <c r="AB664">
        <v>1960</v>
      </c>
      <c r="AC664" s="1">
        <f>(Table2[[#This Row],[Close Price]]/Table2[[#This Row],[Day Low]])-1</f>
        <v>4.5969806195476082E-3</v>
      </c>
      <c r="AD664" s="1">
        <f>(Table2[[#This Row],[Day High]]/Table2[[#This Row],[Close Price]])-1</f>
        <v>1.9187769746763061E-2</v>
      </c>
      <c r="AE664" s="1">
        <f>(Table2[[#This Row],[Close Price]]/Table2[[#This Row],[Current Week Low]])-1</f>
        <v>2.4287616511318166E-2</v>
      </c>
      <c r="AF664" s="1">
        <f>(Table2[[#This Row],[Current Week High]]/Table2[[#This Row],[Close Price]])-1</f>
        <v>1.9187769746763061E-2</v>
      </c>
      <c r="AG664" s="1">
        <f>(Table2[[#This Row],[Close Price]]/Table2[[#This Row],[Current Month Low]])-1</f>
        <v>2.4287616511318166E-2</v>
      </c>
      <c r="AH664" s="1">
        <f>(Table2[[#This Row],[Current Month High]]/Table2[[#This Row],[Close Price]])-1</f>
        <v>1.9187769746763061E-2</v>
      </c>
      <c r="AI664">
        <v>27.6064687223753</v>
      </c>
      <c r="AJ664">
        <v>10.522988505747101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-0.27</v>
      </c>
      <c r="AM664" t="s">
        <v>3206</v>
      </c>
      <c r="AN664">
        <v>-2.58</v>
      </c>
      <c r="AO664" t="s">
        <v>3206</v>
      </c>
      <c r="AP664">
        <v>2.88948620079E-4</v>
      </c>
      <c r="AQ664">
        <f>(Table2[[#This Row],[Sharpe Ratio]]-AVERAGE(Table2[Sharpe Ratio]))/_xlfn.STDEV.P(Table2[Sharpe Ratio])</f>
        <v>-0.75266865285781537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615</v>
      </c>
      <c r="AT664">
        <f>_xlfn.RANK.AVG(Table2[[#This Row],[6M Return vs Nifty Z-Score]],Table2[6M Return vs Nifty Z-Score])</f>
        <v>668</v>
      </c>
      <c r="AU664">
        <f>_xlfn.RANK.AVG(Table2[[#This Row],[Sharpe Ratio Z-Score]],Table2[Sharpe Ratio Z-Score])</f>
        <v>535</v>
      </c>
      <c r="AV664">
        <f>(Table2[[#This Row],[Rank 1Y]]+Table2[[#This Row],[Rank 6M]]+Table2[[#This Row],[Rank Sharpe]])/3</f>
        <v>606</v>
      </c>
    </row>
    <row r="665" spans="1:48" x14ac:dyDescent="0.3">
      <c r="A665" t="s">
        <v>341</v>
      </c>
      <c r="B665" t="s">
        <v>342</v>
      </c>
      <c r="C665" t="s">
        <v>3175</v>
      </c>
      <c r="D665" t="s">
        <v>163</v>
      </c>
      <c r="E665">
        <v>75177.781992375007</v>
      </c>
      <c r="F665">
        <v>2482.4</v>
      </c>
      <c r="G665">
        <v>-22.743685604435001</v>
      </c>
      <c r="H665">
        <f>(Table2[[#This Row],[1Y Return vs Nifty]]-AVERAGE(Table2[1Y Return vs Nifty]))/_xlfn.STDEV.P(Table2[1Y Return vs Nifty])</f>
        <v>-0.82206908929698019</v>
      </c>
      <c r="I665">
        <v>-2.9462969850149099</v>
      </c>
      <c r="J665">
        <f>(Table2[[#This Row],[1M Return vs Nifty]]-AVERAGE(Table2[1M Return vs Nifty]))/_xlfn.STDEV.P(Table2[1M Return vs Nifty])</f>
        <v>-0.52409886474356771</v>
      </c>
      <c r="K665">
        <v>-10.483063326507899</v>
      </c>
      <c r="L665">
        <f>(Table2[[#This Row],[6M Return vs Nifty]]-AVERAGE(Table2[6M Return vs Nifty]))/_xlfn.STDEV.P(Table2[6M Return vs Nifty])</f>
        <v>-0.76078092432638189</v>
      </c>
      <c r="M665">
        <v>-0.22223615300197</v>
      </c>
      <c r="N665">
        <f>(Table2[[#This Row],[1W Return vs Nifty]]-AVERAGE(Table2[1W Return vs Nifty]))/_xlfn.STDEV.P(Table2[1W Return vs Nifty])</f>
        <v>-0.45128937180594947</v>
      </c>
      <c r="O665">
        <v>2533.91</v>
      </c>
      <c r="P665">
        <v>2497.5191407963698</v>
      </c>
      <c r="Q665">
        <v>2429.2458370777099</v>
      </c>
      <c r="R665">
        <v>46.944918101195199</v>
      </c>
      <c r="S665" s="1">
        <f>(Table2[[#This Row],[Close Price]]-Table2[[#This Row],[20D EMA]])/Table2[[#This Row],[20D EMA]]</f>
        <v>-2.0328267381240758E-2</v>
      </c>
      <c r="T665" s="1">
        <f>(Table2[[#This Row],[Close Price]]-Table2[[#This Row],[50D EMA]])/Table2[[#This Row],[50D EMA]]</f>
        <v>-6.0536636334041329E-3</v>
      </c>
      <c r="U665" s="1">
        <f>(Table2[[#This Row],[Close Price]]-Table2[[#This Row],[200D EMA]])/Table2[[#This Row],[200D EMA]]</f>
        <v>2.188093197938033E-2</v>
      </c>
      <c r="V665">
        <v>1.1162763785331</v>
      </c>
      <c r="W665">
        <v>2476.85</v>
      </c>
      <c r="X665">
        <v>2549</v>
      </c>
      <c r="Y665">
        <v>2464.85</v>
      </c>
      <c r="Z665">
        <v>2564.9499999999998</v>
      </c>
      <c r="AA665">
        <v>2464.85</v>
      </c>
      <c r="AB665">
        <v>2649</v>
      </c>
      <c r="AC665" s="1">
        <f>(Table2[[#This Row],[Close Price]]/Table2[[#This Row],[Day Low]])-1</f>
        <v>2.2407493388780786E-3</v>
      </c>
      <c r="AD665" s="1">
        <f>(Table2[[#This Row],[Day High]]/Table2[[#This Row],[Close Price]])-1</f>
        <v>2.6828875281985187E-2</v>
      </c>
      <c r="AE665" s="1">
        <f>(Table2[[#This Row],[Close Price]]/Table2[[#This Row],[Current Week Low]])-1</f>
        <v>7.1201087287260378E-3</v>
      </c>
      <c r="AF665" s="1">
        <f>(Table2[[#This Row],[Current Week High]]/Table2[[#This Row],[Close Price]])-1</f>
        <v>3.3254108926844772E-2</v>
      </c>
      <c r="AG665" s="1">
        <f>(Table2[[#This Row],[Close Price]]/Table2[[#This Row],[Current Month Low]])-1</f>
        <v>7.1201087287260378E-3</v>
      </c>
      <c r="AH665" s="1">
        <f>(Table2[[#This Row],[Current Month High]]/Table2[[#This Row],[Close Price]])-1</f>
        <v>6.7112471801482387E-2</v>
      </c>
      <c r="AI665">
        <v>8.5219948436996393</v>
      </c>
      <c r="AJ665">
        <v>19.2171929403289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0.02</v>
      </c>
      <c r="AM665" t="s">
        <v>3208</v>
      </c>
      <c r="AN665">
        <v>-2.21</v>
      </c>
      <c r="AO665" t="s">
        <v>3206</v>
      </c>
      <c r="AP665">
        <v>-2.6167985701836E-2</v>
      </c>
      <c r="AQ665">
        <f>(Table2[[#This Row],[Sharpe Ratio]]-AVERAGE(Table2[Sharpe Ratio]))/_xlfn.STDEV.P(Table2[Sharpe Ratio])</f>
        <v>-1.0619857104785555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-3.620223960651435</v>
      </c>
      <c r="AS665">
        <f>_xlfn.RANK.AVG(Table2[[#This Row],[1Y Return vs Nifty Z-Score]],Table2[1Y Return vs Nifty Z-Score])</f>
        <v>605</v>
      </c>
      <c r="AT665">
        <f>_xlfn.RANK.AVG(Table2[[#This Row],[6M Return vs Nifty Z-Score]],Table2[6M Return vs Nifty Z-Score])</f>
        <v>577</v>
      </c>
      <c r="AU665">
        <f>_xlfn.RANK.AVG(Table2[[#This Row],[Sharpe Ratio Z-Score]],Table2[Sharpe Ratio Z-Score])</f>
        <v>637</v>
      </c>
      <c r="AV665">
        <f>(Table2[[#This Row],[Rank 1Y]]+Table2[[#This Row],[Rank 6M]]+Table2[[#This Row],[Rank Sharpe]])/3</f>
        <v>606.33333333333337</v>
      </c>
    </row>
    <row r="666" spans="1:48" x14ac:dyDescent="0.3">
      <c r="A666" t="s">
        <v>720</v>
      </c>
      <c r="B666" t="s">
        <v>721</v>
      </c>
      <c r="C666" t="s">
        <v>3171</v>
      </c>
      <c r="D666" t="s">
        <v>86</v>
      </c>
      <c r="E666">
        <v>24902.190413224998</v>
      </c>
      <c r="F666">
        <v>316.10000000000002</v>
      </c>
      <c r="G666">
        <v>-30.1580969723747</v>
      </c>
      <c r="H666">
        <f>(Table2[[#This Row],[1Y Return vs Nifty]]-AVERAGE(Table2[1Y Return vs Nifty]))/_xlfn.STDEV.P(Table2[1Y Return vs Nifty])</f>
        <v>-0.95352730156181953</v>
      </c>
      <c r="I666">
        <v>2.2690271538746001</v>
      </c>
      <c r="J666">
        <f>(Table2[[#This Row],[1M Return vs Nifty]]-AVERAGE(Table2[1M Return vs Nifty]))/_xlfn.STDEV.P(Table2[1M Return vs Nifty])</f>
        <v>-1.4793106590405407E-2</v>
      </c>
      <c r="K666">
        <v>1.77987321066383</v>
      </c>
      <c r="L666">
        <f>(Table2[[#This Row],[6M Return vs Nifty]]-AVERAGE(Table2[6M Return vs Nifty]))/_xlfn.STDEV.P(Table2[6M Return vs Nifty])</f>
        <v>-0.36876057774817689</v>
      </c>
      <c r="M666">
        <v>4.8501635787780497</v>
      </c>
      <c r="N666">
        <f>(Table2[[#This Row],[1W Return vs Nifty]]-AVERAGE(Table2[1W Return vs Nifty]))/_xlfn.STDEV.P(Table2[1W Return vs Nifty])</f>
        <v>0.50872901515123392</v>
      </c>
      <c r="O666">
        <v>301.29000000000002</v>
      </c>
      <c r="P666">
        <v>293.40246940805503</v>
      </c>
      <c r="Q666">
        <v>293.09774999243098</v>
      </c>
      <c r="R666">
        <v>66.928242617443203</v>
      </c>
      <c r="S666" s="1">
        <f>(Table2[[#This Row],[Close Price]]-Table2[[#This Row],[20D EMA]])/Table2[[#This Row],[20D EMA]]</f>
        <v>4.9155298881476323E-2</v>
      </c>
      <c r="T666" s="1">
        <f>(Table2[[#This Row],[Close Price]]-Table2[[#This Row],[50D EMA]])/Table2[[#This Row],[50D EMA]]</f>
        <v>7.7359712199211172E-2</v>
      </c>
      <c r="U666" s="1">
        <f>(Table2[[#This Row],[Close Price]]-Table2[[#This Row],[200D EMA]])/Table2[[#This Row],[200D EMA]]</f>
        <v>7.847979047318876E-2</v>
      </c>
      <c r="V666">
        <v>1.0653779919065001</v>
      </c>
      <c r="W666">
        <v>310</v>
      </c>
      <c r="X666">
        <v>317.55</v>
      </c>
      <c r="Y666">
        <v>302.60000000000002</v>
      </c>
      <c r="Z666">
        <v>317.55</v>
      </c>
      <c r="AA666">
        <v>296</v>
      </c>
      <c r="AB666">
        <v>320.5</v>
      </c>
      <c r="AC666" s="1">
        <f>(Table2[[#This Row],[Close Price]]/Table2[[#This Row],[Day Low]])-1</f>
        <v>1.9677419354838799E-2</v>
      </c>
      <c r="AD666" s="1">
        <f>(Table2[[#This Row],[Day High]]/Table2[[#This Row],[Close Price]])-1</f>
        <v>4.5871559633026138E-3</v>
      </c>
      <c r="AE666" s="1">
        <f>(Table2[[#This Row],[Close Price]]/Table2[[#This Row],[Current Week Low]])-1</f>
        <v>4.4613350958360831E-2</v>
      </c>
      <c r="AF666" s="1">
        <f>(Table2[[#This Row],[Current Week High]]/Table2[[#This Row],[Close Price]])-1</f>
        <v>4.5871559633026138E-3</v>
      </c>
      <c r="AG666" s="1">
        <f>(Table2[[#This Row],[Close Price]]/Table2[[#This Row],[Current Month Low]])-1</f>
        <v>6.7905405405405572E-2</v>
      </c>
      <c r="AH666" s="1">
        <f>(Table2[[#This Row],[Current Month High]]/Table2[[#This Row],[Close Price]])-1</f>
        <v>1.3919645681746307E-2</v>
      </c>
      <c r="AI666">
        <v>13.033850047453299</v>
      </c>
      <c r="AJ666">
        <v>25.511216994242599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0.13</v>
      </c>
      <c r="AM666" t="s">
        <v>3208</v>
      </c>
      <c r="AN666">
        <v>7.12</v>
      </c>
      <c r="AO666" t="s">
        <v>3208</v>
      </c>
      <c r="AP666">
        <v>-9.4055371778118999E-2</v>
      </c>
      <c r="AQ666">
        <f>(Table2[[#This Row],[Sharpe Ratio]]-AVERAGE(Table2[Sharpe Ratio]))/_xlfn.STDEV.P(Table2[Sharpe Ratio])</f>
        <v>-1.8556803334147154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-2.6840323041638836</v>
      </c>
      <c r="AS666">
        <f>_xlfn.RANK.AVG(Table2[[#This Row],[1Y Return vs Nifty Z-Score]],Table2[1Y Return vs Nifty Z-Score])</f>
        <v>657</v>
      </c>
      <c r="AT666">
        <f>_xlfn.RANK.AVG(Table2[[#This Row],[6M Return vs Nifty Z-Score]],Table2[6M Return vs Nifty Z-Score])</f>
        <v>445</v>
      </c>
      <c r="AU666">
        <f>_xlfn.RANK.AVG(Table2[[#This Row],[Sharpe Ratio Z-Score]],Table2[Sharpe Ratio Z-Score])</f>
        <v>719</v>
      </c>
      <c r="AV666">
        <f>(Table2[[#This Row],[Rank 1Y]]+Table2[[#This Row],[Rank 6M]]+Table2[[#This Row],[Rank Sharpe]])/3</f>
        <v>607</v>
      </c>
    </row>
    <row r="667" spans="1:48" x14ac:dyDescent="0.3">
      <c r="A667" t="s">
        <v>1553</v>
      </c>
      <c r="B667" t="s">
        <v>1554</v>
      </c>
      <c r="C667" t="s">
        <v>3168</v>
      </c>
      <c r="D667" t="s">
        <v>483</v>
      </c>
      <c r="E667">
        <v>6456.7740371999998</v>
      </c>
      <c r="F667">
        <v>1214</v>
      </c>
      <c r="G667">
        <v>-37.798386951283099</v>
      </c>
      <c r="H667">
        <f>(Table2[[#This Row],[1Y Return vs Nifty]]-AVERAGE(Table2[1Y Return vs Nifty]))/_xlfn.STDEV.P(Table2[1Y Return vs Nifty])</f>
        <v>-1.088990362885238</v>
      </c>
      <c r="I667">
        <v>5.19001225338656</v>
      </c>
      <c r="J667">
        <f>(Table2[[#This Row],[1M Return vs Nifty]]-AVERAGE(Table2[1M Return vs Nifty]))/_xlfn.STDEV.P(Table2[1M Return vs Nifty])</f>
        <v>0.27045753000335326</v>
      </c>
      <c r="K667">
        <v>-0.78181228922064205</v>
      </c>
      <c r="L667">
        <f>(Table2[[#This Row],[6M Return vs Nifty]]-AVERAGE(Table2[6M Return vs Nifty]))/_xlfn.STDEV.P(Table2[6M Return vs Nifty])</f>
        <v>-0.45065228732728274</v>
      </c>
      <c r="M667">
        <v>5.2180516090524298</v>
      </c>
      <c r="N667">
        <f>(Table2[[#This Row],[1W Return vs Nifty]]-AVERAGE(Table2[1W Return vs Nifty]))/_xlfn.STDEV.P(Table2[1W Return vs Nifty])</f>
        <v>0.57835666519468332</v>
      </c>
      <c r="O667">
        <v>1157.3399999999999</v>
      </c>
      <c r="P667">
        <v>1126.83389613186</v>
      </c>
      <c r="Q667">
        <v>1122.45577395389</v>
      </c>
      <c r="R667">
        <v>66.426989068610297</v>
      </c>
      <c r="S667" s="1">
        <f>(Table2[[#This Row],[Close Price]]-Table2[[#This Row],[20D EMA]])/Table2[[#This Row],[20D EMA]]</f>
        <v>4.8957091260995116E-2</v>
      </c>
      <c r="T667" s="1">
        <f>(Table2[[#This Row],[Close Price]]-Table2[[#This Row],[50D EMA]])/Table2[[#This Row],[50D EMA]]</f>
        <v>7.7354882709296829E-2</v>
      </c>
      <c r="U667" s="1">
        <f>(Table2[[#This Row],[Close Price]]-Table2[[#This Row],[200D EMA]])/Table2[[#This Row],[200D EMA]]</f>
        <v>8.1557089526692203E-2</v>
      </c>
      <c r="V667">
        <v>0.707078376941078</v>
      </c>
      <c r="W667">
        <v>1186</v>
      </c>
      <c r="X667">
        <v>1248</v>
      </c>
      <c r="Y667">
        <v>1112</v>
      </c>
      <c r="Z667">
        <v>1248</v>
      </c>
      <c r="AA667">
        <v>1112</v>
      </c>
      <c r="AB667">
        <v>1248</v>
      </c>
      <c r="AC667" s="1">
        <f>(Table2[[#This Row],[Close Price]]/Table2[[#This Row],[Day Low]])-1</f>
        <v>2.3608768971332239E-2</v>
      </c>
      <c r="AD667" s="1">
        <f>(Table2[[#This Row],[Day High]]/Table2[[#This Row],[Close Price]])-1</f>
        <v>2.8006589785831926E-2</v>
      </c>
      <c r="AE667" s="1">
        <f>(Table2[[#This Row],[Close Price]]/Table2[[#This Row],[Current Week Low]])-1</f>
        <v>9.1726618705036067E-2</v>
      </c>
      <c r="AF667" s="1">
        <f>(Table2[[#This Row],[Current Week High]]/Table2[[#This Row],[Close Price]])-1</f>
        <v>2.8006589785831926E-2</v>
      </c>
      <c r="AG667" s="1">
        <f>(Table2[[#This Row],[Close Price]]/Table2[[#This Row],[Current Month Low]])-1</f>
        <v>9.1726618705036067E-2</v>
      </c>
      <c r="AH667" s="1">
        <f>(Table2[[#This Row],[Current Month High]]/Table2[[#This Row],[Close Price]])-1</f>
        <v>2.8006589785831926E-2</v>
      </c>
      <c r="AI667">
        <v>15.708401976935701</v>
      </c>
      <c r="AJ667">
        <v>30.0760741455051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0.05</v>
      </c>
      <c r="AM667" t="s">
        <v>3208</v>
      </c>
      <c r="AN667">
        <v>1.18</v>
      </c>
      <c r="AO667" t="s">
        <v>3208</v>
      </c>
      <c r="AP667">
        <v>-4.6830443752907E-2</v>
      </c>
      <c r="AQ667">
        <f>(Table2[[#This Row],[Sharpe Ratio]]-AVERAGE(Table2[Sharpe Ratio]))/_xlfn.STDEV.P(Table2[Sharpe Ratio])</f>
        <v>-1.3035575664541443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-1.9943860214686286</v>
      </c>
      <c r="AS667">
        <f>_xlfn.RANK.AVG(Table2[[#This Row],[1Y Return vs Nifty Z-Score]],Table2[1Y Return vs Nifty Z-Score])</f>
        <v>681</v>
      </c>
      <c r="AT667">
        <f>_xlfn.RANK.AVG(Table2[[#This Row],[6M Return vs Nifty Z-Score]],Table2[6M Return vs Nifty Z-Score])</f>
        <v>475</v>
      </c>
      <c r="AU667">
        <f>_xlfn.RANK.AVG(Table2[[#This Row],[Sharpe Ratio Z-Score]],Table2[Sharpe Ratio Z-Score])</f>
        <v>665</v>
      </c>
      <c r="AV667">
        <f>(Table2[[#This Row],[Rank 1Y]]+Table2[[#This Row],[Rank 6M]]+Table2[[#This Row],[Rank Sharpe]])/3</f>
        <v>607</v>
      </c>
    </row>
    <row r="668" spans="1:48" x14ac:dyDescent="0.3">
      <c r="A668" t="s">
        <v>1639</v>
      </c>
      <c r="B668" t="s">
        <v>1640</v>
      </c>
      <c r="C668" t="s">
        <v>3173</v>
      </c>
      <c r="D668" t="s">
        <v>258</v>
      </c>
      <c r="E668">
        <v>5553.0148024800001</v>
      </c>
      <c r="F668">
        <v>703.05</v>
      </c>
      <c r="G668">
        <v>-25.2860857653286</v>
      </c>
      <c r="H668">
        <f>(Table2[[#This Row],[1Y Return vs Nifty]]-AVERAGE(Table2[1Y Return vs Nifty]))/_xlfn.STDEV.P(Table2[1Y Return vs Nifty])</f>
        <v>-0.86714608373757662</v>
      </c>
      <c r="I668">
        <v>-10.605790348154599</v>
      </c>
      <c r="J668">
        <f>(Table2[[#This Row],[1M Return vs Nifty]]-AVERAGE(Table2[1M Return vs Nifty]))/_xlfn.STDEV.P(Table2[1M Return vs Nifty])</f>
        <v>-1.2720915053723463</v>
      </c>
      <c r="K668">
        <v>-16.891694537826901</v>
      </c>
      <c r="L668">
        <f>(Table2[[#This Row],[6M Return vs Nifty]]-AVERAGE(Table2[6M Return vs Nifty]))/_xlfn.STDEV.P(Table2[6M Return vs Nifty])</f>
        <v>-0.96565141525143783</v>
      </c>
      <c r="M668">
        <v>-2.0413664229895701</v>
      </c>
      <c r="N668">
        <f>(Table2[[#This Row],[1W Return vs Nifty]]-AVERAGE(Table2[1W Return vs Nifty]))/_xlfn.STDEV.P(Table2[1W Return vs Nifty])</f>
        <v>-0.79558370975348958</v>
      </c>
      <c r="O668">
        <v>740.99</v>
      </c>
      <c r="P668">
        <v>749.12239155478596</v>
      </c>
      <c r="Q668">
        <v>705.05115176956497</v>
      </c>
      <c r="R668">
        <v>17.658496893397</v>
      </c>
      <c r="S668" s="1">
        <f>(Table2[[#This Row],[Close Price]]-Table2[[#This Row],[20D EMA]])/Table2[[#This Row],[20D EMA]]</f>
        <v>-5.120177060419176E-2</v>
      </c>
      <c r="T668" s="1">
        <f>(Table2[[#This Row],[Close Price]]-Table2[[#This Row],[50D EMA]])/Table2[[#This Row],[50D EMA]]</f>
        <v>-6.1501821430225624E-2</v>
      </c>
      <c r="U668" s="1">
        <f>(Table2[[#This Row],[Close Price]]-Table2[[#This Row],[200D EMA]])/Table2[[#This Row],[200D EMA]]</f>
        <v>-2.8383072129482289E-3</v>
      </c>
      <c r="V668">
        <v>0.75376712036059501</v>
      </c>
      <c r="W668">
        <v>697</v>
      </c>
      <c r="X668">
        <v>724.65</v>
      </c>
      <c r="Y668">
        <v>695</v>
      </c>
      <c r="Z668">
        <v>724.65</v>
      </c>
      <c r="AA668">
        <v>694.95</v>
      </c>
      <c r="AB668">
        <v>750.8</v>
      </c>
      <c r="AC668" s="1">
        <f>(Table2[[#This Row],[Close Price]]/Table2[[#This Row],[Day Low]])-1</f>
        <v>8.6800573888090593E-3</v>
      </c>
      <c r="AD668" s="1">
        <f>(Table2[[#This Row],[Day High]]/Table2[[#This Row],[Close Price]])-1</f>
        <v>3.0723277149562689E-2</v>
      </c>
      <c r="AE668" s="1">
        <f>(Table2[[#This Row],[Close Price]]/Table2[[#This Row],[Current Week Low]])-1</f>
        <v>1.1582733812949497E-2</v>
      </c>
      <c r="AF668" s="1">
        <f>(Table2[[#This Row],[Current Week High]]/Table2[[#This Row],[Close Price]])-1</f>
        <v>3.0723277149562689E-2</v>
      </c>
      <c r="AG668" s="1">
        <f>(Table2[[#This Row],[Close Price]]/Table2[[#This Row],[Current Month Low]])-1</f>
        <v>1.1655514785236187E-2</v>
      </c>
      <c r="AH668" s="1">
        <f>(Table2[[#This Row],[Current Month High]]/Table2[[#This Row],[Close Price]])-1</f>
        <v>6.7918355735723024E-2</v>
      </c>
      <c r="AI668">
        <v>25.709409003627002</v>
      </c>
      <c r="AJ668">
        <v>21.090251464002701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-0.08</v>
      </c>
      <c r="AM668" t="s">
        <v>3206</v>
      </c>
      <c r="AN668">
        <v>-10.16</v>
      </c>
      <c r="AO668" t="s">
        <v>3206</v>
      </c>
      <c r="AQ668">
        <f>(Table2[[#This Row],[Sharpe Ratio]]-AVERAGE(Table2[Sharpe Ratio]))/_xlfn.STDEV.P(Table2[Sharpe Ratio])</f>
        <v>-0.75604684988846582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626</v>
      </c>
      <c r="AT668">
        <f>_xlfn.RANK.AVG(Table2[[#This Row],[6M Return vs Nifty Z-Score]],Table2[6M Return vs Nifty Z-Score])</f>
        <v>636</v>
      </c>
      <c r="AU668">
        <f>_xlfn.RANK.AVG(Table2[[#This Row],[Sharpe Ratio Z-Score]],Table2[Sharpe Ratio Z-Score])</f>
        <v>559.5</v>
      </c>
      <c r="AV668">
        <f>(Table2[[#This Row],[Rank 1Y]]+Table2[[#This Row],[Rank 6M]]+Table2[[#This Row],[Rank Sharpe]])/3</f>
        <v>607.16666666666663</v>
      </c>
    </row>
    <row r="669" spans="1:48" x14ac:dyDescent="0.3">
      <c r="A669" t="s">
        <v>1193</v>
      </c>
      <c r="B669" t="s">
        <v>1194</v>
      </c>
      <c r="C669" t="s">
        <v>3162</v>
      </c>
      <c r="D669" t="s">
        <v>21</v>
      </c>
      <c r="E669">
        <v>10244.0308019</v>
      </c>
      <c r="F669">
        <v>1638.9</v>
      </c>
      <c r="G669">
        <v>-21.591356329620901</v>
      </c>
      <c r="H669">
        <f>(Table2[[#This Row],[1Y Return vs Nifty]]-AVERAGE(Table2[1Y Return vs Nifty]))/_xlfn.STDEV.P(Table2[1Y Return vs Nifty])</f>
        <v>-0.80163818266256803</v>
      </c>
      <c r="I669">
        <v>1.3069013853413001</v>
      </c>
      <c r="J669">
        <f>(Table2[[#This Row],[1M Return vs Nifty]]-AVERAGE(Table2[1M Return vs Nifty]))/_xlfn.STDEV.P(Table2[1M Return vs Nifty])</f>
        <v>-0.10875010349642794</v>
      </c>
      <c r="K669">
        <v>-7.7356992931258901</v>
      </c>
      <c r="L669">
        <f>(Table2[[#This Row],[6M Return vs Nifty]]-AVERAGE(Table2[6M Return vs Nifty]))/_xlfn.STDEV.P(Table2[6M Return vs Nifty])</f>
        <v>-0.67295346168901027</v>
      </c>
      <c r="M669">
        <v>3.8754638797190699</v>
      </c>
      <c r="N669">
        <f>(Table2[[#This Row],[1W Return vs Nifty]]-AVERAGE(Table2[1W Return vs Nifty]))/_xlfn.STDEV.P(Table2[1W Return vs Nifty])</f>
        <v>0.32425427295068476</v>
      </c>
      <c r="O669">
        <v>1595.21</v>
      </c>
      <c r="P669">
        <v>1605.9736067204601</v>
      </c>
      <c r="Q669">
        <v>1581.2132446635601</v>
      </c>
      <c r="R669">
        <v>65.298387866930398</v>
      </c>
      <c r="S669" s="1">
        <f>(Table2[[#This Row],[Close Price]]-Table2[[#This Row],[20D EMA]])/Table2[[#This Row],[20D EMA]]</f>
        <v>2.738824355414024E-2</v>
      </c>
      <c r="T669" s="1">
        <f>(Table2[[#This Row],[Close Price]]-Table2[[#This Row],[50D EMA]])/Table2[[#This Row],[50D EMA]]</f>
        <v>2.0502449817203772E-2</v>
      </c>
      <c r="U669" s="1">
        <f>(Table2[[#This Row],[Close Price]]-Table2[[#This Row],[200D EMA]])/Table2[[#This Row],[200D EMA]]</f>
        <v>3.6482590524160578E-2</v>
      </c>
      <c r="V669">
        <v>0.321014354152721</v>
      </c>
      <c r="W669">
        <v>1610.1</v>
      </c>
      <c r="X669">
        <v>1647</v>
      </c>
      <c r="Y669">
        <v>1560.7</v>
      </c>
      <c r="Z669">
        <v>1647</v>
      </c>
      <c r="AA669">
        <v>1555.6</v>
      </c>
      <c r="AB669">
        <v>1662</v>
      </c>
      <c r="AC669" s="1">
        <f>(Table2[[#This Row],[Close Price]]/Table2[[#This Row],[Day Low]])-1</f>
        <v>1.7887087758524434E-2</v>
      </c>
      <c r="AD669" s="1">
        <f>(Table2[[#This Row],[Day High]]/Table2[[#This Row],[Close Price]])-1</f>
        <v>4.9423393739702615E-3</v>
      </c>
      <c r="AE669" s="1">
        <f>(Table2[[#This Row],[Close Price]]/Table2[[#This Row],[Current Week Low]])-1</f>
        <v>5.0105721791503743E-2</v>
      </c>
      <c r="AF669" s="1">
        <f>(Table2[[#This Row],[Current Week High]]/Table2[[#This Row],[Close Price]])-1</f>
        <v>4.9423393739702615E-3</v>
      </c>
      <c r="AG669" s="1">
        <f>(Table2[[#This Row],[Close Price]]/Table2[[#This Row],[Current Month Low]])-1</f>
        <v>5.3548470043713214E-2</v>
      </c>
      <c r="AH669" s="1">
        <f>(Table2[[#This Row],[Current Month High]]/Table2[[#This Row],[Close Price]])-1</f>
        <v>1.4094819696137684E-2</v>
      </c>
      <c r="AI669">
        <v>18.521569345292502</v>
      </c>
      <c r="AJ669">
        <v>18.2424876447458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-0.23</v>
      </c>
      <c r="AM669" t="s">
        <v>3206</v>
      </c>
      <c r="AN669">
        <v>2.8</v>
      </c>
      <c r="AO669" t="s">
        <v>3208</v>
      </c>
      <c r="AP669">
        <v>-6.1311487796787002E-2</v>
      </c>
      <c r="AQ669">
        <f>(Table2[[#This Row],[Sharpe Ratio]]-AVERAGE(Table2[Sharpe Ratio]))/_xlfn.STDEV.P(Table2[Sharpe Ratio])</f>
        <v>-1.4728603995196909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597</v>
      </c>
      <c r="AT669">
        <f>_xlfn.RANK.AVG(Table2[[#This Row],[6M Return vs Nifty Z-Score]],Table2[6M Return vs Nifty Z-Score])</f>
        <v>545</v>
      </c>
      <c r="AU669">
        <f>_xlfn.RANK.AVG(Table2[[#This Row],[Sharpe Ratio Z-Score]],Table2[Sharpe Ratio Z-Score])</f>
        <v>680</v>
      </c>
      <c r="AV669">
        <f>(Table2[[#This Row],[Rank 1Y]]+Table2[[#This Row],[Rank 6M]]+Table2[[#This Row],[Rank Sharpe]])/3</f>
        <v>607.33333333333337</v>
      </c>
    </row>
    <row r="670" spans="1:48" x14ac:dyDescent="0.3">
      <c r="A670" t="s">
        <v>240</v>
      </c>
      <c r="B670" t="s">
        <v>241</v>
      </c>
      <c r="C670" t="s">
        <v>3161</v>
      </c>
      <c r="D670" t="s">
        <v>24</v>
      </c>
      <c r="E670">
        <v>111818.084976464</v>
      </c>
      <c r="F670">
        <v>1421.2</v>
      </c>
      <c r="G670">
        <v>-26.614716412058801</v>
      </c>
      <c r="H670">
        <f>(Table2[[#This Row],[1Y Return vs Nifty]]-AVERAGE(Table2[1Y Return vs Nifty]))/_xlfn.STDEV.P(Table2[1Y Return vs Nifty])</f>
        <v>-0.89070283031015896</v>
      </c>
      <c r="I670">
        <v>4.0602823497894596</v>
      </c>
      <c r="J670">
        <f>(Table2[[#This Row],[1M Return vs Nifty]]-AVERAGE(Table2[1M Return vs Nifty]))/_xlfn.STDEV.P(Table2[1M Return vs Nifty])</f>
        <v>0.16013304589902791</v>
      </c>
      <c r="K670">
        <v>-19.355728144717698</v>
      </c>
      <c r="L670">
        <f>(Table2[[#This Row],[6M Return vs Nifty]]-AVERAGE(Table2[6M Return vs Nifty]))/_xlfn.STDEV.P(Table2[6M Return vs Nifty])</f>
        <v>-1.0444213987399487</v>
      </c>
      <c r="M670">
        <v>1.7818660178104899</v>
      </c>
      <c r="N670">
        <f>(Table2[[#This Row],[1W Return vs Nifty]]-AVERAGE(Table2[1W Return vs Nifty]))/_xlfn.STDEV.P(Table2[1W Return vs Nifty])</f>
        <v>-7.1986667946369959E-2</v>
      </c>
      <c r="O670">
        <v>1412.03</v>
      </c>
      <c r="P670">
        <v>1415.9243899513599</v>
      </c>
      <c r="Q670">
        <v>1440.0118975051601</v>
      </c>
      <c r="R670">
        <v>62.9165572399965</v>
      </c>
      <c r="S670" s="1">
        <f>(Table2[[#This Row],[Close Price]]-Table2[[#This Row],[20D EMA]])/Table2[[#This Row],[20D EMA]]</f>
        <v>6.4941962989455418E-3</v>
      </c>
      <c r="T670" s="1">
        <f>(Table2[[#This Row],[Close Price]]-Table2[[#This Row],[50D EMA]])/Table2[[#This Row],[50D EMA]]</f>
        <v>3.7259122634517054E-3</v>
      </c>
      <c r="U670" s="1">
        <f>(Table2[[#This Row],[Close Price]]-Table2[[#This Row],[200D EMA]])/Table2[[#This Row],[200D EMA]]</f>
        <v>-1.3063709777503832E-2</v>
      </c>
      <c r="V670">
        <v>0.80635041368143101</v>
      </c>
      <c r="W670">
        <v>1417.8</v>
      </c>
      <c r="X670">
        <v>1438.95</v>
      </c>
      <c r="Y670">
        <v>1400.1</v>
      </c>
      <c r="Z670">
        <v>1438.95</v>
      </c>
      <c r="AA670">
        <v>1400.1</v>
      </c>
      <c r="AB670">
        <v>1451.9</v>
      </c>
      <c r="AC670" s="1">
        <f>(Table2[[#This Row],[Close Price]]/Table2[[#This Row],[Day Low]])-1</f>
        <v>2.3980815347721673E-3</v>
      </c>
      <c r="AD670" s="1">
        <f>(Table2[[#This Row],[Day High]]/Table2[[#This Row],[Close Price]])-1</f>
        <v>1.2489445538981236E-2</v>
      </c>
      <c r="AE670" s="1">
        <f>(Table2[[#This Row],[Close Price]]/Table2[[#This Row],[Current Week Low]])-1</f>
        <v>1.5070352117706021E-2</v>
      </c>
      <c r="AF670" s="1">
        <f>(Table2[[#This Row],[Current Week High]]/Table2[[#This Row],[Close Price]])-1</f>
        <v>1.2489445538981236E-2</v>
      </c>
      <c r="AG670" s="1">
        <f>(Table2[[#This Row],[Close Price]]/Table2[[#This Row],[Current Month Low]])-1</f>
        <v>1.5070352117706021E-2</v>
      </c>
      <c r="AH670" s="1">
        <f>(Table2[[#This Row],[Current Month High]]/Table2[[#This Row],[Close Price]])-1</f>
        <v>2.1601463551927935E-2</v>
      </c>
      <c r="AI670">
        <v>19.230227976358002</v>
      </c>
      <c r="AJ670">
        <v>6.9214565151971099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-0.03</v>
      </c>
      <c r="AM670" t="s">
        <v>3206</v>
      </c>
      <c r="AN670">
        <v>2.65</v>
      </c>
      <c r="AO670" t="s">
        <v>3208</v>
      </c>
      <c r="AP670">
        <v>3.437720168538E-3</v>
      </c>
      <c r="AQ670">
        <f>(Table2[[#This Row],[Sharpe Ratio]]-AVERAGE(Table2[Sharpe Ratio]))/_xlfn.STDEV.P(Table2[Sharpe Ratio])</f>
        <v>-0.71585528897224693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638</v>
      </c>
      <c r="AT670">
        <f>_xlfn.RANK.AVG(Table2[[#This Row],[6M Return vs Nifty Z-Score]],Table2[6M Return vs Nifty Z-Score])</f>
        <v>662</v>
      </c>
      <c r="AU670">
        <f>_xlfn.RANK.AVG(Table2[[#This Row],[Sharpe Ratio Z-Score]],Table2[Sharpe Ratio Z-Score])</f>
        <v>523</v>
      </c>
      <c r="AV670">
        <f>(Table2[[#This Row],[Rank 1Y]]+Table2[[#This Row],[Rank 6M]]+Table2[[#This Row],[Rank Sharpe]])/3</f>
        <v>607.66666666666663</v>
      </c>
    </row>
    <row r="671" spans="1:48" x14ac:dyDescent="0.3">
      <c r="A671" t="s">
        <v>1661</v>
      </c>
      <c r="B671" t="s">
        <v>1662</v>
      </c>
      <c r="C671" t="s">
        <v>3161</v>
      </c>
      <c r="D671" t="s">
        <v>419</v>
      </c>
      <c r="E671">
        <v>5284.5738816949997</v>
      </c>
      <c r="F671">
        <v>47.8</v>
      </c>
      <c r="G671">
        <v>-24.531572006677401</v>
      </c>
      <c r="H671">
        <f>(Table2[[#This Row],[1Y Return vs Nifty]]-AVERAGE(Table2[1Y Return vs Nifty]))/_xlfn.STDEV.P(Table2[1Y Return vs Nifty])</f>
        <v>-0.85376848369364045</v>
      </c>
      <c r="I671">
        <v>-4.02149468555477</v>
      </c>
      <c r="J671">
        <f>(Table2[[#This Row],[1M Return vs Nifty]]-AVERAGE(Table2[1M Return vs Nifty]))/_xlfn.STDEV.P(Table2[1M Return vs Nifty])</f>
        <v>-0.62909797226875996</v>
      </c>
      <c r="K671">
        <v>-17.112160062640299</v>
      </c>
      <c r="L671">
        <f>(Table2[[#This Row],[6M Return vs Nifty]]-AVERAGE(Table2[6M Return vs Nifty]))/_xlfn.STDEV.P(Table2[6M Return vs Nifty])</f>
        <v>-0.97269923541946324</v>
      </c>
      <c r="M671">
        <v>-1.38682360481863</v>
      </c>
      <c r="N671">
        <f>(Table2[[#This Row],[1W Return vs Nifty]]-AVERAGE(Table2[1W Return vs Nifty]))/_xlfn.STDEV.P(Table2[1W Return vs Nifty])</f>
        <v>-0.67170286957483805</v>
      </c>
      <c r="O671">
        <v>48.92</v>
      </c>
      <c r="P671">
        <v>49.705876505849801</v>
      </c>
      <c r="Q671">
        <v>51.3992734552738</v>
      </c>
      <c r="R671">
        <v>30.6291524194659</v>
      </c>
      <c r="S671" s="1">
        <f>(Table2[[#This Row],[Close Price]]-Table2[[#This Row],[20D EMA]])/Table2[[#This Row],[20D EMA]]</f>
        <v>-2.2894521668029529E-2</v>
      </c>
      <c r="T671" s="1">
        <f>(Table2[[#This Row],[Close Price]]-Table2[[#This Row],[50D EMA]])/Table2[[#This Row],[50D EMA]]</f>
        <v>-3.8343082142923375E-2</v>
      </c>
      <c r="U671" s="1">
        <f>(Table2[[#This Row],[Close Price]]-Table2[[#This Row],[200D EMA]])/Table2[[#This Row],[200D EMA]]</f>
        <v>-7.0025765216424493E-2</v>
      </c>
      <c r="V671">
        <v>0.46721131392098397</v>
      </c>
      <c r="W671">
        <v>47.05</v>
      </c>
      <c r="X671">
        <v>48.3</v>
      </c>
      <c r="Y671">
        <v>47.05</v>
      </c>
      <c r="Z671">
        <v>48.86</v>
      </c>
      <c r="AA671">
        <v>47.05</v>
      </c>
      <c r="AB671">
        <v>50.1</v>
      </c>
      <c r="AC671" s="1">
        <f>(Table2[[#This Row],[Close Price]]/Table2[[#This Row],[Day Low]])-1</f>
        <v>1.5940488841657885E-2</v>
      </c>
      <c r="AD671" s="1">
        <f>(Table2[[#This Row],[Day High]]/Table2[[#This Row],[Close Price]])-1</f>
        <v>1.0460251046025215E-2</v>
      </c>
      <c r="AE671" s="1">
        <f>(Table2[[#This Row],[Close Price]]/Table2[[#This Row],[Current Week Low]])-1</f>
        <v>1.5940488841657885E-2</v>
      </c>
      <c r="AF671" s="1">
        <f>(Table2[[#This Row],[Current Week High]]/Table2[[#This Row],[Close Price]])-1</f>
        <v>2.2175732217573296E-2</v>
      </c>
      <c r="AG671" s="1">
        <f>(Table2[[#This Row],[Close Price]]/Table2[[#This Row],[Current Month Low]])-1</f>
        <v>1.5940488841657885E-2</v>
      </c>
      <c r="AH671" s="1">
        <f>(Table2[[#This Row],[Current Month High]]/Table2[[#This Row],[Close Price]])-1</f>
        <v>4.8117154811715634E-2</v>
      </c>
      <c r="AI671">
        <v>42.887029288702898</v>
      </c>
      <c r="AJ671">
        <v>6.5774804905239499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-7.0000000000000007E-2</v>
      </c>
      <c r="AM671" t="s">
        <v>3206</v>
      </c>
      <c r="AN671">
        <v>-4.4000000000000004</v>
      </c>
      <c r="AO671" t="s">
        <v>3206</v>
      </c>
      <c r="AQ671">
        <f>(Table2[[#This Row],[Sharpe Ratio]]-AVERAGE(Table2[Sharpe Ratio]))/_xlfn.STDEV.P(Table2[Sharpe Ratio])</f>
        <v>-0.75604684988846582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621</v>
      </c>
      <c r="AT671">
        <f>_xlfn.RANK.AVG(Table2[[#This Row],[6M Return vs Nifty Z-Score]],Table2[6M Return vs Nifty Z-Score])</f>
        <v>643</v>
      </c>
      <c r="AU671">
        <f>_xlfn.RANK.AVG(Table2[[#This Row],[Sharpe Ratio Z-Score]],Table2[Sharpe Ratio Z-Score])</f>
        <v>559.5</v>
      </c>
      <c r="AV671">
        <f>(Table2[[#This Row],[Rank 1Y]]+Table2[[#This Row],[Rank 6M]]+Table2[[#This Row],[Rank Sharpe]])/3</f>
        <v>607.83333333333337</v>
      </c>
    </row>
    <row r="672" spans="1:48" x14ac:dyDescent="0.3">
      <c r="A672" t="s">
        <v>211</v>
      </c>
      <c r="B672" t="s">
        <v>212</v>
      </c>
      <c r="C672" t="s">
        <v>3167</v>
      </c>
      <c r="D672" t="s">
        <v>213</v>
      </c>
      <c r="E672">
        <v>121810.0598988</v>
      </c>
      <c r="F672">
        <v>998.1</v>
      </c>
      <c r="G672">
        <v>-10.5333829093028</v>
      </c>
      <c r="H672">
        <f>(Table2[[#This Row],[1Y Return vs Nifty]]-AVERAGE(Table2[1Y Return vs Nifty]))/_xlfn.STDEV.P(Table2[1Y Return vs Nifty])</f>
        <v>-0.60557927185100502</v>
      </c>
      <c r="I672">
        <v>-6.3291206988075501</v>
      </c>
      <c r="J672">
        <f>(Table2[[#This Row],[1M Return vs Nifty]]-AVERAGE(Table2[1M Return vs Nifty]))/_xlfn.STDEV.P(Table2[1M Return vs Nifty])</f>
        <v>-0.85445064161673234</v>
      </c>
      <c r="K672">
        <v>-17.750126091910701</v>
      </c>
      <c r="L672">
        <f>(Table2[[#This Row],[6M Return vs Nifty]]-AVERAGE(Table2[6M Return vs Nifty]))/_xlfn.STDEV.P(Table2[6M Return vs Nifty])</f>
        <v>-0.99309367056487952</v>
      </c>
      <c r="M672">
        <v>1.20099679315281</v>
      </c>
      <c r="N672">
        <f>(Table2[[#This Row],[1W Return vs Nifty]]-AVERAGE(Table2[1W Return vs Nifty]))/_xlfn.STDEV.P(Table2[1W Return vs Nifty])</f>
        <v>-0.18192381122692236</v>
      </c>
      <c r="O672">
        <v>1034.78</v>
      </c>
      <c r="P672">
        <v>1049.5896075426699</v>
      </c>
      <c r="Q672">
        <v>1055.91334949521</v>
      </c>
      <c r="R672">
        <v>42.551326828004001</v>
      </c>
      <c r="S672" s="1">
        <f>(Table2[[#This Row],[Close Price]]-Table2[[#This Row],[20D EMA]])/Table2[[#This Row],[20D EMA]]</f>
        <v>-3.5447148186087817E-2</v>
      </c>
      <c r="T672" s="1">
        <f>(Table2[[#This Row],[Close Price]]-Table2[[#This Row],[50D EMA]])/Table2[[#This Row],[50D EMA]]</f>
        <v>-4.9056895354765255E-2</v>
      </c>
      <c r="U672" s="1">
        <f>(Table2[[#This Row],[Close Price]]-Table2[[#This Row],[200D EMA]])/Table2[[#This Row],[200D EMA]]</f>
        <v>-5.4751982748251306E-2</v>
      </c>
      <c r="V672">
        <v>0.73761384038122502</v>
      </c>
      <c r="W672">
        <v>990.9</v>
      </c>
      <c r="X672">
        <v>1012.85</v>
      </c>
      <c r="Y672">
        <v>968.3</v>
      </c>
      <c r="Z672">
        <v>1020</v>
      </c>
      <c r="AA672">
        <v>968.3</v>
      </c>
      <c r="AB672">
        <v>1049</v>
      </c>
      <c r="AC672" s="1">
        <f>(Table2[[#This Row],[Close Price]]/Table2[[#This Row],[Day Low]])-1</f>
        <v>7.2661217075387086E-3</v>
      </c>
      <c r="AD672" s="1">
        <f>(Table2[[#This Row],[Day High]]/Table2[[#This Row],[Close Price]])-1</f>
        <v>1.4778078348862911E-2</v>
      </c>
      <c r="AE672" s="1">
        <f>(Table2[[#This Row],[Close Price]]/Table2[[#This Row],[Current Week Low]])-1</f>
        <v>3.0775586078694683E-2</v>
      </c>
      <c r="AF672" s="1">
        <f>(Table2[[#This Row],[Current Week High]]/Table2[[#This Row],[Close Price]])-1</f>
        <v>2.1941689209498128E-2</v>
      </c>
      <c r="AG672" s="1">
        <f>(Table2[[#This Row],[Close Price]]/Table2[[#This Row],[Current Month Low]])-1</f>
        <v>3.0775586078694683E-2</v>
      </c>
      <c r="AH672" s="1">
        <f>(Table2[[#This Row],[Current Month High]]/Table2[[#This Row],[Close Price]])-1</f>
        <v>5.0996894098787715E-2</v>
      </c>
      <c r="AI672">
        <v>35.056607554353199</v>
      </c>
      <c r="AJ672">
        <v>45.495626822157398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-0.05</v>
      </c>
      <c r="AM672" t="s">
        <v>3206</v>
      </c>
      <c r="AN672">
        <v>-5.25</v>
      </c>
      <c r="AO672" t="s">
        <v>3206</v>
      </c>
      <c r="AP672">
        <v>-3.1657627210135E-2</v>
      </c>
      <c r="AQ672">
        <f>(Table2[[#This Row],[Sharpe Ratio]]-AVERAGE(Table2[Sharpe Ratio]))/_xlfn.STDEV.P(Table2[Sharpe Ratio])</f>
        <v>-1.1261669847743154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532</v>
      </c>
      <c r="AT672">
        <f>_xlfn.RANK.AVG(Table2[[#This Row],[6M Return vs Nifty Z-Score]],Table2[6M Return vs Nifty Z-Score])</f>
        <v>651</v>
      </c>
      <c r="AU672">
        <f>_xlfn.RANK.AVG(Table2[[#This Row],[Sharpe Ratio Z-Score]],Table2[Sharpe Ratio Z-Score])</f>
        <v>645</v>
      </c>
      <c r="AV672">
        <f>(Table2[[#This Row],[Rank 1Y]]+Table2[[#This Row],[Rank 6M]]+Table2[[#This Row],[Rank Sharpe]])/3</f>
        <v>609.33333333333337</v>
      </c>
    </row>
    <row r="673" spans="1:48" x14ac:dyDescent="0.3">
      <c r="A673" t="s">
        <v>1842</v>
      </c>
      <c r="B673" t="s">
        <v>1843</v>
      </c>
      <c r="C673" t="s">
        <v>3163</v>
      </c>
      <c r="D673" t="s">
        <v>248</v>
      </c>
      <c r="E673">
        <v>4122.0778803599997</v>
      </c>
      <c r="F673">
        <v>484.15</v>
      </c>
      <c r="G673">
        <v>-24.4805558348421</v>
      </c>
      <c r="H673">
        <f>(Table2[[#This Row],[1Y Return vs Nifty]]-AVERAGE(Table2[1Y Return vs Nifty]))/_xlfn.STDEV.P(Table2[1Y Return vs Nifty])</f>
        <v>-0.85286396215939375</v>
      </c>
      <c r="I673">
        <v>-1.50803793955089</v>
      </c>
      <c r="J673">
        <f>(Table2[[#This Row],[1M Return vs Nifty]]-AVERAGE(Table2[1M Return vs Nifty]))/_xlfn.STDEV.P(Table2[1M Return vs Nifty])</f>
        <v>-0.38364477328863683</v>
      </c>
      <c r="K673">
        <v>-18.428010074142499</v>
      </c>
      <c r="L673">
        <f>(Table2[[#This Row],[6M Return vs Nifty]]-AVERAGE(Table2[6M Return vs Nifty]))/_xlfn.STDEV.P(Table2[6M Return vs Nifty])</f>
        <v>-1.014764198896229</v>
      </c>
      <c r="M673">
        <v>2.52412068085513</v>
      </c>
      <c r="N673">
        <f>(Table2[[#This Row],[1W Return vs Nifty]]-AVERAGE(Table2[1W Return vs Nifty]))/_xlfn.STDEV.P(Table2[1W Return vs Nifty])</f>
        <v>6.8494792902044549E-2</v>
      </c>
      <c r="O673">
        <v>486.03</v>
      </c>
      <c r="P673">
        <v>490.93666750086402</v>
      </c>
      <c r="Q673">
        <v>502.97857982439803</v>
      </c>
      <c r="R673">
        <v>54.335090215864597</v>
      </c>
      <c r="S673" s="1">
        <f>(Table2[[#This Row],[Close Price]]-Table2[[#This Row],[20D EMA]])/Table2[[#This Row],[20D EMA]]</f>
        <v>-3.8680739872024271E-3</v>
      </c>
      <c r="T673" s="1">
        <f>(Table2[[#This Row],[Close Price]]-Table2[[#This Row],[50D EMA]])/Table2[[#This Row],[50D EMA]]</f>
        <v>-1.3823916505181591E-2</v>
      </c>
      <c r="U673" s="1">
        <f>(Table2[[#This Row],[Close Price]]-Table2[[#This Row],[200D EMA]])/Table2[[#This Row],[200D EMA]]</f>
        <v>-3.7434158390942933E-2</v>
      </c>
      <c r="V673">
        <v>1.45640402028492</v>
      </c>
      <c r="W673">
        <v>482.65</v>
      </c>
      <c r="X673">
        <v>493.5</v>
      </c>
      <c r="Y673">
        <v>478.05</v>
      </c>
      <c r="Z673">
        <v>493.65</v>
      </c>
      <c r="AA673">
        <v>478.05</v>
      </c>
      <c r="AB673">
        <v>506.5</v>
      </c>
      <c r="AC673" s="1">
        <f>(Table2[[#This Row],[Close Price]]/Table2[[#This Row],[Day Low]])-1</f>
        <v>3.1078421216201857E-3</v>
      </c>
      <c r="AD673" s="1">
        <f>(Table2[[#This Row],[Day High]]/Table2[[#This Row],[Close Price]])-1</f>
        <v>1.931219663327477E-2</v>
      </c>
      <c r="AE673" s="1">
        <f>(Table2[[#This Row],[Close Price]]/Table2[[#This Row],[Current Week Low]])-1</f>
        <v>1.2760171530174613E-2</v>
      </c>
      <c r="AF673" s="1">
        <f>(Table2[[#This Row],[Current Week High]]/Table2[[#This Row],[Close Price]])-1</f>
        <v>1.9622017969637584E-2</v>
      </c>
      <c r="AG673" s="1">
        <f>(Table2[[#This Row],[Close Price]]/Table2[[#This Row],[Current Month Low]])-1</f>
        <v>1.2760171530174613E-2</v>
      </c>
      <c r="AH673" s="1">
        <f>(Table2[[#This Row],[Current Month High]]/Table2[[#This Row],[Close Price]])-1</f>
        <v>4.6163379118042025E-2</v>
      </c>
      <c r="AI673">
        <v>44.376742745016998</v>
      </c>
      <c r="AJ673">
        <v>8.3109619686800809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-0.12</v>
      </c>
      <c r="AM673" t="s">
        <v>3206</v>
      </c>
      <c r="AN673">
        <v>0.01</v>
      </c>
      <c r="AO673" t="s">
        <v>3208</v>
      </c>
      <c r="AQ673">
        <f>(Table2[[#This Row],[Sharpe Ratio]]-AVERAGE(Table2[Sharpe Ratio]))/_xlfn.STDEV.P(Table2[Sharpe Ratio])</f>
        <v>-0.75604684988846582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620</v>
      </c>
      <c r="AT673">
        <f>_xlfn.RANK.AVG(Table2[[#This Row],[6M Return vs Nifty Z-Score]],Table2[6M Return vs Nifty Z-Score])</f>
        <v>655</v>
      </c>
      <c r="AU673">
        <f>_xlfn.RANK.AVG(Table2[[#This Row],[Sharpe Ratio Z-Score]],Table2[Sharpe Ratio Z-Score])</f>
        <v>559.5</v>
      </c>
      <c r="AV673">
        <f>(Table2[[#This Row],[Rank 1Y]]+Table2[[#This Row],[Rank 6M]]+Table2[[#This Row],[Rank Sharpe]])/3</f>
        <v>611.5</v>
      </c>
    </row>
    <row r="674" spans="1:48" x14ac:dyDescent="0.3">
      <c r="A674" t="s">
        <v>568</v>
      </c>
      <c r="B674" t="s">
        <v>569</v>
      </c>
      <c r="C674" t="s">
        <v>3161</v>
      </c>
      <c r="D674" t="s">
        <v>40</v>
      </c>
      <c r="E674">
        <v>36395.415042000001</v>
      </c>
      <c r="F674">
        <v>620.75</v>
      </c>
      <c r="G674">
        <v>-29.822291617620799</v>
      </c>
      <c r="H674">
        <f>(Table2[[#This Row],[1Y Return vs Nifty]]-AVERAGE(Table2[1Y Return vs Nifty]))/_xlfn.STDEV.P(Table2[1Y Return vs Nifty])</f>
        <v>-0.94757344097677154</v>
      </c>
      <c r="I674">
        <v>4.7085371409303702</v>
      </c>
      <c r="J674">
        <f>(Table2[[#This Row],[1M Return vs Nifty]]-AVERAGE(Table2[1M Return vs Nifty]))/_xlfn.STDEV.P(Table2[1M Return vs Nifty])</f>
        <v>0.22343877514728547</v>
      </c>
      <c r="K674">
        <v>-3.31903585680954E-2</v>
      </c>
      <c r="L674">
        <f>(Table2[[#This Row],[6M Return vs Nifty]]-AVERAGE(Table2[6M Return vs Nifty]))/_xlfn.STDEV.P(Table2[6M Return vs Nifty])</f>
        <v>-0.42672041523279158</v>
      </c>
      <c r="M674">
        <v>-1.2977617379289299</v>
      </c>
      <c r="N674">
        <f>(Table2[[#This Row],[1W Return vs Nifty]]-AVERAGE(Table2[1W Return vs Nifty]))/_xlfn.STDEV.P(Table2[1W Return vs Nifty])</f>
        <v>-0.65484673947626615</v>
      </c>
      <c r="O674">
        <v>615.32000000000005</v>
      </c>
      <c r="P674">
        <v>596.57497345226795</v>
      </c>
      <c r="Q674">
        <v>574.01920599663401</v>
      </c>
      <c r="R674">
        <v>51.644807553615003</v>
      </c>
      <c r="S674" s="1">
        <f>(Table2[[#This Row],[Close Price]]-Table2[[#This Row],[20D EMA]])/Table2[[#This Row],[20D EMA]]</f>
        <v>8.8246765910419776E-3</v>
      </c>
      <c r="T674" s="1">
        <f>(Table2[[#This Row],[Close Price]]-Table2[[#This Row],[50D EMA]])/Table2[[#This Row],[50D EMA]]</f>
        <v>4.0523031678375114E-2</v>
      </c>
      <c r="U674" s="1">
        <f>(Table2[[#This Row],[Close Price]]-Table2[[#This Row],[200D EMA]])/Table2[[#This Row],[200D EMA]]</f>
        <v>8.1409809140846084E-2</v>
      </c>
      <c r="V674">
        <v>1.5626657376258499</v>
      </c>
      <c r="W674">
        <v>617</v>
      </c>
      <c r="X674">
        <v>627.29999999999995</v>
      </c>
      <c r="Y674">
        <v>617</v>
      </c>
      <c r="Z674">
        <v>647</v>
      </c>
      <c r="AA674">
        <v>615.1</v>
      </c>
      <c r="AB674">
        <v>647</v>
      </c>
      <c r="AC674" s="1">
        <f>(Table2[[#This Row],[Close Price]]/Table2[[#This Row],[Day Low]])-1</f>
        <v>6.0777957860616016E-3</v>
      </c>
      <c r="AD674" s="1">
        <f>(Table2[[#This Row],[Day High]]/Table2[[#This Row],[Close Price]])-1</f>
        <v>1.0551751913008278E-2</v>
      </c>
      <c r="AE674" s="1">
        <f>(Table2[[#This Row],[Close Price]]/Table2[[#This Row],[Current Week Low]])-1</f>
        <v>6.0777957860616016E-3</v>
      </c>
      <c r="AF674" s="1">
        <f>(Table2[[#This Row],[Current Week High]]/Table2[[#This Row],[Close Price]])-1</f>
        <v>4.2287555376560704E-2</v>
      </c>
      <c r="AG674" s="1">
        <f>(Table2[[#This Row],[Close Price]]/Table2[[#This Row],[Current Month Low]])-1</f>
        <v>9.1854982929604478E-3</v>
      </c>
      <c r="AH674" s="1">
        <f>(Table2[[#This Row],[Current Month High]]/Table2[[#This Row],[Close Price]])-1</f>
        <v>4.2287555376560704E-2</v>
      </c>
      <c r="AI674">
        <v>8.7394281111558598</v>
      </c>
      <c r="AJ674">
        <v>36.488566402814399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0.17</v>
      </c>
      <c r="AM674" t="s">
        <v>3208</v>
      </c>
      <c r="AN674">
        <v>2.33</v>
      </c>
      <c r="AO674" t="s">
        <v>3208</v>
      </c>
      <c r="AP674">
        <v>-8.1669076757623998E-2</v>
      </c>
      <c r="AQ674">
        <f>(Table2[[#This Row],[Sharpe Ratio]]-AVERAGE(Table2[Sharpe Ratio]))/_xlfn.STDEV.P(Table2[Sharpe Ratio])</f>
        <v>-1.7108679268091482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-3.5165697473476922</v>
      </c>
      <c r="AS674">
        <f>_xlfn.RANK.AVG(Table2[[#This Row],[1Y Return vs Nifty Z-Score]],Table2[1Y Return vs Nifty Z-Score])</f>
        <v>654</v>
      </c>
      <c r="AT674">
        <f>_xlfn.RANK.AVG(Table2[[#This Row],[6M Return vs Nifty Z-Score]],Table2[6M Return vs Nifty Z-Score])</f>
        <v>471</v>
      </c>
      <c r="AU674">
        <f>_xlfn.RANK.AVG(Table2[[#This Row],[Sharpe Ratio Z-Score]],Table2[Sharpe Ratio Z-Score])</f>
        <v>711</v>
      </c>
      <c r="AV674">
        <f>(Table2[[#This Row],[Rank 1Y]]+Table2[[#This Row],[Rank 6M]]+Table2[[#This Row],[Rank Sharpe]])/3</f>
        <v>612</v>
      </c>
    </row>
    <row r="675" spans="1:48" x14ac:dyDescent="0.3">
      <c r="A675" t="s">
        <v>1061</v>
      </c>
      <c r="B675" t="s">
        <v>1062</v>
      </c>
      <c r="C675" t="s">
        <v>3170</v>
      </c>
      <c r="D675" t="s">
        <v>78</v>
      </c>
      <c r="E675">
        <v>12716.544827565</v>
      </c>
      <c r="F675">
        <v>352.6</v>
      </c>
      <c r="G675">
        <v>-30.1980689531804</v>
      </c>
      <c r="H675">
        <f>(Table2[[#This Row],[1Y Return vs Nifty]]-AVERAGE(Table2[1Y Return vs Nifty]))/_xlfn.STDEV.P(Table2[1Y Return vs Nifty])</f>
        <v>-0.95423600854834079</v>
      </c>
      <c r="I675">
        <v>5.0314480231118903</v>
      </c>
      <c r="J675">
        <f>(Table2[[#This Row],[1M Return vs Nifty]]-AVERAGE(Table2[1M Return vs Nifty]))/_xlfn.STDEV.P(Table2[1M Return vs Nifty])</f>
        <v>0.25497284039148022</v>
      </c>
      <c r="K675">
        <v>1.1272063134216199</v>
      </c>
      <c r="L675">
        <f>(Table2[[#This Row],[6M Return vs Nifty]]-AVERAGE(Table2[6M Return vs Nifty]))/_xlfn.STDEV.P(Table2[6M Return vs Nifty])</f>
        <v>-0.38962496879198988</v>
      </c>
      <c r="M675">
        <v>6.3434299435610404</v>
      </c>
      <c r="N675">
        <f>(Table2[[#This Row],[1W Return vs Nifty]]-AVERAGE(Table2[1W Return vs Nifty]))/_xlfn.STDEV.P(Table2[1W Return vs Nifty])</f>
        <v>0.79134932163747251</v>
      </c>
      <c r="O675">
        <v>344.59</v>
      </c>
      <c r="P675">
        <v>342.90826367696297</v>
      </c>
      <c r="Q675">
        <v>342.39556685491499</v>
      </c>
      <c r="R675">
        <v>70.958117012806696</v>
      </c>
      <c r="S675" s="1">
        <f>(Table2[[#This Row],[Close Price]]-Table2[[#This Row],[20D EMA]])/Table2[[#This Row],[20D EMA]]</f>
        <v>2.3245015815897295E-2</v>
      </c>
      <c r="T675" s="1">
        <f>(Table2[[#This Row],[Close Price]]-Table2[[#This Row],[50D EMA]])/Table2[[#This Row],[50D EMA]]</f>
        <v>2.8263350142436802E-2</v>
      </c>
      <c r="U675" s="1">
        <f>(Table2[[#This Row],[Close Price]]-Table2[[#This Row],[200D EMA]])/Table2[[#This Row],[200D EMA]]</f>
        <v>2.9803052763849043E-2</v>
      </c>
      <c r="V675">
        <v>0.43010907248340902</v>
      </c>
      <c r="W675">
        <v>346.5</v>
      </c>
      <c r="X675">
        <v>356.95</v>
      </c>
      <c r="Y675">
        <v>340</v>
      </c>
      <c r="Z675">
        <v>357.75</v>
      </c>
      <c r="AA675">
        <v>335.8</v>
      </c>
      <c r="AB675">
        <v>357.75</v>
      </c>
      <c r="AC675" s="1">
        <f>(Table2[[#This Row],[Close Price]]/Table2[[#This Row],[Day Low]])-1</f>
        <v>1.7604617604617623E-2</v>
      </c>
      <c r="AD675" s="1">
        <f>(Table2[[#This Row],[Day High]]/Table2[[#This Row],[Close Price]])-1</f>
        <v>1.2336925694838241E-2</v>
      </c>
      <c r="AE675" s="1">
        <f>(Table2[[#This Row],[Close Price]]/Table2[[#This Row],[Current Week Low]])-1</f>
        <v>3.7058823529411811E-2</v>
      </c>
      <c r="AF675" s="1">
        <f>(Table2[[#This Row],[Current Week High]]/Table2[[#This Row],[Close Price]])-1</f>
        <v>1.4605785592739506E-2</v>
      </c>
      <c r="AG675" s="1">
        <f>(Table2[[#This Row],[Close Price]]/Table2[[#This Row],[Current Month Low]])-1</f>
        <v>5.0029779630732518E-2</v>
      </c>
      <c r="AH675" s="1">
        <f>(Table2[[#This Row],[Current Month High]]/Table2[[#This Row],[Close Price]])-1</f>
        <v>1.4605785592739506E-2</v>
      </c>
      <c r="AI675">
        <v>12.875779920589901</v>
      </c>
      <c r="AJ675">
        <v>21.0435976656367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-0.03</v>
      </c>
      <c r="AM675" t="s">
        <v>3206</v>
      </c>
      <c r="AN675">
        <v>4.2300000000000004</v>
      </c>
      <c r="AO675" t="s">
        <v>3208</v>
      </c>
      <c r="AP675">
        <v>-9.8782843426436007E-2</v>
      </c>
      <c r="AQ675">
        <f>(Table2[[#This Row],[Sharpe Ratio]]-AVERAGE(Table2[Sharpe Ratio]))/_xlfn.STDEV.P(Table2[Sharpe Ratio])</f>
        <v>-1.9109508194978908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-2.2084896348092684</v>
      </c>
      <c r="AS675">
        <f>_xlfn.RANK.AVG(Table2[[#This Row],[1Y Return vs Nifty Z-Score]],Table2[1Y Return vs Nifty Z-Score])</f>
        <v>658</v>
      </c>
      <c r="AT675">
        <f>_xlfn.RANK.AVG(Table2[[#This Row],[6M Return vs Nifty Z-Score]],Table2[6M Return vs Nifty Z-Score])</f>
        <v>455</v>
      </c>
      <c r="AU675">
        <f>_xlfn.RANK.AVG(Table2[[#This Row],[Sharpe Ratio Z-Score]],Table2[Sharpe Ratio Z-Score])</f>
        <v>723</v>
      </c>
      <c r="AV675">
        <f>(Table2[[#This Row],[Rank 1Y]]+Table2[[#This Row],[Rank 6M]]+Table2[[#This Row],[Rank Sharpe]])/3</f>
        <v>612</v>
      </c>
    </row>
    <row r="676" spans="1:48" x14ac:dyDescent="0.3">
      <c r="A676" t="s">
        <v>338</v>
      </c>
      <c r="B676" t="s">
        <v>339</v>
      </c>
      <c r="C676" t="s">
        <v>3161</v>
      </c>
      <c r="D676" t="s">
        <v>340</v>
      </c>
      <c r="E676">
        <v>75513.884392859996</v>
      </c>
      <c r="F676">
        <v>796.85</v>
      </c>
      <c r="G676">
        <v>-30.978094468750498</v>
      </c>
      <c r="H676">
        <f>(Table2[[#This Row],[1Y Return vs Nifty]]-AVERAGE(Table2[1Y Return vs Nifty]))/_xlfn.STDEV.P(Table2[1Y Return vs Nifty])</f>
        <v>-0.9680659344465985</v>
      </c>
      <c r="I676">
        <v>9.7926310532984093</v>
      </c>
      <c r="J676">
        <f>(Table2[[#This Row],[1M Return vs Nifty]]-AVERAGE(Table2[1M Return vs Nifty]))/_xlfn.STDEV.P(Table2[1M Return vs Nifty])</f>
        <v>0.71992916301257914</v>
      </c>
      <c r="K676">
        <v>1.4818794540784499</v>
      </c>
      <c r="L676">
        <f>(Table2[[#This Row],[6M Return vs Nifty]]-AVERAGE(Table2[6M Return vs Nifty]))/_xlfn.STDEV.P(Table2[6M Return vs Nifty])</f>
        <v>-0.37828681278826171</v>
      </c>
      <c r="M676">
        <v>6.0837326754274201</v>
      </c>
      <c r="N676">
        <f>(Table2[[#This Row],[1W Return vs Nifty]]-AVERAGE(Table2[1W Return vs Nifty]))/_xlfn.STDEV.P(Table2[1W Return vs Nifty])</f>
        <v>0.74219819679831578</v>
      </c>
      <c r="O676">
        <v>753.82</v>
      </c>
      <c r="P676">
        <v>735.25510620286104</v>
      </c>
      <c r="Q676">
        <v>738.76846507491302</v>
      </c>
      <c r="R676">
        <v>77.334152399833101</v>
      </c>
      <c r="S676" s="1">
        <f>(Table2[[#This Row],[Close Price]]-Table2[[#This Row],[20D EMA]])/Table2[[#This Row],[20D EMA]]</f>
        <v>5.7082592661378009E-2</v>
      </c>
      <c r="T676" s="1">
        <f>(Table2[[#This Row],[Close Price]]-Table2[[#This Row],[50D EMA]])/Table2[[#This Row],[50D EMA]]</f>
        <v>8.3773500214420274E-2</v>
      </c>
      <c r="U676" s="1">
        <f>(Table2[[#This Row],[Close Price]]-Table2[[#This Row],[200D EMA]])/Table2[[#This Row],[200D EMA]]</f>
        <v>7.8619401978937173E-2</v>
      </c>
      <c r="V676">
        <v>2.2825733070523802</v>
      </c>
      <c r="W676">
        <v>792.7</v>
      </c>
      <c r="X676">
        <v>805.7</v>
      </c>
      <c r="Y676">
        <v>786.2</v>
      </c>
      <c r="Z676">
        <v>808.75</v>
      </c>
      <c r="AA676">
        <v>722.6</v>
      </c>
      <c r="AB676">
        <v>812</v>
      </c>
      <c r="AC676" s="1">
        <f>(Table2[[#This Row],[Close Price]]/Table2[[#This Row],[Day Low]])-1</f>
        <v>5.2352718556831768E-3</v>
      </c>
      <c r="AD676" s="1">
        <f>(Table2[[#This Row],[Day High]]/Table2[[#This Row],[Close Price]])-1</f>
        <v>1.1106230783710869E-2</v>
      </c>
      <c r="AE676" s="1">
        <f>(Table2[[#This Row],[Close Price]]/Table2[[#This Row],[Current Week Low]])-1</f>
        <v>1.3546171457644363E-2</v>
      </c>
      <c r="AF676" s="1">
        <f>(Table2[[#This Row],[Current Week High]]/Table2[[#This Row],[Close Price]])-1</f>
        <v>1.4933801844763783E-2</v>
      </c>
      <c r="AG676" s="1">
        <f>(Table2[[#This Row],[Close Price]]/Table2[[#This Row],[Current Month Low]])-1</f>
        <v>0.1027539440907832</v>
      </c>
      <c r="AH676" s="1">
        <f>(Table2[[#This Row],[Current Month High]]/Table2[[#This Row],[Close Price]])-1</f>
        <v>1.9012361172115133E-2</v>
      </c>
      <c r="AI676">
        <v>7.6488674154483203</v>
      </c>
      <c r="AJ676">
        <v>22.980168222856602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7.0000000000000007E-2</v>
      </c>
      <c r="AM676" t="s">
        <v>3208</v>
      </c>
      <c r="AN676">
        <v>10.62</v>
      </c>
      <c r="AO676" t="s">
        <v>3208</v>
      </c>
      <c r="AP676">
        <v>-0.11228110158320199</v>
      </c>
      <c r="AQ676">
        <f>(Table2[[#This Row],[Sharpe Ratio]]-AVERAGE(Table2[Sharpe Ratio]))/_xlfn.STDEV.P(Table2[Sharpe Ratio])</f>
        <v>-2.0687635670087601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661</v>
      </c>
      <c r="AT676">
        <f>_xlfn.RANK.AVG(Table2[[#This Row],[6M Return vs Nifty Z-Score]],Table2[6M Return vs Nifty Z-Score])</f>
        <v>448</v>
      </c>
      <c r="AU676">
        <f>_xlfn.RANK.AVG(Table2[[#This Row],[Sharpe Ratio Z-Score]],Table2[Sharpe Ratio Z-Score])</f>
        <v>733</v>
      </c>
      <c r="AV676">
        <f>(Table2[[#This Row],[Rank 1Y]]+Table2[[#This Row],[Rank 6M]]+Table2[[#This Row],[Rank Sharpe]])/3</f>
        <v>614</v>
      </c>
    </row>
    <row r="677" spans="1:48" x14ac:dyDescent="0.3">
      <c r="A677" t="s">
        <v>422</v>
      </c>
      <c r="B677" t="s">
        <v>423</v>
      </c>
      <c r="C677" t="s">
        <v>3161</v>
      </c>
      <c r="D677" t="s">
        <v>24</v>
      </c>
      <c r="E677">
        <v>54299.730256583003</v>
      </c>
      <c r="F677">
        <v>71.52</v>
      </c>
      <c r="G677">
        <v>-50.539383743074197</v>
      </c>
      <c r="H677">
        <f>(Table2[[#This Row],[1Y Return vs Nifty]]-AVERAGE(Table2[1Y Return vs Nifty]))/_xlfn.STDEV.P(Table2[1Y Return vs Nifty])</f>
        <v>-1.3148894366759509</v>
      </c>
      <c r="I677">
        <v>-2.2610033856571201</v>
      </c>
      <c r="J677">
        <f>(Table2[[#This Row],[1M Return vs Nifty]]-AVERAGE(Table2[1M Return vs Nifty]))/_xlfn.STDEV.P(Table2[1M Return vs Nifty])</f>
        <v>-0.45717608738907228</v>
      </c>
      <c r="K677">
        <v>-22.7338427278012</v>
      </c>
      <c r="L677">
        <f>(Table2[[#This Row],[6M Return vs Nifty]]-AVERAGE(Table2[6M Return vs Nifty]))/_xlfn.STDEV.P(Table2[6M Return vs Nifty])</f>
        <v>-1.1524126327830395</v>
      </c>
      <c r="M677">
        <v>-0.20649089303576601</v>
      </c>
      <c r="N677">
        <f>(Table2[[#This Row],[1W Return vs Nifty]]-AVERAGE(Table2[1W Return vs Nifty]))/_xlfn.STDEV.P(Table2[1W Return vs Nifty])</f>
        <v>-0.44830937419648026</v>
      </c>
      <c r="O677">
        <v>73.66</v>
      </c>
      <c r="P677">
        <v>74.963530014776495</v>
      </c>
      <c r="Q677">
        <v>78.172177856590295</v>
      </c>
      <c r="R677">
        <v>36.315295692294598</v>
      </c>
      <c r="S677" s="1">
        <f>(Table2[[#This Row],[Close Price]]-Table2[[#This Row],[20D EMA]])/Table2[[#This Row],[20D EMA]]</f>
        <v>-2.9052402932392082E-2</v>
      </c>
      <c r="T677" s="1">
        <f>(Table2[[#This Row],[Close Price]]-Table2[[#This Row],[50D EMA]])/Table2[[#This Row],[50D EMA]]</f>
        <v>-4.593607070128268E-2</v>
      </c>
      <c r="U677" s="1">
        <f>(Table2[[#This Row],[Close Price]]-Table2[[#This Row],[200D EMA]])/Table2[[#This Row],[200D EMA]]</f>
        <v>-8.5096488789067143E-2</v>
      </c>
      <c r="V677">
        <v>0.83920416567774403</v>
      </c>
      <c r="W677">
        <v>71.36</v>
      </c>
      <c r="X677">
        <v>72.739999999999995</v>
      </c>
      <c r="Y677">
        <v>71.36</v>
      </c>
      <c r="Z677">
        <v>74.180000000000007</v>
      </c>
      <c r="AA677">
        <v>71.36</v>
      </c>
      <c r="AB677">
        <v>75.7</v>
      </c>
      <c r="AC677" s="1">
        <f>(Table2[[#This Row],[Close Price]]/Table2[[#This Row],[Day Low]])-1</f>
        <v>2.2421524663676085E-3</v>
      </c>
      <c r="AD677" s="1">
        <f>(Table2[[#This Row],[Day High]]/Table2[[#This Row],[Close Price]])-1</f>
        <v>1.7058165548098358E-2</v>
      </c>
      <c r="AE677" s="1">
        <f>(Table2[[#This Row],[Close Price]]/Table2[[#This Row],[Current Week Low]])-1</f>
        <v>2.2421524663676085E-3</v>
      </c>
      <c r="AF677" s="1">
        <f>(Table2[[#This Row],[Current Week High]]/Table2[[#This Row],[Close Price]])-1</f>
        <v>3.7192393736018126E-2</v>
      </c>
      <c r="AG677" s="1">
        <f>(Table2[[#This Row],[Close Price]]/Table2[[#This Row],[Current Month Low]])-1</f>
        <v>2.2421524663676085E-3</v>
      </c>
      <c r="AH677" s="1">
        <f>(Table2[[#This Row],[Current Month High]]/Table2[[#This Row],[Close Price]])-1</f>
        <v>5.8445190156599658E-2</v>
      </c>
      <c r="AI677">
        <v>37.5838926174496</v>
      </c>
      <c r="AJ677">
        <v>1.5476359505892201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-0.13</v>
      </c>
      <c r="AM677" t="s">
        <v>3206</v>
      </c>
      <c r="AN677">
        <v>-3.49</v>
      </c>
      <c r="AO677" t="s">
        <v>3206</v>
      </c>
      <c r="AP677">
        <v>3.1565716565579001E-2</v>
      </c>
      <c r="AQ677">
        <f>(Table2[[#This Row],[Sharpe Ratio]]-AVERAGE(Table2[Sharpe Ratio]))/_xlfn.STDEV.P(Table2[Sharpe Ratio])</f>
        <v>-0.38700127374748705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716</v>
      </c>
      <c r="AT677">
        <f>_xlfn.RANK.AVG(Table2[[#This Row],[6M Return vs Nifty Z-Score]],Table2[6M Return vs Nifty Z-Score])</f>
        <v>683</v>
      </c>
      <c r="AU677">
        <f>_xlfn.RANK.AVG(Table2[[#This Row],[Sharpe Ratio Z-Score]],Table2[Sharpe Ratio Z-Score])</f>
        <v>444</v>
      </c>
      <c r="AV677">
        <f>(Table2[[#This Row],[Rank 1Y]]+Table2[[#This Row],[Rank 6M]]+Table2[[#This Row],[Rank Sharpe]])/3</f>
        <v>614.33333333333337</v>
      </c>
    </row>
    <row r="678" spans="1:48" x14ac:dyDescent="0.3">
      <c r="A678" t="s">
        <v>2340</v>
      </c>
      <c r="B678" t="s">
        <v>2341</v>
      </c>
      <c r="C678" t="s">
        <v>3170</v>
      </c>
      <c r="D678" t="s">
        <v>78</v>
      </c>
      <c r="E678">
        <v>2322.0924140000002</v>
      </c>
      <c r="F678">
        <v>88.15</v>
      </c>
      <c r="G678">
        <v>-46.675116020344802</v>
      </c>
      <c r="H678">
        <f>(Table2[[#This Row],[1Y Return vs Nifty]]-AVERAGE(Table2[1Y Return vs Nifty]))/_xlfn.STDEV.P(Table2[1Y Return vs Nifty])</f>
        <v>-1.2463756057952822</v>
      </c>
      <c r="I678">
        <v>-2.3832256078793499</v>
      </c>
      <c r="J678">
        <f>(Table2[[#This Row],[1M Return vs Nifty]]-AVERAGE(Table2[1M Return vs Nifty]))/_xlfn.STDEV.P(Table2[1M Return vs Nifty])</f>
        <v>-0.46911177535291021</v>
      </c>
      <c r="K678">
        <v>-23.867120438625999</v>
      </c>
      <c r="L678">
        <f>(Table2[[#This Row],[6M Return vs Nifty]]-AVERAGE(Table2[6M Return vs Nifty]))/_xlfn.STDEV.P(Table2[6M Return vs Nifty])</f>
        <v>-1.1886411429461816</v>
      </c>
      <c r="M678">
        <v>2.22577134661493</v>
      </c>
      <c r="N678">
        <f>(Table2[[#This Row],[1W Return vs Nifty]]-AVERAGE(Table2[1W Return vs Nifty]))/_xlfn.STDEV.P(Table2[1W Return vs Nifty])</f>
        <v>1.2028256005806129E-2</v>
      </c>
      <c r="O678">
        <v>89.94</v>
      </c>
      <c r="P678">
        <v>92.304745445450905</v>
      </c>
      <c r="Q678">
        <v>97.775130129448002</v>
      </c>
      <c r="R678">
        <v>52.290096592556203</v>
      </c>
      <c r="S678" s="1">
        <f>(Table2[[#This Row],[Close Price]]-Table2[[#This Row],[20D EMA]])/Table2[[#This Row],[20D EMA]]</f>
        <v>-1.9902156993551169E-2</v>
      </c>
      <c r="T678" s="1">
        <f>(Table2[[#This Row],[Close Price]]-Table2[[#This Row],[50D EMA]])/Table2[[#This Row],[50D EMA]]</f>
        <v>-4.501117927795184E-2</v>
      </c>
      <c r="U678" s="1">
        <f>(Table2[[#This Row],[Close Price]]-Table2[[#This Row],[200D EMA]])/Table2[[#This Row],[200D EMA]]</f>
        <v>-9.8441496490006622E-2</v>
      </c>
      <c r="V678">
        <v>0.35266303941061999</v>
      </c>
      <c r="W678">
        <v>88</v>
      </c>
      <c r="X678">
        <v>90.9</v>
      </c>
      <c r="Y678">
        <v>85.74</v>
      </c>
      <c r="Z678">
        <v>91.4</v>
      </c>
      <c r="AA678">
        <v>85.74</v>
      </c>
      <c r="AB678">
        <v>91.4</v>
      </c>
      <c r="AC678" s="1">
        <f>(Table2[[#This Row],[Close Price]]/Table2[[#This Row],[Day Low]])-1</f>
        <v>1.7045454545454586E-3</v>
      </c>
      <c r="AD678" s="1">
        <f>(Table2[[#This Row],[Day High]]/Table2[[#This Row],[Close Price]])-1</f>
        <v>3.1196823596142842E-2</v>
      </c>
      <c r="AE678" s="1">
        <f>(Table2[[#This Row],[Close Price]]/Table2[[#This Row],[Current Week Low]])-1</f>
        <v>2.8108234196407844E-2</v>
      </c>
      <c r="AF678" s="1">
        <f>(Table2[[#This Row],[Current Week High]]/Table2[[#This Row],[Close Price]])-1</f>
        <v>3.6868973340896227E-2</v>
      </c>
      <c r="AG678" s="1">
        <f>(Table2[[#This Row],[Close Price]]/Table2[[#This Row],[Current Month Low]])-1</f>
        <v>2.8108234196407844E-2</v>
      </c>
      <c r="AH678" s="1">
        <f>(Table2[[#This Row],[Current Month High]]/Table2[[#This Row],[Close Price]])-1</f>
        <v>3.6868973340896227E-2</v>
      </c>
      <c r="AI678">
        <v>76.971072036301706</v>
      </c>
      <c r="AJ678">
        <v>6.3329312424607904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-0.17</v>
      </c>
      <c r="AM678" t="s">
        <v>3206</v>
      </c>
      <c r="AN678">
        <v>-3.42</v>
      </c>
      <c r="AO678" t="s">
        <v>3206</v>
      </c>
      <c r="AP678">
        <v>3.0980337043634999E-2</v>
      </c>
      <c r="AQ678">
        <f>(Table2[[#This Row],[Sharpe Ratio]]-AVERAGE(Table2[Sharpe Ratio]))/_xlfn.STDEV.P(Table2[Sharpe Ratio])</f>
        <v>-0.39384514572131479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709</v>
      </c>
      <c r="AT678">
        <f>_xlfn.RANK.AVG(Table2[[#This Row],[6M Return vs Nifty Z-Score]],Table2[6M Return vs Nifty Z-Score])</f>
        <v>692</v>
      </c>
      <c r="AU678">
        <f>_xlfn.RANK.AVG(Table2[[#This Row],[Sharpe Ratio Z-Score]],Table2[Sharpe Ratio Z-Score])</f>
        <v>446</v>
      </c>
      <c r="AV678">
        <f>(Table2[[#This Row],[Rank 1Y]]+Table2[[#This Row],[Rank 6M]]+Table2[[#This Row],[Rank Sharpe]])/3</f>
        <v>615.66666666666663</v>
      </c>
    </row>
    <row r="679" spans="1:48" x14ac:dyDescent="0.3">
      <c r="A679" t="s">
        <v>692</v>
      </c>
      <c r="B679" t="s">
        <v>693</v>
      </c>
      <c r="C679" t="s">
        <v>3175</v>
      </c>
      <c r="D679" t="s">
        <v>163</v>
      </c>
      <c r="E679">
        <v>27076.77100723</v>
      </c>
      <c r="F679">
        <v>1030.2</v>
      </c>
      <c r="G679">
        <v>-29.744377999044701</v>
      </c>
      <c r="H679">
        <f>(Table2[[#This Row],[1Y Return vs Nifty]]-AVERAGE(Table2[1Y Return vs Nifty]))/_xlfn.STDEV.P(Table2[1Y Return vs Nifty])</f>
        <v>-0.94619202517707812</v>
      </c>
      <c r="I679">
        <v>-0.230668356378078</v>
      </c>
      <c r="J679">
        <f>(Table2[[#This Row],[1M Return vs Nifty]]-AVERAGE(Table2[1M Return vs Nifty]))/_xlfn.STDEV.P(Table2[1M Return vs Nifty])</f>
        <v>-0.25890244344024826</v>
      </c>
      <c r="K679">
        <v>-23.931804674414899</v>
      </c>
      <c r="L679">
        <f>(Table2[[#This Row],[6M Return vs Nifty]]-AVERAGE(Table2[6M Return vs Nifty]))/_xlfn.STDEV.P(Table2[6M Return vs Nifty])</f>
        <v>-1.1907089622205658</v>
      </c>
      <c r="M679">
        <v>-2.2695039218320501</v>
      </c>
      <c r="N679">
        <f>(Table2[[#This Row],[1W Return vs Nifty]]-AVERAGE(Table2[1W Return vs Nifty]))/_xlfn.STDEV.P(Table2[1W Return vs Nifty])</f>
        <v>-0.83876173302145185</v>
      </c>
      <c r="O679">
        <v>1066.23</v>
      </c>
      <c r="P679">
        <v>1069.87369515816</v>
      </c>
      <c r="Q679">
        <v>1060.36144028434</v>
      </c>
      <c r="R679">
        <v>45.160078461768002</v>
      </c>
      <c r="S679" s="1">
        <f>(Table2[[#This Row],[Close Price]]-Table2[[#This Row],[20D EMA]])/Table2[[#This Row],[20D EMA]]</f>
        <v>-3.3791958583044908E-2</v>
      </c>
      <c r="T679" s="1">
        <f>(Table2[[#This Row],[Close Price]]-Table2[[#This Row],[50D EMA]])/Table2[[#This Row],[50D EMA]]</f>
        <v>-3.7082597074503232E-2</v>
      </c>
      <c r="U679" s="1">
        <f>(Table2[[#This Row],[Close Price]]-Table2[[#This Row],[200D EMA]])/Table2[[#This Row],[200D EMA]]</f>
        <v>-2.8444489905491144E-2</v>
      </c>
      <c r="V679">
        <v>0.75930222779132395</v>
      </c>
      <c r="W679">
        <v>1028.25</v>
      </c>
      <c r="X679">
        <v>1065.8499999999999</v>
      </c>
      <c r="Y679">
        <v>1028.25</v>
      </c>
      <c r="Z679">
        <v>1068</v>
      </c>
      <c r="AA679">
        <v>1028.25</v>
      </c>
      <c r="AB679">
        <v>1112.5</v>
      </c>
      <c r="AC679" s="1">
        <f>(Table2[[#This Row],[Close Price]]/Table2[[#This Row],[Day Low]])-1</f>
        <v>1.89642596644779E-3</v>
      </c>
      <c r="AD679" s="1">
        <f>(Table2[[#This Row],[Day High]]/Table2[[#This Row],[Close Price]])-1</f>
        <v>3.4604931081343215E-2</v>
      </c>
      <c r="AE679" s="1">
        <f>(Table2[[#This Row],[Close Price]]/Table2[[#This Row],[Current Week Low]])-1</f>
        <v>1.89642596644779E-3</v>
      </c>
      <c r="AF679" s="1">
        <f>(Table2[[#This Row],[Current Week High]]/Table2[[#This Row],[Close Price]])-1</f>
        <v>3.6691904484566162E-2</v>
      </c>
      <c r="AG679" s="1">
        <f>(Table2[[#This Row],[Close Price]]/Table2[[#This Row],[Current Month Low]])-1</f>
        <v>1.89642596644779E-3</v>
      </c>
      <c r="AH679" s="1">
        <f>(Table2[[#This Row],[Current Month High]]/Table2[[#This Row],[Close Price]])-1</f>
        <v>7.988740050475629E-2</v>
      </c>
      <c r="AI679">
        <v>30.945447485925001</v>
      </c>
      <c r="AJ679">
        <v>10.4180064308681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-7.0000000000000007E-2</v>
      </c>
      <c r="AM679" t="s">
        <v>3206</v>
      </c>
      <c r="AN679">
        <v>-4</v>
      </c>
      <c r="AO679" t="s">
        <v>3206</v>
      </c>
      <c r="AP679">
        <v>1.1100316998876999E-2</v>
      </c>
      <c r="AQ679">
        <f>(Table2[[#This Row],[Sharpe Ratio]]-AVERAGE(Table2[Sharpe Ratio]))/_xlfn.STDEV.P(Table2[Sharpe Ratio])</f>
        <v>-0.62626925166137104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653</v>
      </c>
      <c r="AT679">
        <f>_xlfn.RANK.AVG(Table2[[#This Row],[6M Return vs Nifty Z-Score]],Table2[6M Return vs Nifty Z-Score])</f>
        <v>693</v>
      </c>
      <c r="AU679">
        <f>_xlfn.RANK.AVG(Table2[[#This Row],[Sharpe Ratio Z-Score]],Table2[Sharpe Ratio Z-Score])</f>
        <v>502</v>
      </c>
      <c r="AV679">
        <f>(Table2[[#This Row],[Rank 1Y]]+Table2[[#This Row],[Rank 6M]]+Table2[[#This Row],[Rank Sharpe]])/3</f>
        <v>616</v>
      </c>
    </row>
    <row r="680" spans="1:48" x14ac:dyDescent="0.3">
      <c r="A680" t="s">
        <v>428</v>
      </c>
      <c r="B680" t="s">
        <v>429</v>
      </c>
      <c r="C680" t="s">
        <v>3163</v>
      </c>
      <c r="D680" t="s">
        <v>173</v>
      </c>
      <c r="E680">
        <v>53320.816471999999</v>
      </c>
      <c r="F680">
        <v>16505.599999999999</v>
      </c>
      <c r="G680">
        <v>-29.426438668876798</v>
      </c>
      <c r="H680">
        <f>(Table2[[#This Row],[1Y Return vs Nifty]]-AVERAGE(Table2[1Y Return vs Nifty]))/_xlfn.STDEV.P(Table2[1Y Return vs Nifty])</f>
        <v>-0.94055493089157893</v>
      </c>
      <c r="I680">
        <v>-5.6530518476932397</v>
      </c>
      <c r="J680">
        <f>(Table2[[#This Row],[1M Return vs Nifty]]-AVERAGE(Table2[1M Return vs Nifty]))/_xlfn.STDEV.P(Table2[1M Return vs Nifty])</f>
        <v>-0.78842871285242977</v>
      </c>
      <c r="K680">
        <v>-8.3582438505614203</v>
      </c>
      <c r="L680">
        <f>(Table2[[#This Row],[6M Return vs Nifty]]-AVERAGE(Table2[6M Return vs Nifty]))/_xlfn.STDEV.P(Table2[6M Return vs Nifty])</f>
        <v>-0.69285490474275846</v>
      </c>
      <c r="M680">
        <v>1.8867004252653801</v>
      </c>
      <c r="N680">
        <f>(Table2[[#This Row],[1W Return vs Nifty]]-AVERAGE(Table2[1W Return vs Nifty]))/_xlfn.STDEV.P(Table2[1W Return vs Nifty])</f>
        <v>-5.2145377026039059E-2</v>
      </c>
      <c r="O680">
        <v>16593.64</v>
      </c>
      <c r="P680">
        <v>16677.936488069601</v>
      </c>
      <c r="Q680">
        <v>16472.321610031198</v>
      </c>
      <c r="R680">
        <v>43.194620253772101</v>
      </c>
      <c r="S680" s="1">
        <f>(Table2[[#This Row],[Close Price]]-Table2[[#This Row],[20D EMA]])/Table2[[#This Row],[20D EMA]]</f>
        <v>-5.3056472238761886E-3</v>
      </c>
      <c r="T680" s="1">
        <f>(Table2[[#This Row],[Close Price]]-Table2[[#This Row],[50D EMA]])/Table2[[#This Row],[50D EMA]]</f>
        <v>-1.0333202083655964E-2</v>
      </c>
      <c r="U680" s="1">
        <f>(Table2[[#This Row],[Close Price]]-Table2[[#This Row],[200D EMA]])/Table2[[#This Row],[200D EMA]]</f>
        <v>2.0202610631724518E-3</v>
      </c>
      <c r="V680">
        <v>1.19224714541513</v>
      </c>
      <c r="W680">
        <v>16347.55</v>
      </c>
      <c r="X680">
        <v>16530</v>
      </c>
      <c r="Y680">
        <v>16085.85</v>
      </c>
      <c r="Z680">
        <v>16530</v>
      </c>
      <c r="AA680">
        <v>16085.85</v>
      </c>
      <c r="AB680">
        <v>16600</v>
      </c>
      <c r="AC680" s="1">
        <f>(Table2[[#This Row],[Close Price]]/Table2[[#This Row],[Day Low]])-1</f>
        <v>9.6681154056723617E-3</v>
      </c>
      <c r="AD680" s="1">
        <f>(Table2[[#This Row],[Day High]]/Table2[[#This Row],[Close Price]])-1</f>
        <v>1.4782861574254014E-3</v>
      </c>
      <c r="AE680" s="1">
        <f>(Table2[[#This Row],[Close Price]]/Table2[[#This Row],[Current Week Low]])-1</f>
        <v>2.6094362436551277E-2</v>
      </c>
      <c r="AF680" s="1">
        <f>(Table2[[#This Row],[Current Week High]]/Table2[[#This Row],[Close Price]])-1</f>
        <v>1.4782861574254014E-3</v>
      </c>
      <c r="AG680" s="1">
        <f>(Table2[[#This Row],[Close Price]]/Table2[[#This Row],[Current Month Low]])-1</f>
        <v>2.6094362436551277E-2</v>
      </c>
      <c r="AH680" s="1">
        <f>(Table2[[#This Row],[Current Month High]]/Table2[[#This Row],[Close Price]])-1</f>
        <v>5.7192710352851339E-3</v>
      </c>
      <c r="AI680">
        <v>16.6270841411399</v>
      </c>
      <c r="AJ680">
        <v>7.5605718977673897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-0.11</v>
      </c>
      <c r="AM680" t="s">
        <v>3206</v>
      </c>
      <c r="AN680">
        <v>-2.85</v>
      </c>
      <c r="AO680" t="s">
        <v>3206</v>
      </c>
      <c r="AP680">
        <v>-3.5270408415057998E-2</v>
      </c>
      <c r="AQ680">
        <f>(Table2[[#This Row],[Sharpe Ratio]]-AVERAGE(Table2[Sharpe Ratio]))/_xlfn.STDEV.P(Table2[Sharpe Ratio])</f>
        <v>-1.1684052440728858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650</v>
      </c>
      <c r="AT680">
        <f>_xlfn.RANK.AVG(Table2[[#This Row],[6M Return vs Nifty Z-Score]],Table2[6M Return vs Nifty Z-Score])</f>
        <v>553</v>
      </c>
      <c r="AU680">
        <f>_xlfn.RANK.AVG(Table2[[#This Row],[Sharpe Ratio Z-Score]],Table2[Sharpe Ratio Z-Score])</f>
        <v>652</v>
      </c>
      <c r="AV680">
        <f>(Table2[[#This Row],[Rank 1Y]]+Table2[[#This Row],[Rank 6M]]+Table2[[#This Row],[Rank Sharpe]])/3</f>
        <v>618.33333333333337</v>
      </c>
    </row>
    <row r="681" spans="1:48" x14ac:dyDescent="0.3">
      <c r="A681" t="s">
        <v>1272</v>
      </c>
      <c r="B681" t="s">
        <v>1273</v>
      </c>
      <c r="C681" t="s">
        <v>3161</v>
      </c>
      <c r="D681" t="s">
        <v>24</v>
      </c>
      <c r="E681">
        <v>9312.2729443919998</v>
      </c>
      <c r="F681">
        <v>81.459999999999994</v>
      </c>
      <c r="G681">
        <v>-31.1975610434225</v>
      </c>
      <c r="H681">
        <f>(Table2[[#This Row],[1Y Return vs Nifty]]-AVERAGE(Table2[1Y Return vs Nifty]))/_xlfn.STDEV.P(Table2[1Y Return vs Nifty])</f>
        <v>-0.97195709749738635</v>
      </c>
      <c r="I681">
        <v>1.9141493638336999</v>
      </c>
      <c r="J681">
        <f>(Table2[[#This Row],[1M Return vs Nifty]]-AVERAGE(Table2[1M Return vs Nifty]))/_xlfn.STDEV.P(Table2[1M Return vs Nifty])</f>
        <v>-4.9448920322240748E-2</v>
      </c>
      <c r="K681">
        <v>-27.555871115360901</v>
      </c>
      <c r="L681">
        <f>(Table2[[#This Row],[6M Return vs Nifty]]-AVERAGE(Table2[6M Return vs Nifty]))/_xlfn.STDEV.P(Table2[6M Return vs Nifty])</f>
        <v>-1.306562761014648</v>
      </c>
      <c r="M681">
        <v>-0.40408493939983398</v>
      </c>
      <c r="N681">
        <f>(Table2[[#This Row],[1W Return vs Nifty]]-AVERAGE(Table2[1W Return vs Nifty]))/_xlfn.STDEV.P(Table2[1W Return vs Nifty])</f>
        <v>-0.48570664722176837</v>
      </c>
      <c r="O681">
        <v>82.33</v>
      </c>
      <c r="P681">
        <v>85.139904779899197</v>
      </c>
      <c r="Q681">
        <v>91.151910975451301</v>
      </c>
      <c r="R681">
        <v>47.064763504153603</v>
      </c>
      <c r="S681" s="1">
        <f>(Table2[[#This Row],[Close Price]]-Table2[[#This Row],[20D EMA]])/Table2[[#This Row],[20D EMA]]</f>
        <v>-1.0567229442487605E-2</v>
      </c>
      <c r="T681" s="1">
        <f>(Table2[[#This Row],[Close Price]]-Table2[[#This Row],[50D EMA]])/Table2[[#This Row],[50D EMA]]</f>
        <v>-4.322185688852212E-2</v>
      </c>
      <c r="U681" s="1">
        <f>(Table2[[#This Row],[Close Price]]-Table2[[#This Row],[200D EMA]])/Table2[[#This Row],[200D EMA]]</f>
        <v>-0.10632701905790541</v>
      </c>
      <c r="V681">
        <v>0.73461576540809503</v>
      </c>
      <c r="W681">
        <v>81.260000000000005</v>
      </c>
      <c r="X681">
        <v>83.59</v>
      </c>
      <c r="Y681">
        <v>80.61</v>
      </c>
      <c r="Z681">
        <v>83.59</v>
      </c>
      <c r="AA681">
        <v>80.61</v>
      </c>
      <c r="AB681">
        <v>86.9</v>
      </c>
      <c r="AC681" s="1">
        <f>(Table2[[#This Row],[Close Price]]/Table2[[#This Row],[Day Low]])-1</f>
        <v>2.4612355402411357E-3</v>
      </c>
      <c r="AD681" s="1">
        <f>(Table2[[#This Row],[Day High]]/Table2[[#This Row],[Close Price]])-1</f>
        <v>2.6147802602504377E-2</v>
      </c>
      <c r="AE681" s="1">
        <f>(Table2[[#This Row],[Close Price]]/Table2[[#This Row],[Current Week Low]])-1</f>
        <v>1.054459744448577E-2</v>
      </c>
      <c r="AF681" s="1">
        <f>(Table2[[#This Row],[Current Week High]]/Table2[[#This Row],[Close Price]])-1</f>
        <v>2.6147802602504377E-2</v>
      </c>
      <c r="AG681" s="1">
        <f>(Table2[[#This Row],[Close Price]]/Table2[[#This Row],[Current Month Low]])-1</f>
        <v>1.054459744448577E-2</v>
      </c>
      <c r="AH681" s="1">
        <f>(Table2[[#This Row],[Current Month High]]/Table2[[#This Row],[Close Price]])-1</f>
        <v>6.6781242327522916E-2</v>
      </c>
      <c r="AI681">
        <v>43.014976675668997</v>
      </c>
      <c r="AJ681">
        <v>9.1957104557640807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-0.19</v>
      </c>
      <c r="AM681" t="s">
        <v>3206</v>
      </c>
      <c r="AN681">
        <v>-0.67</v>
      </c>
      <c r="AO681" t="s">
        <v>3206</v>
      </c>
      <c r="AP681">
        <v>1.8555293299411E-2</v>
      </c>
      <c r="AQ681">
        <f>(Table2[[#This Row],[Sharpe Ratio]]-AVERAGE(Table2[Sharpe Ratio]))/_xlfn.STDEV.P(Table2[Sharpe Ratio])</f>
        <v>-0.53911057689369601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662</v>
      </c>
      <c r="AT681">
        <f>_xlfn.RANK.AVG(Table2[[#This Row],[6M Return vs Nifty Z-Score]],Table2[6M Return vs Nifty Z-Score])</f>
        <v>710</v>
      </c>
      <c r="AU681">
        <f>_xlfn.RANK.AVG(Table2[[#This Row],[Sharpe Ratio Z-Score]],Table2[Sharpe Ratio Z-Score])</f>
        <v>484</v>
      </c>
      <c r="AV681">
        <f>(Table2[[#This Row],[Rank 1Y]]+Table2[[#This Row],[Rank 6M]]+Table2[[#This Row],[Rank Sharpe]])/3</f>
        <v>618.66666666666663</v>
      </c>
    </row>
    <row r="682" spans="1:48" x14ac:dyDescent="0.3">
      <c r="A682" t="s">
        <v>1205</v>
      </c>
      <c r="B682" t="s">
        <v>1206</v>
      </c>
      <c r="C682" t="s">
        <v>3160</v>
      </c>
      <c r="D682" t="s">
        <v>21</v>
      </c>
      <c r="E682">
        <v>10154.662142539901</v>
      </c>
      <c r="F682">
        <v>483.5</v>
      </c>
      <c r="G682">
        <v>-18.304526097120899</v>
      </c>
      <c r="H682">
        <f>(Table2[[#This Row],[1Y Return vs Nifty]]-AVERAGE(Table2[1Y Return vs Nifty]))/_xlfn.STDEV.P(Table2[1Y Return vs Nifty])</f>
        <v>-0.74336237289959528</v>
      </c>
      <c r="I682">
        <v>-1.68974968780952</v>
      </c>
      <c r="J682">
        <f>(Table2[[#This Row],[1M Return vs Nifty]]-AVERAGE(Table2[1M Return vs Nifty]))/_xlfn.STDEV.P(Table2[1M Return vs Nifty])</f>
        <v>-0.40138994832427788</v>
      </c>
      <c r="K682">
        <v>-10.2477448237735</v>
      </c>
      <c r="L682">
        <f>(Table2[[#This Row],[6M Return vs Nifty]]-AVERAGE(Table2[6M Return vs Nifty]))/_xlfn.STDEV.P(Table2[6M Return vs Nifty])</f>
        <v>-0.75325828562409602</v>
      </c>
      <c r="M682">
        <v>4.4668098822765403</v>
      </c>
      <c r="N682">
        <f>(Table2[[#This Row],[1W Return vs Nifty]]-AVERAGE(Table2[1W Return vs Nifty]))/_xlfn.STDEV.P(Table2[1W Return vs Nifty])</f>
        <v>0.43617428429205857</v>
      </c>
      <c r="O682">
        <v>486.84</v>
      </c>
      <c r="P682">
        <v>495.79701222430299</v>
      </c>
      <c r="Q682">
        <v>482.58638449518901</v>
      </c>
      <c r="R682">
        <v>58.337104678657099</v>
      </c>
      <c r="S682" s="1">
        <f>(Table2[[#This Row],[Close Price]]-Table2[[#This Row],[20D EMA]])/Table2[[#This Row],[20D EMA]]</f>
        <v>-6.8605702078711178E-3</v>
      </c>
      <c r="T682" s="1">
        <f>(Table2[[#This Row],[Close Price]]-Table2[[#This Row],[50D EMA]])/Table2[[#This Row],[50D EMA]]</f>
        <v>-2.4802513772994885E-2</v>
      </c>
      <c r="U682" s="1">
        <f>(Table2[[#This Row],[Close Price]]-Table2[[#This Row],[200D EMA]])/Table2[[#This Row],[200D EMA]]</f>
        <v>1.8931646937504912E-3</v>
      </c>
      <c r="V682">
        <v>1.13122321937451</v>
      </c>
      <c r="W682">
        <v>480</v>
      </c>
      <c r="X682">
        <v>496.95</v>
      </c>
      <c r="Y682">
        <v>454.8</v>
      </c>
      <c r="Z682">
        <v>497.4</v>
      </c>
      <c r="AA682">
        <v>454.8</v>
      </c>
      <c r="AB682">
        <v>497.4</v>
      </c>
      <c r="AC682" s="1">
        <f>(Table2[[#This Row],[Close Price]]/Table2[[#This Row],[Day Low]])-1</f>
        <v>7.2916666666666963E-3</v>
      </c>
      <c r="AD682" s="1">
        <f>(Table2[[#This Row],[Day High]]/Table2[[#This Row],[Close Price]])-1</f>
        <v>2.7817993795242968E-2</v>
      </c>
      <c r="AE682" s="1">
        <f>(Table2[[#This Row],[Close Price]]/Table2[[#This Row],[Current Week Low]])-1</f>
        <v>6.3104661389621786E-2</v>
      </c>
      <c r="AF682" s="1">
        <f>(Table2[[#This Row],[Current Week High]]/Table2[[#This Row],[Close Price]])-1</f>
        <v>2.8748707342295621E-2</v>
      </c>
      <c r="AG682" s="1">
        <f>(Table2[[#This Row],[Close Price]]/Table2[[#This Row],[Current Month Low]])-1</f>
        <v>6.3104661389621786E-2</v>
      </c>
      <c r="AH682" s="1">
        <f>(Table2[[#This Row],[Current Month High]]/Table2[[#This Row],[Close Price]])-1</f>
        <v>2.8748707342295621E-2</v>
      </c>
      <c r="AI682">
        <v>18.924508790072299</v>
      </c>
      <c r="AJ682">
        <v>23.074964999363601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</v>
      </c>
      <c r="AM682">
        <v>0</v>
      </c>
      <c r="AN682">
        <v>-2.72</v>
      </c>
      <c r="AO682" t="s">
        <v>3206</v>
      </c>
      <c r="AP682">
        <v>-7.9993425267044005E-2</v>
      </c>
      <c r="AQ682">
        <f>(Table2[[#This Row],[Sharpe Ratio]]-AVERAGE(Table2[Sharpe Ratio]))/_xlfn.STDEV.P(Table2[Sharpe Ratio])</f>
        <v>-1.6912773127811775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581</v>
      </c>
      <c r="AT682">
        <f>_xlfn.RANK.AVG(Table2[[#This Row],[6M Return vs Nifty Z-Score]],Table2[6M Return vs Nifty Z-Score])</f>
        <v>572</v>
      </c>
      <c r="AU682">
        <f>_xlfn.RANK.AVG(Table2[[#This Row],[Sharpe Ratio Z-Score]],Table2[Sharpe Ratio Z-Score])</f>
        <v>708</v>
      </c>
      <c r="AV682">
        <f>(Table2[[#This Row],[Rank 1Y]]+Table2[[#This Row],[Rank 6M]]+Table2[[#This Row],[Rank Sharpe]])/3</f>
        <v>620.33333333333337</v>
      </c>
    </row>
    <row r="683" spans="1:48" x14ac:dyDescent="0.3">
      <c r="A683" t="s">
        <v>1678</v>
      </c>
      <c r="B683" t="s">
        <v>1679</v>
      </c>
      <c r="C683" t="s">
        <v>3161</v>
      </c>
      <c r="D683" t="s">
        <v>419</v>
      </c>
      <c r="E683">
        <v>5160.5340418799997</v>
      </c>
      <c r="F683">
        <v>279.45</v>
      </c>
      <c r="G683">
        <v>-30.975988550167699</v>
      </c>
      <c r="H683">
        <f>(Table2[[#This Row],[1Y Return vs Nifty]]-AVERAGE(Table2[1Y Return vs Nifty]))/_xlfn.STDEV.P(Table2[1Y Return vs Nifty])</f>
        <v>-0.96802859631167015</v>
      </c>
      <c r="I683">
        <v>-0.16084183476861</v>
      </c>
      <c r="J683">
        <f>(Table2[[#This Row],[1M Return vs Nifty]]-AVERAGE(Table2[1M Return vs Nifty]))/_xlfn.STDEV.P(Table2[1M Return vs Nifty])</f>
        <v>-0.25208349056590579</v>
      </c>
      <c r="K683">
        <v>-14.378563224695601</v>
      </c>
      <c r="L683">
        <f>(Table2[[#This Row],[6M Return vs Nifty]]-AVERAGE(Table2[6M Return vs Nifty]))/_xlfn.STDEV.P(Table2[6M Return vs Nifty])</f>
        <v>-0.88531188112892856</v>
      </c>
      <c r="M683">
        <v>1.3235770384510199</v>
      </c>
      <c r="N683">
        <f>(Table2[[#This Row],[1W Return vs Nifty]]-AVERAGE(Table2[1W Return vs Nifty]))/_xlfn.STDEV.P(Table2[1W Return vs Nifty])</f>
        <v>-0.15872388701221404</v>
      </c>
      <c r="O683">
        <v>284.18</v>
      </c>
      <c r="P683">
        <v>286.71398364964699</v>
      </c>
      <c r="Q683">
        <v>291.48924052022301</v>
      </c>
      <c r="R683">
        <v>48.710000854932801</v>
      </c>
      <c r="S683" s="1">
        <f>(Table2[[#This Row],[Close Price]]-Table2[[#This Row],[20D EMA]])/Table2[[#This Row],[20D EMA]]</f>
        <v>-1.6644380322330982E-2</v>
      </c>
      <c r="T683" s="1">
        <f>(Table2[[#This Row],[Close Price]]-Table2[[#This Row],[50D EMA]])/Table2[[#This Row],[50D EMA]]</f>
        <v>-2.5335296022824264E-2</v>
      </c>
      <c r="U683" s="1">
        <f>(Table2[[#This Row],[Close Price]]-Table2[[#This Row],[200D EMA]])/Table2[[#This Row],[200D EMA]]</f>
        <v>-4.1302521145331117E-2</v>
      </c>
      <c r="V683">
        <v>0.92088311544075396</v>
      </c>
      <c r="W683">
        <v>278.05</v>
      </c>
      <c r="X683">
        <v>285.39999999999998</v>
      </c>
      <c r="Y683">
        <v>278.05</v>
      </c>
      <c r="Z683">
        <v>289</v>
      </c>
      <c r="AA683">
        <v>278.05</v>
      </c>
      <c r="AB683">
        <v>296.95</v>
      </c>
      <c r="AC683" s="1">
        <f>(Table2[[#This Row],[Close Price]]/Table2[[#This Row],[Day Low]])-1</f>
        <v>5.0350656356770163E-3</v>
      </c>
      <c r="AD683" s="1">
        <f>(Table2[[#This Row],[Day High]]/Table2[[#This Row],[Close Price]])-1</f>
        <v>2.129182322419032E-2</v>
      </c>
      <c r="AE683" s="1">
        <f>(Table2[[#This Row],[Close Price]]/Table2[[#This Row],[Current Week Low]])-1</f>
        <v>5.0350656356770163E-3</v>
      </c>
      <c r="AF683" s="1">
        <f>(Table2[[#This Row],[Current Week High]]/Table2[[#This Row],[Close Price]])-1</f>
        <v>3.4174270889246738E-2</v>
      </c>
      <c r="AG683" s="1">
        <f>(Table2[[#This Row],[Close Price]]/Table2[[#This Row],[Current Month Low]])-1</f>
        <v>5.0350656356770163E-3</v>
      </c>
      <c r="AH683" s="1">
        <f>(Table2[[#This Row],[Current Month High]]/Table2[[#This Row],[Close Price]])-1</f>
        <v>6.2623009482912773E-2</v>
      </c>
      <c r="AI683">
        <v>38.826265879405902</v>
      </c>
      <c r="AJ683">
        <v>3.7112636852848402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-0.14000000000000001</v>
      </c>
      <c r="AM683" t="s">
        <v>3206</v>
      </c>
      <c r="AN683">
        <v>-0.56999999999999995</v>
      </c>
      <c r="AO683" t="s">
        <v>3206</v>
      </c>
      <c r="AP683">
        <v>-7.6810610565789996E-3</v>
      </c>
      <c r="AQ683">
        <f>(Table2[[#This Row],[Sharpe Ratio]]-AVERAGE(Table2[Sharpe Ratio]))/_xlfn.STDEV.P(Table2[Sharpe Ratio])</f>
        <v>-0.84584875877623367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660</v>
      </c>
      <c r="AT683">
        <f>_xlfn.RANK.AVG(Table2[[#This Row],[6M Return vs Nifty Z-Score]],Table2[6M Return vs Nifty Z-Score])</f>
        <v>607</v>
      </c>
      <c r="AU683">
        <f>_xlfn.RANK.AVG(Table2[[#This Row],[Sharpe Ratio Z-Score]],Table2[Sharpe Ratio Z-Score])</f>
        <v>596</v>
      </c>
      <c r="AV683">
        <f>(Table2[[#This Row],[Rank 1Y]]+Table2[[#This Row],[Rank 6M]]+Table2[[#This Row],[Rank Sharpe]])/3</f>
        <v>621</v>
      </c>
    </row>
    <row r="684" spans="1:48" x14ac:dyDescent="0.3">
      <c r="A684" t="s">
        <v>1048</v>
      </c>
      <c r="B684" t="s">
        <v>1049</v>
      </c>
      <c r="C684" t="s">
        <v>3161</v>
      </c>
      <c r="D684" t="s">
        <v>24</v>
      </c>
      <c r="E684">
        <v>12980.227695031999</v>
      </c>
      <c r="F684">
        <v>209.69</v>
      </c>
      <c r="G684">
        <v>-34.503260392507599</v>
      </c>
      <c r="H684">
        <f>(Table2[[#This Row],[1Y Return vs Nifty]]-AVERAGE(Table2[1Y Return vs Nifty]))/_xlfn.STDEV.P(Table2[1Y Return vs Nifty])</f>
        <v>-1.0305674584755804</v>
      </c>
      <c r="I684">
        <v>-4.4400914647635101</v>
      </c>
      <c r="J684">
        <f>(Table2[[#This Row],[1M Return vs Nifty]]-AVERAGE(Table2[1M Return vs Nifty]))/_xlfn.STDEV.P(Table2[1M Return vs Nifty])</f>
        <v>-0.66997630395396457</v>
      </c>
      <c r="K684">
        <v>-27.213244375369499</v>
      </c>
      <c r="L684">
        <f>(Table2[[#This Row],[6M Return vs Nifty]]-AVERAGE(Table2[6M Return vs Nifty]))/_xlfn.STDEV.P(Table2[6M Return vs Nifty])</f>
        <v>-1.2956097031600919</v>
      </c>
      <c r="M684">
        <v>-2.4139580126925901</v>
      </c>
      <c r="N684">
        <f>(Table2[[#This Row],[1W Return vs Nifty]]-AVERAGE(Table2[1W Return vs Nifty]))/_xlfn.STDEV.P(Table2[1W Return vs Nifty])</f>
        <v>-0.86610157030368373</v>
      </c>
      <c r="O684">
        <v>219.73</v>
      </c>
      <c r="P684">
        <v>228.28033449857401</v>
      </c>
      <c r="Q684">
        <v>237.996937090476</v>
      </c>
      <c r="R684">
        <v>36.923693975268101</v>
      </c>
      <c r="S684" s="1">
        <f>(Table2[[#This Row],[Close Price]]-Table2[[#This Row],[20D EMA]])/Table2[[#This Row],[20D EMA]]</f>
        <v>-4.5692440722705105E-2</v>
      </c>
      <c r="T684" s="1">
        <f>(Table2[[#This Row],[Close Price]]-Table2[[#This Row],[50D EMA]])/Table2[[#This Row],[50D EMA]]</f>
        <v>-8.1436425697414327E-2</v>
      </c>
      <c r="U684" s="1">
        <f>(Table2[[#This Row],[Close Price]]-Table2[[#This Row],[200D EMA]])/Table2[[#This Row],[200D EMA]]</f>
        <v>-0.11893824112414918</v>
      </c>
      <c r="V684">
        <v>0.84459822735585099</v>
      </c>
      <c r="W684">
        <v>209.05</v>
      </c>
      <c r="X684">
        <v>214.9</v>
      </c>
      <c r="Y684">
        <v>207.65</v>
      </c>
      <c r="Z684">
        <v>215.77</v>
      </c>
      <c r="AA684">
        <v>207.65</v>
      </c>
      <c r="AB684">
        <v>229</v>
      </c>
      <c r="AC684" s="1">
        <f>(Table2[[#This Row],[Close Price]]/Table2[[#This Row],[Day Low]])-1</f>
        <v>3.0614685481942239E-3</v>
      </c>
      <c r="AD684" s="1">
        <f>(Table2[[#This Row],[Day High]]/Table2[[#This Row],[Close Price]])-1</f>
        <v>2.4846201535600132E-2</v>
      </c>
      <c r="AE684" s="1">
        <f>(Table2[[#This Row],[Close Price]]/Table2[[#This Row],[Current Week Low]])-1</f>
        <v>9.8242234529255512E-3</v>
      </c>
      <c r="AF684" s="1">
        <f>(Table2[[#This Row],[Current Week High]]/Table2[[#This Row],[Close Price]])-1</f>
        <v>2.8995183365921218E-2</v>
      </c>
      <c r="AG684" s="1">
        <f>(Table2[[#This Row],[Close Price]]/Table2[[#This Row],[Current Month Low]])-1</f>
        <v>9.8242234529255512E-3</v>
      </c>
      <c r="AH684" s="1">
        <f>(Table2[[#This Row],[Current Month High]]/Table2[[#This Row],[Close Price]])-1</f>
        <v>9.2088320854594841E-2</v>
      </c>
      <c r="AI684">
        <v>43.402165100863101</v>
      </c>
      <c r="AJ684">
        <v>2.1632155907429902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-0.17</v>
      </c>
      <c r="AM684" t="s">
        <v>3206</v>
      </c>
      <c r="AN684">
        <v>-8.1199999999999992</v>
      </c>
      <c r="AO684" t="s">
        <v>3206</v>
      </c>
      <c r="AP684">
        <v>1.8919275178870001E-2</v>
      </c>
      <c r="AQ684">
        <f>(Table2[[#This Row],[Sharpe Ratio]]-AVERAGE(Table2[Sharpe Ratio]))/_xlfn.STDEV.P(Table2[Sharpe Ratio])</f>
        <v>-0.534855140394076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675</v>
      </c>
      <c r="AT684">
        <f>_xlfn.RANK.AVG(Table2[[#This Row],[6M Return vs Nifty Z-Score]],Table2[6M Return vs Nifty Z-Score])</f>
        <v>709</v>
      </c>
      <c r="AU684">
        <f>_xlfn.RANK.AVG(Table2[[#This Row],[Sharpe Ratio Z-Score]],Table2[Sharpe Ratio Z-Score])</f>
        <v>481</v>
      </c>
      <c r="AV684">
        <f>(Table2[[#This Row],[Rank 1Y]]+Table2[[#This Row],[Rank 6M]]+Table2[[#This Row],[Rank Sharpe]])/3</f>
        <v>621.66666666666663</v>
      </c>
    </row>
    <row r="685" spans="1:48" x14ac:dyDescent="0.3">
      <c r="A685" t="s">
        <v>1971</v>
      </c>
      <c r="B685" t="s">
        <v>1972</v>
      </c>
      <c r="C685" t="s">
        <v>3166</v>
      </c>
      <c r="D685" t="s">
        <v>204</v>
      </c>
      <c r="E685">
        <v>3550.0551901499998</v>
      </c>
      <c r="F685">
        <v>216.02</v>
      </c>
      <c r="G685">
        <v>-42.633967568151398</v>
      </c>
      <c r="H685">
        <f>(Table2[[#This Row],[1Y Return vs Nifty]]-AVERAGE(Table2[1Y Return vs Nifty]))/_xlfn.STDEV.P(Table2[1Y Return vs Nifty])</f>
        <v>-1.1747256629125218</v>
      </c>
      <c r="I685">
        <v>0.85217406089923797</v>
      </c>
      <c r="J685">
        <f>(Table2[[#This Row],[1M Return vs Nifty]]-AVERAGE(Table2[1M Return vs Nifty]))/_xlfn.STDEV.P(Table2[1M Return vs Nifty])</f>
        <v>-0.15315678629509991</v>
      </c>
      <c r="K685">
        <v>-21.588977721675398</v>
      </c>
      <c r="L685">
        <f>(Table2[[#This Row],[6M Return vs Nifty]]-AVERAGE(Table2[6M Return vs Nifty]))/_xlfn.STDEV.P(Table2[6M Return vs Nifty])</f>
        <v>-1.1158137011057656</v>
      </c>
      <c r="M685">
        <v>1.6499144255702101</v>
      </c>
      <c r="N685">
        <f>(Table2[[#This Row],[1W Return vs Nifty]]-AVERAGE(Table2[1W Return vs Nifty]))/_xlfn.STDEV.P(Table2[1W Return vs Nifty])</f>
        <v>-9.6960242868962265E-2</v>
      </c>
      <c r="O685">
        <v>225.02</v>
      </c>
      <c r="P685">
        <v>225.22954280851101</v>
      </c>
      <c r="Q685">
        <v>230.66919523966001</v>
      </c>
      <c r="R685">
        <v>50.293145339428499</v>
      </c>
      <c r="S685" s="1">
        <f>(Table2[[#This Row],[Close Price]]-Table2[[#This Row],[20D EMA]])/Table2[[#This Row],[20D EMA]]</f>
        <v>-3.9996444760465731E-2</v>
      </c>
      <c r="T685" s="1">
        <f>(Table2[[#This Row],[Close Price]]-Table2[[#This Row],[50D EMA]])/Table2[[#This Row],[50D EMA]]</f>
        <v>-4.0889586213567503E-2</v>
      </c>
      <c r="U685" s="1">
        <f>(Table2[[#This Row],[Close Price]]-Table2[[#This Row],[200D EMA]])/Table2[[#This Row],[200D EMA]]</f>
        <v>-6.3507375679010034E-2</v>
      </c>
      <c r="V685">
        <v>0.52728922035382697</v>
      </c>
      <c r="W685">
        <v>210.55</v>
      </c>
      <c r="X685">
        <v>228.14</v>
      </c>
      <c r="Y685">
        <v>210.55</v>
      </c>
      <c r="Z685">
        <v>228.89</v>
      </c>
      <c r="AA685">
        <v>210.55</v>
      </c>
      <c r="AB685">
        <v>233.5</v>
      </c>
      <c r="AC685" s="1">
        <f>(Table2[[#This Row],[Close Price]]/Table2[[#This Row],[Day Low]])-1</f>
        <v>2.5979577297553957E-2</v>
      </c>
      <c r="AD685" s="1">
        <f>(Table2[[#This Row],[Day High]]/Table2[[#This Row],[Close Price]])-1</f>
        <v>5.6105916118877719E-2</v>
      </c>
      <c r="AE685" s="1">
        <f>(Table2[[#This Row],[Close Price]]/Table2[[#This Row],[Current Week Low]])-1</f>
        <v>2.5979577297553957E-2</v>
      </c>
      <c r="AF685" s="1">
        <f>(Table2[[#This Row],[Current Week High]]/Table2[[#This Row],[Close Price]])-1</f>
        <v>5.9577816868808364E-2</v>
      </c>
      <c r="AG685" s="1">
        <f>(Table2[[#This Row],[Close Price]]/Table2[[#This Row],[Current Month Low]])-1</f>
        <v>2.5979577297553957E-2</v>
      </c>
      <c r="AH685" s="1">
        <f>(Table2[[#This Row],[Current Month High]]/Table2[[#This Row],[Close Price]])-1</f>
        <v>8.0918433478381679E-2</v>
      </c>
      <c r="AI685">
        <v>38.413109897231699</v>
      </c>
      <c r="AJ685">
        <v>13.366570453949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</v>
      </c>
      <c r="AM685" t="s">
        <v>3207</v>
      </c>
      <c r="AN685">
        <v>-7.14</v>
      </c>
      <c r="AO685" t="s">
        <v>3206</v>
      </c>
      <c r="AP685">
        <v>1.5160058985248E-2</v>
      </c>
      <c r="AQ685">
        <f>(Table2[[#This Row],[Sharpe Ratio]]-AVERAGE(Table2[Sharpe Ratio]))/_xlfn.STDEV.P(Table2[Sharpe Ratio])</f>
        <v>-0.57880542117200529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699</v>
      </c>
      <c r="AT685">
        <f>_xlfn.RANK.AVG(Table2[[#This Row],[6M Return vs Nifty Z-Score]],Table2[6M Return vs Nifty Z-Score])</f>
        <v>677</v>
      </c>
      <c r="AU685">
        <f>_xlfn.RANK.AVG(Table2[[#This Row],[Sharpe Ratio Z-Score]],Table2[Sharpe Ratio Z-Score])</f>
        <v>492</v>
      </c>
      <c r="AV685">
        <f>(Table2[[#This Row],[Rank 1Y]]+Table2[[#This Row],[Rank 6M]]+Table2[[#This Row],[Rank Sharpe]])/3</f>
        <v>622.66666666666663</v>
      </c>
    </row>
    <row r="686" spans="1:48" x14ac:dyDescent="0.3">
      <c r="A686" t="s">
        <v>2382</v>
      </c>
      <c r="B686" t="s">
        <v>2383</v>
      </c>
      <c r="C686" t="s">
        <v>3171</v>
      </c>
      <c r="D686" t="s">
        <v>218</v>
      </c>
      <c r="E686">
        <v>2254.2780481700001</v>
      </c>
      <c r="F686">
        <v>293.8</v>
      </c>
      <c r="G686">
        <v>-46.714952464108997</v>
      </c>
      <c r="H686">
        <f>(Table2[[#This Row],[1Y Return vs Nifty]]-AVERAGE(Table2[1Y Return vs Nifty]))/_xlfn.STDEV.P(Table2[1Y Return vs Nifty])</f>
        <v>-1.2470819096972852</v>
      </c>
      <c r="I686">
        <v>-4.2929093470341204</v>
      </c>
      <c r="J686">
        <f>(Table2[[#This Row],[1M Return vs Nifty]]-AVERAGE(Table2[1M Return vs Nifty]))/_xlfn.STDEV.P(Table2[1M Return vs Nifty])</f>
        <v>-0.65560314169971667</v>
      </c>
      <c r="K686">
        <v>-14.0677766332585</v>
      </c>
      <c r="L686">
        <f>(Table2[[#This Row],[6M Return vs Nifty]]-AVERAGE(Table2[6M Return vs Nifty]))/_xlfn.STDEV.P(Table2[6M Return vs Nifty])</f>
        <v>-0.87537668600517315</v>
      </c>
      <c r="M686">
        <v>3.6429162597398101</v>
      </c>
      <c r="N686">
        <f>(Table2[[#This Row],[1W Return vs Nifty]]-AVERAGE(Table2[1W Return vs Nifty]))/_xlfn.STDEV.P(Table2[1W Return vs Nifty])</f>
        <v>0.28024157623348861</v>
      </c>
      <c r="O686">
        <v>291.35000000000002</v>
      </c>
      <c r="P686">
        <v>294.99406752866503</v>
      </c>
      <c r="Q686">
        <v>313.79054834796898</v>
      </c>
      <c r="R686">
        <v>55.186948480683498</v>
      </c>
      <c r="S686" s="1">
        <f>(Table2[[#This Row],[Close Price]]-Table2[[#This Row],[20D EMA]])/Table2[[#This Row],[20D EMA]]</f>
        <v>8.4091299124763631E-3</v>
      </c>
      <c r="T686" s="1">
        <f>(Table2[[#This Row],[Close Price]]-Table2[[#This Row],[50D EMA]])/Table2[[#This Row],[50D EMA]]</f>
        <v>-4.0477679387535036E-3</v>
      </c>
      <c r="U686" s="1">
        <f>(Table2[[#This Row],[Close Price]]-Table2[[#This Row],[200D EMA]])/Table2[[#This Row],[200D EMA]]</f>
        <v>-6.3706661826541139E-2</v>
      </c>
      <c r="V686">
        <v>0.582366655110231</v>
      </c>
      <c r="W686">
        <v>291.14999999999998</v>
      </c>
      <c r="X686">
        <v>303</v>
      </c>
      <c r="Y686">
        <v>279.25</v>
      </c>
      <c r="Z686">
        <v>303</v>
      </c>
      <c r="AA686">
        <v>279.25</v>
      </c>
      <c r="AB686">
        <v>303</v>
      </c>
      <c r="AC686" s="1">
        <f>(Table2[[#This Row],[Close Price]]/Table2[[#This Row],[Day Low]])-1</f>
        <v>9.1018375407867502E-3</v>
      </c>
      <c r="AD686" s="1">
        <f>(Table2[[#This Row],[Day High]]/Table2[[#This Row],[Close Price]])-1</f>
        <v>3.1313818924438408E-2</v>
      </c>
      <c r="AE686" s="1">
        <f>(Table2[[#This Row],[Close Price]]/Table2[[#This Row],[Current Week Low]])-1</f>
        <v>5.2103849597135321E-2</v>
      </c>
      <c r="AF686" s="1">
        <f>(Table2[[#This Row],[Current Week High]]/Table2[[#This Row],[Close Price]])-1</f>
        <v>3.1313818924438408E-2</v>
      </c>
      <c r="AG686" s="1">
        <f>(Table2[[#This Row],[Close Price]]/Table2[[#This Row],[Current Month Low]])-1</f>
        <v>5.2103849597135321E-2</v>
      </c>
      <c r="AH686" s="1">
        <f>(Table2[[#This Row],[Current Month High]]/Table2[[#This Row],[Close Price]])-1</f>
        <v>3.1313818924438408E-2</v>
      </c>
      <c r="AI686">
        <v>32.947583390061197</v>
      </c>
      <c r="AJ686">
        <v>19.698512935424699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-0.16</v>
      </c>
      <c r="AM686" t="s">
        <v>3206</v>
      </c>
      <c r="AN686">
        <v>-0.73</v>
      </c>
      <c r="AO686" t="s">
        <v>3206</v>
      </c>
      <c r="AQ686">
        <f>(Table2[[#This Row],[Sharpe Ratio]]-AVERAGE(Table2[Sharpe Ratio]))/_xlfn.STDEV.P(Table2[Sharpe Ratio])</f>
        <v>-0.75604684988846582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710</v>
      </c>
      <c r="AT686">
        <f>_xlfn.RANK.AVG(Table2[[#This Row],[6M Return vs Nifty Z-Score]],Table2[6M Return vs Nifty Z-Score])</f>
        <v>602</v>
      </c>
      <c r="AU686">
        <f>_xlfn.RANK.AVG(Table2[[#This Row],[Sharpe Ratio Z-Score]],Table2[Sharpe Ratio Z-Score])</f>
        <v>559.5</v>
      </c>
      <c r="AV686">
        <f>(Table2[[#This Row],[Rank 1Y]]+Table2[[#This Row],[Rank 6M]]+Table2[[#This Row],[Rank Sharpe]])/3</f>
        <v>623.83333333333337</v>
      </c>
    </row>
    <row r="687" spans="1:48" x14ac:dyDescent="0.3">
      <c r="A687" t="s">
        <v>1500</v>
      </c>
      <c r="B687" t="s">
        <v>1501</v>
      </c>
      <c r="C687" t="s">
        <v>3163</v>
      </c>
      <c r="D687" t="s">
        <v>358</v>
      </c>
      <c r="E687">
        <v>7002.88624573999</v>
      </c>
      <c r="F687">
        <v>300.95</v>
      </c>
      <c r="G687">
        <v>-58.443048524561497</v>
      </c>
      <c r="H687">
        <f>(Table2[[#This Row],[1Y Return vs Nifty]]-AVERAGE(Table2[1Y Return vs Nifty]))/_xlfn.STDEV.P(Table2[1Y Return vs Nifty])</f>
        <v>-1.4550221580687224</v>
      </c>
      <c r="I687">
        <v>5.29744273844201</v>
      </c>
      <c r="J687">
        <f>(Table2[[#This Row],[1M Return vs Nifty]]-AVERAGE(Table2[1M Return vs Nifty]))/_xlfn.STDEV.P(Table2[1M Return vs Nifty])</f>
        <v>0.2809487215731985</v>
      </c>
      <c r="K687">
        <v>-8.7950932793404899</v>
      </c>
      <c r="L687">
        <f>(Table2[[#This Row],[6M Return vs Nifty]]-AVERAGE(Table2[6M Return vs Nifty]))/_xlfn.STDEV.P(Table2[6M Return vs Nifty])</f>
        <v>-0.70682006422583599</v>
      </c>
      <c r="M687">
        <v>0.60809550731436501</v>
      </c>
      <c r="N687">
        <f>(Table2[[#This Row],[1W Return vs Nifty]]-AVERAGE(Table2[1W Return vs Nifty]))/_xlfn.STDEV.P(Table2[1W Return vs Nifty])</f>
        <v>-0.29413818039213013</v>
      </c>
      <c r="O687">
        <v>301.20999999999998</v>
      </c>
      <c r="P687">
        <v>299.72600456064799</v>
      </c>
      <c r="Q687">
        <v>315.29193683301901</v>
      </c>
      <c r="R687">
        <v>60.674593980475798</v>
      </c>
      <c r="S687" s="1">
        <f>(Table2[[#This Row],[Close Price]]-Table2[[#This Row],[20D EMA]])/Table2[[#This Row],[20D EMA]]</f>
        <v>-8.6318515321533455E-4</v>
      </c>
      <c r="T687" s="1">
        <f>(Table2[[#This Row],[Close Price]]-Table2[[#This Row],[50D EMA]])/Table2[[#This Row],[50D EMA]]</f>
        <v>4.0837145283612727E-3</v>
      </c>
      <c r="U687" s="1">
        <f>(Table2[[#This Row],[Close Price]]-Table2[[#This Row],[200D EMA]])/Table2[[#This Row],[200D EMA]]</f>
        <v>-4.5487800852371994E-2</v>
      </c>
      <c r="V687">
        <v>0.58638133828292305</v>
      </c>
      <c r="W687">
        <v>299.95</v>
      </c>
      <c r="X687">
        <v>309.85000000000002</v>
      </c>
      <c r="Y687">
        <v>299.64999999999998</v>
      </c>
      <c r="Z687">
        <v>309.85000000000002</v>
      </c>
      <c r="AA687">
        <v>299.64999999999998</v>
      </c>
      <c r="AB687">
        <v>316</v>
      </c>
      <c r="AC687" s="1">
        <f>(Table2[[#This Row],[Close Price]]/Table2[[#This Row],[Day Low]])-1</f>
        <v>3.3338889814968908E-3</v>
      </c>
      <c r="AD687" s="1">
        <f>(Table2[[#This Row],[Day High]]/Table2[[#This Row],[Close Price]])-1</f>
        <v>2.9573018773882742E-2</v>
      </c>
      <c r="AE687" s="1">
        <f>(Table2[[#This Row],[Close Price]]/Table2[[#This Row],[Current Week Low]])-1</f>
        <v>4.3383947939263923E-3</v>
      </c>
      <c r="AF687" s="1">
        <f>(Table2[[#This Row],[Current Week High]]/Table2[[#This Row],[Close Price]])-1</f>
        <v>2.9573018773882742E-2</v>
      </c>
      <c r="AG687" s="1">
        <f>(Table2[[#This Row],[Close Price]]/Table2[[#This Row],[Current Month Low]])-1</f>
        <v>4.3383947939263923E-3</v>
      </c>
      <c r="AH687" s="1">
        <f>(Table2[[#This Row],[Current Month High]]/Table2[[#This Row],[Close Price]])-1</f>
        <v>5.0008307027745502E-2</v>
      </c>
      <c r="AI687">
        <v>52.7662402392424</v>
      </c>
      <c r="AJ687">
        <v>16.579508037962398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-0.11</v>
      </c>
      <c r="AM687" t="s">
        <v>3206</v>
      </c>
      <c r="AN687">
        <v>0.94</v>
      </c>
      <c r="AO687" t="s">
        <v>3208</v>
      </c>
      <c r="AP687">
        <v>-6.5977863665000005E-4</v>
      </c>
      <c r="AQ687">
        <f>(Table2[[#This Row],[Sharpe Ratio]]-AVERAGE(Table2[Sharpe Ratio]))/_xlfn.STDEV.P(Table2[Sharpe Ratio])</f>
        <v>-0.76376054732923682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730</v>
      </c>
      <c r="AT687">
        <f>_xlfn.RANK.AVG(Table2[[#This Row],[6M Return vs Nifty Z-Score]],Table2[6M Return vs Nifty Z-Score])</f>
        <v>558</v>
      </c>
      <c r="AU687">
        <f>_xlfn.RANK.AVG(Table2[[#This Row],[Sharpe Ratio Z-Score]],Table2[Sharpe Ratio Z-Score])</f>
        <v>585</v>
      </c>
      <c r="AV687">
        <f>(Table2[[#This Row],[Rank 1Y]]+Table2[[#This Row],[Rank 6M]]+Table2[[#This Row],[Rank Sharpe]])/3</f>
        <v>624.33333333333337</v>
      </c>
    </row>
    <row r="688" spans="1:48" x14ac:dyDescent="0.3">
      <c r="A688" t="s">
        <v>1489</v>
      </c>
      <c r="B688" t="s">
        <v>1490</v>
      </c>
      <c r="C688" t="s">
        <v>3171</v>
      </c>
      <c r="D688" t="s">
        <v>86</v>
      </c>
      <c r="E688">
        <v>7159.7346356349999</v>
      </c>
      <c r="F688">
        <v>1498</v>
      </c>
      <c r="G688">
        <v>-29.840855832185799</v>
      </c>
      <c r="H688">
        <f>(Table2[[#This Row],[1Y Return vs Nifty]]-AVERAGE(Table2[1Y Return vs Nifty]))/_xlfn.STDEV.P(Table2[1Y Return vs Nifty])</f>
        <v>-0.94790258625044332</v>
      </c>
      <c r="I688">
        <v>3.8828474670669899</v>
      </c>
      <c r="J688">
        <f>(Table2[[#This Row],[1M Return vs Nifty]]-AVERAGE(Table2[1M Return vs Nifty]))/_xlfn.STDEV.P(Table2[1M Return vs Nifty])</f>
        <v>0.14280553085659242</v>
      </c>
      <c r="K688">
        <v>-2.06363103183826</v>
      </c>
      <c r="L688">
        <f>(Table2[[#This Row],[6M Return vs Nifty]]-AVERAGE(Table2[6M Return vs Nifty]))/_xlfn.STDEV.P(Table2[6M Return vs Nifty])</f>
        <v>-0.49162934255448787</v>
      </c>
      <c r="M688">
        <v>4.9139561280752702</v>
      </c>
      <c r="N688">
        <f>(Table2[[#This Row],[1W Return vs Nifty]]-AVERAGE(Table2[1W Return vs Nifty]))/_xlfn.STDEV.P(Table2[1W Return vs Nifty])</f>
        <v>0.52080259442624766</v>
      </c>
      <c r="O688">
        <v>1476</v>
      </c>
      <c r="P688">
        <v>1456.20022852798</v>
      </c>
      <c r="Q688">
        <v>1426.3705931381501</v>
      </c>
      <c r="R688">
        <v>59.2011995303126</v>
      </c>
      <c r="S688" s="1">
        <f>(Table2[[#This Row],[Close Price]]-Table2[[#This Row],[20D EMA]])/Table2[[#This Row],[20D EMA]]</f>
        <v>1.4905149051490514E-2</v>
      </c>
      <c r="T688" s="1">
        <f>(Table2[[#This Row],[Close Price]]-Table2[[#This Row],[50D EMA]])/Table2[[#This Row],[50D EMA]]</f>
        <v>2.8704686795904336E-2</v>
      </c>
      <c r="U688" s="1">
        <f>(Table2[[#This Row],[Close Price]]-Table2[[#This Row],[200D EMA]])/Table2[[#This Row],[200D EMA]]</f>
        <v>5.0217949813630459E-2</v>
      </c>
      <c r="V688">
        <v>4.8607984906484401</v>
      </c>
      <c r="W688">
        <v>1493.55</v>
      </c>
      <c r="X688">
        <v>1525.35</v>
      </c>
      <c r="Y688">
        <v>1462.2</v>
      </c>
      <c r="Z688">
        <v>1525.35</v>
      </c>
      <c r="AA688">
        <v>1434.5</v>
      </c>
      <c r="AB688">
        <v>1584</v>
      </c>
      <c r="AC688" s="1">
        <f>(Table2[[#This Row],[Close Price]]/Table2[[#This Row],[Day Low]])-1</f>
        <v>2.9794784238894589E-3</v>
      </c>
      <c r="AD688" s="1">
        <f>(Table2[[#This Row],[Day High]]/Table2[[#This Row],[Close Price]])-1</f>
        <v>1.8257676902536657E-2</v>
      </c>
      <c r="AE688" s="1">
        <f>(Table2[[#This Row],[Close Price]]/Table2[[#This Row],[Current Week Low]])-1</f>
        <v>2.4483654766789709E-2</v>
      </c>
      <c r="AF688" s="1">
        <f>(Table2[[#This Row],[Current Week High]]/Table2[[#This Row],[Close Price]])-1</f>
        <v>1.8257676902536657E-2</v>
      </c>
      <c r="AG688" s="1">
        <f>(Table2[[#This Row],[Close Price]]/Table2[[#This Row],[Current Month Low]])-1</f>
        <v>4.4266294876263546E-2</v>
      </c>
      <c r="AH688" s="1">
        <f>(Table2[[#This Row],[Current Month High]]/Table2[[#This Row],[Close Price]])-1</f>
        <v>5.7409879839786404E-2</v>
      </c>
      <c r="AI688">
        <v>7.1428571428571397</v>
      </c>
      <c r="AJ688">
        <v>19.8399999999999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0.09</v>
      </c>
      <c r="AM688" t="s">
        <v>3208</v>
      </c>
      <c r="AN688">
        <v>3.07</v>
      </c>
      <c r="AO688" t="s">
        <v>3208</v>
      </c>
      <c r="AP688">
        <v>-0.130434830976737</v>
      </c>
      <c r="AQ688">
        <f>(Table2[[#This Row],[Sharpe Ratio]]-AVERAGE(Table2[Sharpe Ratio]))/_xlfn.STDEV.P(Table2[Sharpe Ratio])</f>
        <v>-2.2810050191939482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-3.0569288227160394</v>
      </c>
      <c r="AS688">
        <f>_xlfn.RANK.AVG(Table2[[#This Row],[1Y Return vs Nifty Z-Score]],Table2[1Y Return vs Nifty Z-Score])</f>
        <v>655</v>
      </c>
      <c r="AT688">
        <f>_xlfn.RANK.AVG(Table2[[#This Row],[6M Return vs Nifty Z-Score]],Table2[6M Return vs Nifty Z-Score])</f>
        <v>487</v>
      </c>
      <c r="AU688">
        <f>_xlfn.RANK.AVG(Table2[[#This Row],[Sharpe Ratio Z-Score]],Table2[Sharpe Ratio Z-Score])</f>
        <v>735</v>
      </c>
      <c r="AV688">
        <f>(Table2[[#This Row],[Rank 1Y]]+Table2[[#This Row],[Rank 6M]]+Table2[[#This Row],[Rank Sharpe]])/3</f>
        <v>625.66666666666663</v>
      </c>
    </row>
    <row r="689" spans="1:48" x14ac:dyDescent="0.3">
      <c r="A689" t="s">
        <v>2084</v>
      </c>
      <c r="B689" t="s">
        <v>2085</v>
      </c>
      <c r="C689" t="s">
        <v>3174</v>
      </c>
      <c r="D689" t="s">
        <v>141</v>
      </c>
      <c r="E689">
        <v>3084.2589172200001</v>
      </c>
      <c r="F689">
        <v>401.25</v>
      </c>
      <c r="G689">
        <v>-43.076687013567302</v>
      </c>
      <c r="H689">
        <f>(Table2[[#This Row],[1Y Return vs Nifty]]-AVERAGE(Table2[1Y Return vs Nifty]))/_xlfn.STDEV.P(Table2[1Y Return vs Nifty])</f>
        <v>-1.1825751204002617</v>
      </c>
      <c r="I689">
        <v>8.8409815561635394</v>
      </c>
      <c r="J689">
        <f>(Table2[[#This Row],[1M Return vs Nifty]]-AVERAGE(Table2[1M Return vs Nifty]))/_xlfn.STDEV.P(Table2[1M Return vs Nifty])</f>
        <v>0.62699523297739768</v>
      </c>
      <c r="K689">
        <v>-27.202577523928099</v>
      </c>
      <c r="L689">
        <f>(Table2[[#This Row],[6M Return vs Nifty]]-AVERAGE(Table2[6M Return vs Nifty]))/_xlfn.STDEV.P(Table2[6M Return vs Nifty])</f>
        <v>-1.2952687063045445</v>
      </c>
      <c r="M689">
        <v>-2.6925093584000401</v>
      </c>
      <c r="N689">
        <f>(Table2[[#This Row],[1W Return vs Nifty]]-AVERAGE(Table2[1W Return vs Nifty]))/_xlfn.STDEV.P(Table2[1W Return vs Nifty])</f>
        <v>-0.91882107738736074</v>
      </c>
      <c r="O689">
        <v>411.78</v>
      </c>
      <c r="P689">
        <v>414.86480237912502</v>
      </c>
      <c r="Q689">
        <v>443.32600894163301</v>
      </c>
      <c r="R689">
        <v>39.174574218114699</v>
      </c>
      <c r="S689" s="1">
        <f>(Table2[[#This Row],[Close Price]]-Table2[[#This Row],[20D EMA]])/Table2[[#This Row],[20D EMA]]</f>
        <v>-2.557190732915628E-2</v>
      </c>
      <c r="T689" s="1">
        <f>(Table2[[#This Row],[Close Price]]-Table2[[#This Row],[50D EMA]])/Table2[[#This Row],[50D EMA]]</f>
        <v>-3.2817443902322448E-2</v>
      </c>
      <c r="U689" s="1">
        <f>(Table2[[#This Row],[Close Price]]-Table2[[#This Row],[200D EMA]])/Table2[[#This Row],[200D EMA]]</f>
        <v>-9.4909858869057714E-2</v>
      </c>
      <c r="V689">
        <v>0.86882429138647999</v>
      </c>
      <c r="W689">
        <v>395</v>
      </c>
      <c r="X689">
        <v>414.6</v>
      </c>
      <c r="Y689">
        <v>395</v>
      </c>
      <c r="Z689">
        <v>427.95</v>
      </c>
      <c r="AA689">
        <v>395</v>
      </c>
      <c r="AB689">
        <v>446.45</v>
      </c>
      <c r="AC689" s="1">
        <f>(Table2[[#This Row],[Close Price]]/Table2[[#This Row],[Day Low]])-1</f>
        <v>1.5822784810126667E-2</v>
      </c>
      <c r="AD689" s="1">
        <f>(Table2[[#This Row],[Day High]]/Table2[[#This Row],[Close Price]])-1</f>
        <v>3.3271028037383132E-2</v>
      </c>
      <c r="AE689" s="1">
        <f>(Table2[[#This Row],[Close Price]]/Table2[[#This Row],[Current Week Low]])-1</f>
        <v>1.5822784810126667E-2</v>
      </c>
      <c r="AF689" s="1">
        <f>(Table2[[#This Row],[Current Week High]]/Table2[[#This Row],[Close Price]])-1</f>
        <v>6.6542056074766265E-2</v>
      </c>
      <c r="AG689" s="1">
        <f>(Table2[[#This Row],[Close Price]]/Table2[[#This Row],[Current Month Low]])-1</f>
        <v>1.5822784810126667E-2</v>
      </c>
      <c r="AH689" s="1">
        <f>(Table2[[#This Row],[Current Month High]]/Table2[[#This Row],[Close Price]])-1</f>
        <v>0.11264797507788149</v>
      </c>
      <c r="AI689">
        <v>45.794392523364401</v>
      </c>
      <c r="AJ689">
        <v>16.3043478260869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-0.01</v>
      </c>
      <c r="AM689" t="s">
        <v>3206</v>
      </c>
      <c r="AN689">
        <v>-6.93</v>
      </c>
      <c r="AO689" t="s">
        <v>3206</v>
      </c>
      <c r="AP689">
        <v>2.3209589184693E-2</v>
      </c>
      <c r="AQ689">
        <f>(Table2[[#This Row],[Sharpe Ratio]]-AVERAGE(Table2[Sharpe Ratio]))/_xlfn.STDEV.P(Table2[Sharpe Ratio])</f>
        <v>-0.48469561365514557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700</v>
      </c>
      <c r="AT689">
        <f>_xlfn.RANK.AVG(Table2[[#This Row],[6M Return vs Nifty Z-Score]],Table2[6M Return vs Nifty Z-Score])</f>
        <v>708</v>
      </c>
      <c r="AU689">
        <f>_xlfn.RANK.AVG(Table2[[#This Row],[Sharpe Ratio Z-Score]],Table2[Sharpe Ratio Z-Score])</f>
        <v>470</v>
      </c>
      <c r="AV689">
        <f>(Table2[[#This Row],[Rank 1Y]]+Table2[[#This Row],[Rank 6M]]+Table2[[#This Row],[Rank Sharpe]])/3</f>
        <v>626</v>
      </c>
    </row>
    <row r="690" spans="1:48" x14ac:dyDescent="0.3">
      <c r="A690" t="s">
        <v>2287</v>
      </c>
      <c r="B690" t="s">
        <v>2288</v>
      </c>
      <c r="C690" t="s">
        <v>3168</v>
      </c>
      <c r="D690" t="s">
        <v>496</v>
      </c>
      <c r="E690">
        <v>2475.0755109900001</v>
      </c>
      <c r="F690">
        <v>616.79999999999995</v>
      </c>
      <c r="G690">
        <v>-37.760102424071498</v>
      </c>
      <c r="H690">
        <f>(Table2[[#This Row],[1Y Return vs Nifty]]-AVERAGE(Table2[1Y Return vs Nifty]))/_xlfn.STDEV.P(Table2[1Y Return vs Nifty])</f>
        <v>-1.0883115746099603</v>
      </c>
      <c r="I690">
        <v>10.844969295353501</v>
      </c>
      <c r="J690">
        <f>(Table2[[#This Row],[1M Return vs Nifty]]-AVERAGE(Table2[1M Return vs Nifty]))/_xlfn.STDEV.P(Table2[1M Return vs Nifty])</f>
        <v>0.82269591574552736</v>
      </c>
      <c r="K690">
        <v>-1.3471272493583499</v>
      </c>
      <c r="L690">
        <f>(Table2[[#This Row],[6M Return vs Nifty]]-AVERAGE(Table2[6M Return vs Nifty]))/_xlfn.STDEV.P(Table2[6M Return vs Nifty])</f>
        <v>-0.46872422025519633</v>
      </c>
      <c r="M690">
        <v>3.4713752203409598</v>
      </c>
      <c r="N690">
        <f>(Table2[[#This Row],[1W Return vs Nifty]]-AVERAGE(Table2[1W Return vs Nifty]))/_xlfn.STDEV.P(Table2[1W Return vs Nifty])</f>
        <v>0.24777517755657438</v>
      </c>
      <c r="O690">
        <v>623.96</v>
      </c>
      <c r="P690">
        <v>598.78516161903804</v>
      </c>
      <c r="Q690">
        <v>599.18515275686605</v>
      </c>
      <c r="R690">
        <v>51.658681149008899</v>
      </c>
      <c r="S690" s="1">
        <f>(Table2[[#This Row],[Close Price]]-Table2[[#This Row],[20D EMA]])/Table2[[#This Row],[20D EMA]]</f>
        <v>-1.147509455734355E-2</v>
      </c>
      <c r="T690" s="1">
        <f>(Table2[[#This Row],[Close Price]]-Table2[[#This Row],[50D EMA]])/Table2[[#This Row],[50D EMA]]</f>
        <v>3.0085645963991683E-2</v>
      </c>
      <c r="U690" s="1">
        <f>(Table2[[#This Row],[Close Price]]-Table2[[#This Row],[200D EMA]])/Table2[[#This Row],[200D EMA]]</f>
        <v>2.9398003542123081E-2</v>
      </c>
      <c r="V690">
        <v>0.464488978922111</v>
      </c>
      <c r="W690">
        <v>614.29999999999995</v>
      </c>
      <c r="X690">
        <v>639.1</v>
      </c>
      <c r="Y690">
        <v>614.29999999999995</v>
      </c>
      <c r="Z690">
        <v>650.65</v>
      </c>
      <c r="AA690">
        <v>613.35</v>
      </c>
      <c r="AB690">
        <v>660.4</v>
      </c>
      <c r="AC690" s="1">
        <f>(Table2[[#This Row],[Close Price]]/Table2[[#This Row],[Day Low]])-1</f>
        <v>4.0696727983069447E-3</v>
      </c>
      <c r="AD690" s="1">
        <f>(Table2[[#This Row],[Day High]]/Table2[[#This Row],[Close Price]])-1</f>
        <v>3.6154345006485178E-2</v>
      </c>
      <c r="AE690" s="1">
        <f>(Table2[[#This Row],[Close Price]]/Table2[[#This Row],[Current Week Low]])-1</f>
        <v>4.0696727983069447E-3</v>
      </c>
      <c r="AF690" s="1">
        <f>(Table2[[#This Row],[Current Week High]]/Table2[[#This Row],[Close Price]])-1</f>
        <v>5.4880025940337251E-2</v>
      </c>
      <c r="AG690" s="1">
        <f>(Table2[[#This Row],[Close Price]]/Table2[[#This Row],[Current Month Low]])-1</f>
        <v>5.6248471508926201E-3</v>
      </c>
      <c r="AH690" s="1">
        <f>(Table2[[#This Row],[Current Month High]]/Table2[[#This Row],[Close Price]])-1</f>
        <v>7.0687418936446145E-2</v>
      </c>
      <c r="AI690">
        <v>28.356031128404599</v>
      </c>
      <c r="AJ690">
        <v>33.7815855113328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0.03</v>
      </c>
      <c r="AM690" t="s">
        <v>3208</v>
      </c>
      <c r="AN690">
        <v>-7.14</v>
      </c>
      <c r="AO690" t="s">
        <v>3206</v>
      </c>
      <c r="AP690">
        <v>-9.2371424875884997E-2</v>
      </c>
      <c r="AQ690">
        <f>(Table2[[#This Row],[Sharpe Ratio]]-AVERAGE(Table2[Sharpe Ratio]))/_xlfn.STDEV.P(Table2[Sharpe Ratio])</f>
        <v>-1.8359927348951419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679</v>
      </c>
      <c r="AT690">
        <f>_xlfn.RANK.AVG(Table2[[#This Row],[6M Return vs Nifty Z-Score]],Table2[6M Return vs Nifty Z-Score])</f>
        <v>481</v>
      </c>
      <c r="AU690">
        <f>_xlfn.RANK.AVG(Table2[[#This Row],[Sharpe Ratio Z-Score]],Table2[Sharpe Ratio Z-Score])</f>
        <v>718</v>
      </c>
      <c r="AV690">
        <f>(Table2[[#This Row],[Rank 1Y]]+Table2[[#This Row],[Rank 6M]]+Table2[[#This Row],[Rank Sharpe]])/3</f>
        <v>626</v>
      </c>
    </row>
    <row r="691" spans="1:48" x14ac:dyDescent="0.3">
      <c r="A691" t="s">
        <v>1621</v>
      </c>
      <c r="B691" t="s">
        <v>1622</v>
      </c>
      <c r="C691" t="s">
        <v>3175</v>
      </c>
      <c r="D691" t="s">
        <v>281</v>
      </c>
      <c r="E691">
        <v>5854.0965429949902</v>
      </c>
      <c r="F691">
        <v>172.4</v>
      </c>
      <c r="G691">
        <v>-29.550200397097701</v>
      </c>
      <c r="H691">
        <f>(Table2[[#This Row],[1Y Return vs Nifty]]-AVERAGE(Table2[1Y Return vs Nifty]))/_xlfn.STDEV.P(Table2[1Y Return vs Nifty])</f>
        <v>-0.94274923799585919</v>
      </c>
      <c r="I691">
        <v>9.2666141973237792</v>
      </c>
      <c r="J691">
        <f>(Table2[[#This Row],[1M Return vs Nifty]]-AVERAGE(Table2[1M Return vs Nifty]))/_xlfn.STDEV.P(Table2[1M Return vs Nifty])</f>
        <v>0.66856065618559102</v>
      </c>
      <c r="K691">
        <v>-8.7759394918393703</v>
      </c>
      <c r="L691">
        <f>(Table2[[#This Row],[6M Return vs Nifty]]-AVERAGE(Table2[6M Return vs Nifty]))/_xlfn.STDEV.P(Table2[6M Return vs Nifty])</f>
        <v>-0.70620775783480849</v>
      </c>
      <c r="M691">
        <v>6.5842245402081403</v>
      </c>
      <c r="N691">
        <f>(Table2[[#This Row],[1W Return vs Nifty]]-AVERAGE(Table2[1W Return vs Nifty]))/_xlfn.STDEV.P(Table2[1W Return vs Nifty])</f>
        <v>0.83692286719478071</v>
      </c>
      <c r="O691">
        <v>168.02</v>
      </c>
      <c r="P691">
        <v>166.19070130346</v>
      </c>
      <c r="Q691">
        <v>165.79918644484499</v>
      </c>
      <c r="R691">
        <v>67.035023087628801</v>
      </c>
      <c r="S691" s="1">
        <f>(Table2[[#This Row],[Close Price]]-Table2[[#This Row],[20D EMA]])/Table2[[#This Row],[20D EMA]]</f>
        <v>2.6068325199380998E-2</v>
      </c>
      <c r="T691" s="1">
        <f>(Table2[[#This Row],[Close Price]]-Table2[[#This Row],[50D EMA]])/Table2[[#This Row],[50D EMA]]</f>
        <v>3.7362491690807548E-2</v>
      </c>
      <c r="U691" s="1">
        <f>(Table2[[#This Row],[Close Price]]-Table2[[#This Row],[200D EMA]])/Table2[[#This Row],[200D EMA]]</f>
        <v>3.9812098579572047E-2</v>
      </c>
      <c r="V691">
        <v>0.88558919861968499</v>
      </c>
      <c r="W691">
        <v>171.75</v>
      </c>
      <c r="X691">
        <v>177</v>
      </c>
      <c r="Y691">
        <v>167</v>
      </c>
      <c r="Z691">
        <v>177.8</v>
      </c>
      <c r="AA691">
        <v>165</v>
      </c>
      <c r="AB691">
        <v>177.8</v>
      </c>
      <c r="AC691" s="1">
        <f>(Table2[[#This Row],[Close Price]]/Table2[[#This Row],[Day Low]])-1</f>
        <v>3.7845705967975984E-3</v>
      </c>
      <c r="AD691" s="1">
        <f>(Table2[[#This Row],[Day High]]/Table2[[#This Row],[Close Price]])-1</f>
        <v>2.6682134570765736E-2</v>
      </c>
      <c r="AE691" s="1">
        <f>(Table2[[#This Row],[Close Price]]/Table2[[#This Row],[Current Week Low]])-1</f>
        <v>3.2335329341317331E-2</v>
      </c>
      <c r="AF691" s="1">
        <f>(Table2[[#This Row],[Current Week High]]/Table2[[#This Row],[Close Price]])-1</f>
        <v>3.1322505800464029E-2</v>
      </c>
      <c r="AG691" s="1">
        <f>(Table2[[#This Row],[Close Price]]/Table2[[#This Row],[Current Month Low]])-1</f>
        <v>4.4848484848484915E-2</v>
      </c>
      <c r="AH691" s="1">
        <f>(Table2[[#This Row],[Current Month High]]/Table2[[#This Row],[Close Price]])-1</f>
        <v>3.1322505800464029E-2</v>
      </c>
      <c r="AI691">
        <v>27.3781902552204</v>
      </c>
      <c r="AJ691">
        <v>32.564398308342902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0.01</v>
      </c>
      <c r="AM691" t="s">
        <v>3208</v>
      </c>
      <c r="AN691">
        <v>1.56</v>
      </c>
      <c r="AO691" t="s">
        <v>3208</v>
      </c>
      <c r="AP691">
        <v>-5.7513890285063998E-2</v>
      </c>
      <c r="AQ691">
        <f>(Table2[[#This Row],[Sharpe Ratio]]-AVERAGE(Table2[Sharpe Ratio]))/_xlfn.STDEV.P(Table2[Sharpe Ratio])</f>
        <v>-1.4284613896396612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-1.5719348620899569</v>
      </c>
      <c r="AS691">
        <f>_xlfn.RANK.AVG(Table2[[#This Row],[1Y Return vs Nifty Z-Score]],Table2[1Y Return vs Nifty Z-Score])</f>
        <v>652</v>
      </c>
      <c r="AT691">
        <f>_xlfn.RANK.AVG(Table2[[#This Row],[6M Return vs Nifty Z-Score]],Table2[6M Return vs Nifty Z-Score])</f>
        <v>557</v>
      </c>
      <c r="AU691">
        <f>_xlfn.RANK.AVG(Table2[[#This Row],[Sharpe Ratio Z-Score]],Table2[Sharpe Ratio Z-Score])</f>
        <v>674</v>
      </c>
      <c r="AV691">
        <f>(Table2[[#This Row],[Rank 1Y]]+Table2[[#This Row],[Rank 6M]]+Table2[[#This Row],[Rank Sharpe]])/3</f>
        <v>627.66666666666663</v>
      </c>
    </row>
    <row r="692" spans="1:48" x14ac:dyDescent="0.3">
      <c r="A692" t="s">
        <v>2088</v>
      </c>
      <c r="B692" t="s">
        <v>2089</v>
      </c>
      <c r="C692" t="s">
        <v>3173</v>
      </c>
      <c r="D692" t="s">
        <v>92</v>
      </c>
      <c r="E692">
        <v>3037.3428155000001</v>
      </c>
      <c r="F692">
        <v>703.25</v>
      </c>
      <c r="G692">
        <v>-56.328348550109403</v>
      </c>
      <c r="H692">
        <f>(Table2[[#This Row],[1Y Return vs Nifty]]-AVERAGE(Table2[1Y Return vs Nifty]))/_xlfn.STDEV.P(Table2[1Y Return vs Nifty])</f>
        <v>-1.4175283282388809</v>
      </c>
      <c r="I692">
        <v>-1.7269674984454999</v>
      </c>
      <c r="J692">
        <f>(Table2[[#This Row],[1M Return vs Nifty]]-AVERAGE(Table2[1M Return vs Nifty]))/_xlfn.STDEV.P(Table2[1M Return vs Nifty])</f>
        <v>-0.40502447702430888</v>
      </c>
      <c r="K692">
        <v>-14.7521829410663</v>
      </c>
      <c r="L692">
        <f>(Table2[[#This Row],[6M Return vs Nifty]]-AVERAGE(Table2[6M Return vs Nifty]))/_xlfn.STDEV.P(Table2[6M Return vs Nifty])</f>
        <v>-0.89725571939769233</v>
      </c>
      <c r="M692">
        <v>0.59077676722780204</v>
      </c>
      <c r="N692">
        <f>(Table2[[#This Row],[1W Return vs Nifty]]-AVERAGE(Table2[1W Return vs Nifty]))/_xlfn.STDEV.P(Table2[1W Return vs Nifty])</f>
        <v>-0.29741597981670309</v>
      </c>
      <c r="O692">
        <v>710.65</v>
      </c>
      <c r="P692">
        <v>726.94187988644501</v>
      </c>
      <c r="Q692">
        <v>779.94809111949098</v>
      </c>
      <c r="R692">
        <v>48.974151904360603</v>
      </c>
      <c r="S692" s="1">
        <f>(Table2[[#This Row],[Close Price]]-Table2[[#This Row],[20D EMA]])/Table2[[#This Row],[20D EMA]]</f>
        <v>-1.0413002181101777E-2</v>
      </c>
      <c r="T692" s="1">
        <f>(Table2[[#This Row],[Close Price]]-Table2[[#This Row],[50D EMA]])/Table2[[#This Row],[50D EMA]]</f>
        <v>-3.2591161056982849E-2</v>
      </c>
      <c r="U692" s="1">
        <f>(Table2[[#This Row],[Close Price]]-Table2[[#This Row],[200D EMA]])/Table2[[#This Row],[200D EMA]]</f>
        <v>-9.8337430391557359E-2</v>
      </c>
      <c r="V692">
        <v>0.198137181907662</v>
      </c>
      <c r="W692">
        <v>700</v>
      </c>
      <c r="X692">
        <v>707.45</v>
      </c>
      <c r="Y692">
        <v>685.5</v>
      </c>
      <c r="Z692">
        <v>718.5</v>
      </c>
      <c r="AA692">
        <v>685.5</v>
      </c>
      <c r="AB692">
        <v>727</v>
      </c>
      <c r="AC692" s="1">
        <f>(Table2[[#This Row],[Close Price]]/Table2[[#This Row],[Day Low]])-1</f>
        <v>4.6428571428571708E-3</v>
      </c>
      <c r="AD692" s="1">
        <f>(Table2[[#This Row],[Day High]]/Table2[[#This Row],[Close Price]])-1</f>
        <v>5.9722715961607609E-3</v>
      </c>
      <c r="AE692" s="1">
        <f>(Table2[[#This Row],[Close Price]]/Table2[[#This Row],[Current Week Low]])-1</f>
        <v>2.5893508388037834E-2</v>
      </c>
      <c r="AF692" s="1">
        <f>(Table2[[#This Row],[Current Week High]]/Table2[[#This Row],[Close Price]])-1</f>
        <v>2.1685033771773998E-2</v>
      </c>
      <c r="AG692" s="1">
        <f>(Table2[[#This Row],[Close Price]]/Table2[[#This Row],[Current Month Low]])-1</f>
        <v>2.5893508388037834E-2</v>
      </c>
      <c r="AH692" s="1">
        <f>(Table2[[#This Row],[Current Month High]]/Table2[[#This Row],[Close Price]])-1</f>
        <v>3.3771773906861036E-2</v>
      </c>
      <c r="AI692">
        <v>48.595805190188401</v>
      </c>
      <c r="AJ692">
        <v>13.647382029734899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-0.16</v>
      </c>
      <c r="AM692" t="s">
        <v>3206</v>
      </c>
      <c r="AN692">
        <v>-2.5499999999999998</v>
      </c>
      <c r="AO692" t="s">
        <v>3206</v>
      </c>
      <c r="AQ692">
        <f>(Table2[[#This Row],[Sharpe Ratio]]-AVERAGE(Table2[Sharpe Ratio]))/_xlfn.STDEV.P(Table2[Sharpe Ratio])</f>
        <v>-0.75604684988846582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727</v>
      </c>
      <c r="AT692">
        <f>_xlfn.RANK.AVG(Table2[[#This Row],[6M Return vs Nifty Z-Score]],Table2[6M Return vs Nifty Z-Score])</f>
        <v>613</v>
      </c>
      <c r="AU692">
        <f>_xlfn.RANK.AVG(Table2[[#This Row],[Sharpe Ratio Z-Score]],Table2[Sharpe Ratio Z-Score])</f>
        <v>559.5</v>
      </c>
      <c r="AV692">
        <f>(Table2[[#This Row],[Rank 1Y]]+Table2[[#This Row],[Rank 6M]]+Table2[[#This Row],[Rank Sharpe]])/3</f>
        <v>633.16666666666663</v>
      </c>
    </row>
    <row r="693" spans="1:48" x14ac:dyDescent="0.3">
      <c r="A693" t="s">
        <v>1466</v>
      </c>
      <c r="B693" t="s">
        <v>1467</v>
      </c>
      <c r="C693" t="s">
        <v>3173</v>
      </c>
      <c r="D693" t="s">
        <v>135</v>
      </c>
      <c r="E693">
        <v>7456.7975511899904</v>
      </c>
      <c r="F693">
        <v>419.6</v>
      </c>
      <c r="G693">
        <v>-50.8521373534251</v>
      </c>
      <c r="H693">
        <f>(Table2[[#This Row],[1Y Return vs Nifty]]-AVERAGE(Table2[1Y Return vs Nifty]))/_xlfn.STDEV.P(Table2[1Y Return vs Nifty])</f>
        <v>-1.3204345876604084</v>
      </c>
      <c r="I693">
        <v>-1.74634150654283</v>
      </c>
      <c r="J693">
        <f>(Table2[[#This Row],[1M Return vs Nifty]]-AVERAGE(Table2[1M Return vs Nifty]))/_xlfn.STDEV.P(Table2[1M Return vs Nifty])</f>
        <v>-0.40691645796733367</v>
      </c>
      <c r="K693">
        <v>-29.0937981372177</v>
      </c>
      <c r="L693">
        <f>(Table2[[#This Row],[6M Return vs Nifty]]-AVERAGE(Table2[6M Return vs Nifty]))/_xlfn.STDEV.P(Table2[6M Return vs Nifty])</f>
        <v>-1.3557270604703915</v>
      </c>
      <c r="M693">
        <v>-1.2366766613375499</v>
      </c>
      <c r="N693">
        <f>(Table2[[#This Row],[1W Return vs Nifty]]-AVERAGE(Table2[1W Return vs Nifty]))/_xlfn.STDEV.P(Table2[1W Return vs Nifty])</f>
        <v>-0.64328558503313371</v>
      </c>
      <c r="O693">
        <v>433.13</v>
      </c>
      <c r="P693">
        <v>446.50124535754998</v>
      </c>
      <c r="Q693">
        <v>476.79674558006798</v>
      </c>
      <c r="R693">
        <v>31.319969858047799</v>
      </c>
      <c r="S693" s="1">
        <f>(Table2[[#This Row],[Close Price]]-Table2[[#This Row],[20D EMA]])/Table2[[#This Row],[20D EMA]]</f>
        <v>-3.1237734629326004E-2</v>
      </c>
      <c r="T693" s="1">
        <f>(Table2[[#This Row],[Close Price]]-Table2[[#This Row],[50D EMA]])/Table2[[#This Row],[50D EMA]]</f>
        <v>-6.0248981693226705E-2</v>
      </c>
      <c r="U693" s="1">
        <f>(Table2[[#This Row],[Close Price]]-Table2[[#This Row],[200D EMA]])/Table2[[#This Row],[200D EMA]]</f>
        <v>-0.11996043620323529</v>
      </c>
      <c r="V693">
        <v>0.34277605662288102</v>
      </c>
      <c r="W693">
        <v>418.05</v>
      </c>
      <c r="X693">
        <v>423.2</v>
      </c>
      <c r="Y693">
        <v>417.2</v>
      </c>
      <c r="Z693">
        <v>429.65</v>
      </c>
      <c r="AA693">
        <v>417.2</v>
      </c>
      <c r="AB693">
        <v>444</v>
      </c>
      <c r="AC693" s="1">
        <f>(Table2[[#This Row],[Close Price]]/Table2[[#This Row],[Day Low]])-1</f>
        <v>3.7076904676474065E-3</v>
      </c>
      <c r="AD693" s="1">
        <f>(Table2[[#This Row],[Day High]]/Table2[[#This Row],[Close Price]])-1</f>
        <v>8.5795996186843748E-3</v>
      </c>
      <c r="AE693" s="1">
        <f>(Table2[[#This Row],[Close Price]]/Table2[[#This Row],[Current Week Low]])-1</f>
        <v>5.7526366251199335E-3</v>
      </c>
      <c r="AF693" s="1">
        <f>(Table2[[#This Row],[Current Week High]]/Table2[[#This Row],[Close Price]])-1</f>
        <v>2.3951382268827315E-2</v>
      </c>
      <c r="AG693" s="1">
        <f>(Table2[[#This Row],[Close Price]]/Table2[[#This Row],[Current Month Low]])-1</f>
        <v>5.7526366251199335E-3</v>
      </c>
      <c r="AH693" s="1">
        <f>(Table2[[#This Row],[Current Month High]]/Table2[[#This Row],[Close Price]])-1</f>
        <v>5.8150619637750145E-2</v>
      </c>
      <c r="AI693">
        <v>68.064823641563393</v>
      </c>
      <c r="AJ693">
        <v>8.6765086765086608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-0.24</v>
      </c>
      <c r="AM693" t="s">
        <v>3206</v>
      </c>
      <c r="AN693">
        <v>-2.5299999999999998</v>
      </c>
      <c r="AO693" t="s">
        <v>3206</v>
      </c>
      <c r="AP693">
        <v>2.3433785597946E-2</v>
      </c>
      <c r="AQ693">
        <f>(Table2[[#This Row],[Sharpe Ratio]]-AVERAGE(Table2[Sharpe Ratio]))/_xlfn.STDEV.P(Table2[Sharpe Ratio])</f>
        <v>-0.48207445679574717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717</v>
      </c>
      <c r="AT693">
        <f>_xlfn.RANK.AVG(Table2[[#This Row],[6M Return vs Nifty Z-Score]],Table2[6M Return vs Nifty Z-Score])</f>
        <v>716</v>
      </c>
      <c r="AU693">
        <f>_xlfn.RANK.AVG(Table2[[#This Row],[Sharpe Ratio Z-Score]],Table2[Sharpe Ratio Z-Score])</f>
        <v>468</v>
      </c>
      <c r="AV693">
        <f>(Table2[[#This Row],[Rank 1Y]]+Table2[[#This Row],[Rank 6M]]+Table2[[#This Row],[Rank Sharpe]])/3</f>
        <v>633.66666666666663</v>
      </c>
    </row>
    <row r="694" spans="1:48" x14ac:dyDescent="0.3">
      <c r="A694" t="s">
        <v>1201</v>
      </c>
      <c r="B694" t="s">
        <v>1202</v>
      </c>
      <c r="C694" t="s">
        <v>3170</v>
      </c>
      <c r="D694" t="s">
        <v>78</v>
      </c>
      <c r="E694">
        <v>10158.545376239999</v>
      </c>
      <c r="F694">
        <v>1330.15</v>
      </c>
      <c r="G694">
        <v>-22.287890151307298</v>
      </c>
      <c r="H694">
        <f>(Table2[[#This Row],[1Y Return vs Nifty]]-AVERAGE(Table2[1Y Return vs Nifty]))/_xlfn.STDEV.P(Table2[1Y Return vs Nifty])</f>
        <v>-0.81398779296026769</v>
      </c>
      <c r="I694">
        <v>-4.0038903214533299</v>
      </c>
      <c r="J694">
        <f>(Table2[[#This Row],[1M Return vs Nifty]]-AVERAGE(Table2[1M Return vs Nifty]))/_xlfn.STDEV.P(Table2[1M Return vs Nifty])</f>
        <v>-0.62737880702289717</v>
      </c>
      <c r="K694">
        <v>-22.201778410316301</v>
      </c>
      <c r="L694">
        <f>(Table2[[#This Row],[6M Return vs Nifty]]-AVERAGE(Table2[6M Return vs Nifty]))/_xlfn.STDEV.P(Table2[6M Return vs Nifty])</f>
        <v>-1.1354036531222487</v>
      </c>
      <c r="M694">
        <v>0.37476400921383801</v>
      </c>
      <c r="N694">
        <f>(Table2[[#This Row],[1W Return vs Nifty]]-AVERAGE(Table2[1W Return vs Nifty]))/_xlfn.STDEV.P(Table2[1W Return vs Nifty])</f>
        <v>-0.33829923635728443</v>
      </c>
      <c r="O694">
        <v>1341.72</v>
      </c>
      <c r="P694">
        <v>1398.91217720123</v>
      </c>
      <c r="Q694">
        <v>1421.8816208614401</v>
      </c>
      <c r="R694">
        <v>44.253147213278503</v>
      </c>
      <c r="S694" s="1">
        <f>(Table2[[#This Row],[Close Price]]-Table2[[#This Row],[20D EMA]])/Table2[[#This Row],[20D EMA]]</f>
        <v>-8.6232596965089107E-3</v>
      </c>
      <c r="T694" s="1">
        <f>(Table2[[#This Row],[Close Price]]-Table2[[#This Row],[50D EMA]])/Table2[[#This Row],[50D EMA]]</f>
        <v>-4.9154034343171352E-2</v>
      </c>
      <c r="U694" s="1">
        <f>(Table2[[#This Row],[Close Price]]-Table2[[#This Row],[200D EMA]])/Table2[[#This Row],[200D EMA]]</f>
        <v>-6.4514246133841172E-2</v>
      </c>
      <c r="V694">
        <v>0.72121278131962496</v>
      </c>
      <c r="W694">
        <v>1313.2</v>
      </c>
      <c r="X694">
        <v>1360</v>
      </c>
      <c r="Y694">
        <v>1296.4000000000001</v>
      </c>
      <c r="Z694">
        <v>1360</v>
      </c>
      <c r="AA694">
        <v>1296.4000000000001</v>
      </c>
      <c r="AB694">
        <v>1368.95</v>
      </c>
      <c r="AC694" s="1">
        <f>(Table2[[#This Row],[Close Price]]/Table2[[#This Row],[Day Low]])-1</f>
        <v>1.2907401766676818E-2</v>
      </c>
      <c r="AD694" s="1">
        <f>(Table2[[#This Row],[Day High]]/Table2[[#This Row],[Close Price]])-1</f>
        <v>2.2441078073901277E-2</v>
      </c>
      <c r="AE694" s="1">
        <f>(Table2[[#This Row],[Close Price]]/Table2[[#This Row],[Current Week Low]])-1</f>
        <v>2.6033631595186568E-2</v>
      </c>
      <c r="AF694" s="1">
        <f>(Table2[[#This Row],[Current Week High]]/Table2[[#This Row],[Close Price]])-1</f>
        <v>2.2441078073901277E-2</v>
      </c>
      <c r="AG694" s="1">
        <f>(Table2[[#This Row],[Close Price]]/Table2[[#This Row],[Current Month Low]])-1</f>
        <v>2.6033631595186568E-2</v>
      </c>
      <c r="AH694" s="1">
        <f>(Table2[[#This Row],[Current Month High]]/Table2[[#This Row],[Close Price]])-1</f>
        <v>2.9169642521519989E-2</v>
      </c>
      <c r="AI694">
        <v>35.473442844791897</v>
      </c>
      <c r="AJ694">
        <v>16.9002944149053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-0.15</v>
      </c>
      <c r="AM694" t="s">
        <v>3206</v>
      </c>
      <c r="AN694">
        <v>0.56999999999999995</v>
      </c>
      <c r="AO694" t="s">
        <v>3208</v>
      </c>
      <c r="AP694">
        <v>-1.7853402970467998E-2</v>
      </c>
      <c r="AQ694">
        <f>(Table2[[#This Row],[Sharpe Ratio]]-AVERAGE(Table2[Sharpe Ratio]))/_xlfn.STDEV.P(Table2[Sharpe Ratio])</f>
        <v>-0.96477708326128053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602</v>
      </c>
      <c r="AT694">
        <f>_xlfn.RANK.AVG(Table2[[#This Row],[6M Return vs Nifty Z-Score]],Table2[6M Return vs Nifty Z-Score])</f>
        <v>682</v>
      </c>
      <c r="AU694">
        <f>_xlfn.RANK.AVG(Table2[[#This Row],[Sharpe Ratio Z-Score]],Table2[Sharpe Ratio Z-Score])</f>
        <v>619</v>
      </c>
      <c r="AV694">
        <f>(Table2[[#This Row],[Rank 1Y]]+Table2[[#This Row],[Rank 6M]]+Table2[[#This Row],[Rank Sharpe]])/3</f>
        <v>634.33333333333337</v>
      </c>
    </row>
    <row r="695" spans="1:48" x14ac:dyDescent="0.3">
      <c r="A695" t="s">
        <v>2103</v>
      </c>
      <c r="B695" t="s">
        <v>2104</v>
      </c>
      <c r="C695" t="s">
        <v>3170</v>
      </c>
      <c r="D695" t="s">
        <v>78</v>
      </c>
      <c r="E695">
        <v>2991.1115284319999</v>
      </c>
      <c r="F695">
        <v>229.24</v>
      </c>
      <c r="G695">
        <v>-29.514390701131799</v>
      </c>
      <c r="H695">
        <f>(Table2[[#This Row],[1Y Return vs Nifty]]-AVERAGE(Table2[1Y Return vs Nifty]))/_xlfn.STDEV.P(Table2[1Y Return vs Nifty])</f>
        <v>-0.94211432871178857</v>
      </c>
      <c r="I695">
        <v>-0.40948122080044402</v>
      </c>
      <c r="J695">
        <f>(Table2[[#This Row],[1M Return vs Nifty]]-AVERAGE(Table2[1M Return vs Nifty]))/_xlfn.STDEV.P(Table2[1M Return vs Nifty])</f>
        <v>-0.2763645261520552</v>
      </c>
      <c r="K695">
        <v>-10.212213456842401</v>
      </c>
      <c r="L695">
        <f>(Table2[[#This Row],[6M Return vs Nifty]]-AVERAGE(Table2[6M Return vs Nifty]))/_xlfn.STDEV.P(Table2[6M Return vs Nifty])</f>
        <v>-0.75212242238803473</v>
      </c>
      <c r="M695">
        <v>0.82892380562305901</v>
      </c>
      <c r="N695">
        <f>(Table2[[#This Row],[1W Return vs Nifty]]-AVERAGE(Table2[1W Return vs Nifty]))/_xlfn.STDEV.P(Table2[1W Return vs Nifty])</f>
        <v>-0.25234351949256084</v>
      </c>
      <c r="O695">
        <v>231.45</v>
      </c>
      <c r="P695">
        <v>233.77592420982899</v>
      </c>
      <c r="Q695">
        <v>235.356452341135</v>
      </c>
      <c r="R695">
        <v>41.763920505761</v>
      </c>
      <c r="S695" s="1">
        <f>(Table2[[#This Row],[Close Price]]-Table2[[#This Row],[20D EMA]])/Table2[[#This Row],[20D EMA]]</f>
        <v>-9.5484985958089429E-3</v>
      </c>
      <c r="T695" s="1">
        <f>(Table2[[#This Row],[Close Price]]-Table2[[#This Row],[50D EMA]])/Table2[[#This Row],[50D EMA]]</f>
        <v>-1.9402871468311218E-2</v>
      </c>
      <c r="U695" s="1">
        <f>(Table2[[#This Row],[Close Price]]-Table2[[#This Row],[200D EMA]])/Table2[[#This Row],[200D EMA]]</f>
        <v>-2.5988037635227262E-2</v>
      </c>
      <c r="V695">
        <v>0.29695497143414001</v>
      </c>
      <c r="W695">
        <v>228.12</v>
      </c>
      <c r="X695">
        <v>230.58</v>
      </c>
      <c r="Y695">
        <v>227.14</v>
      </c>
      <c r="Z695">
        <v>233.65</v>
      </c>
      <c r="AA695">
        <v>225.21</v>
      </c>
      <c r="AB695">
        <v>235.98</v>
      </c>
      <c r="AC695" s="1">
        <f>(Table2[[#This Row],[Close Price]]/Table2[[#This Row],[Day Low]])-1</f>
        <v>4.9096966508854756E-3</v>
      </c>
      <c r="AD695" s="1">
        <f>(Table2[[#This Row],[Day High]]/Table2[[#This Row],[Close Price]])-1</f>
        <v>5.8454021985692162E-3</v>
      </c>
      <c r="AE695" s="1">
        <f>(Table2[[#This Row],[Close Price]]/Table2[[#This Row],[Current Week Low]])-1</f>
        <v>9.2453993131988987E-3</v>
      </c>
      <c r="AF695" s="1">
        <f>(Table2[[#This Row],[Current Week High]]/Table2[[#This Row],[Close Price]])-1</f>
        <v>1.9237480369918014E-2</v>
      </c>
      <c r="AG695" s="1">
        <f>(Table2[[#This Row],[Close Price]]/Table2[[#This Row],[Current Month Low]])-1</f>
        <v>1.7894409662093214E-2</v>
      </c>
      <c r="AH695" s="1">
        <f>(Table2[[#This Row],[Current Month High]]/Table2[[#This Row],[Close Price]])-1</f>
        <v>2.940150061071356E-2</v>
      </c>
      <c r="AI695">
        <v>33.048333624149301</v>
      </c>
      <c r="AJ695">
        <v>18.164948453608201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-0.09</v>
      </c>
      <c r="AM695" t="s">
        <v>3206</v>
      </c>
      <c r="AN695">
        <v>-1.66</v>
      </c>
      <c r="AO695" t="s">
        <v>3206</v>
      </c>
      <c r="AP695">
        <v>-6.1758452161357003E-2</v>
      </c>
      <c r="AQ695">
        <f>(Table2[[#This Row],[Sharpe Ratio]]-AVERAGE(Table2[Sharpe Ratio]))/_xlfn.STDEV.P(Table2[Sharpe Ratio])</f>
        <v>-1.4780860126019897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651</v>
      </c>
      <c r="AT695">
        <f>_xlfn.RANK.AVG(Table2[[#This Row],[6M Return vs Nifty Z-Score]],Table2[6M Return vs Nifty Z-Score])</f>
        <v>570</v>
      </c>
      <c r="AU695">
        <f>_xlfn.RANK.AVG(Table2[[#This Row],[Sharpe Ratio Z-Score]],Table2[Sharpe Ratio Z-Score])</f>
        <v>682</v>
      </c>
      <c r="AV695">
        <f>(Table2[[#This Row],[Rank 1Y]]+Table2[[#This Row],[Rank 6M]]+Table2[[#This Row],[Rank Sharpe]])/3</f>
        <v>634.33333333333337</v>
      </c>
    </row>
    <row r="696" spans="1:48" x14ac:dyDescent="0.3">
      <c r="A696" t="s">
        <v>2139</v>
      </c>
      <c r="B696" t="s">
        <v>2140</v>
      </c>
      <c r="C696" t="s">
        <v>3159</v>
      </c>
      <c r="D696" t="s">
        <v>443</v>
      </c>
      <c r="E696">
        <v>2877.5396734229998</v>
      </c>
      <c r="F696">
        <v>86.73</v>
      </c>
      <c r="G696">
        <v>-29.044744302198701</v>
      </c>
      <c r="H696">
        <f>(Table2[[#This Row],[1Y Return vs Nifty]]-AVERAGE(Table2[1Y Return vs Nifty]))/_xlfn.STDEV.P(Table2[1Y Return vs Nifty])</f>
        <v>-0.93378745380067596</v>
      </c>
      <c r="I696">
        <v>2.3910024142461901</v>
      </c>
      <c r="J696">
        <f>(Table2[[#This Row],[1M Return vs Nifty]]-AVERAGE(Table2[1M Return vs Nifty]))/_xlfn.STDEV.P(Table2[1M Return vs Nifty])</f>
        <v>-2.8815358413800717E-3</v>
      </c>
      <c r="K696">
        <v>-21.469472315604701</v>
      </c>
      <c r="L696">
        <f>(Table2[[#This Row],[6M Return vs Nifty]]-AVERAGE(Table2[6M Return vs Nifty]))/_xlfn.STDEV.P(Table2[6M Return vs Nifty])</f>
        <v>-1.1119933640630193</v>
      </c>
      <c r="M696">
        <v>-0.57909938393079097</v>
      </c>
      <c r="N696">
        <f>(Table2[[#This Row],[1W Return vs Nifty]]-AVERAGE(Table2[1W Return vs Nifty]))/_xlfn.STDEV.P(Table2[1W Return vs Nifty])</f>
        <v>-0.51883043351963098</v>
      </c>
      <c r="O696">
        <v>87.07</v>
      </c>
      <c r="P696">
        <v>85.963421562303395</v>
      </c>
      <c r="Q696">
        <v>86.042265564088098</v>
      </c>
      <c r="R696">
        <v>43.552597599578199</v>
      </c>
      <c r="S696" s="1">
        <f>(Table2[[#This Row],[Close Price]]-Table2[[#This Row],[20D EMA]])/Table2[[#This Row],[20D EMA]]</f>
        <v>-3.9049041001491813E-3</v>
      </c>
      <c r="T696" s="1">
        <f>(Table2[[#This Row],[Close Price]]-Table2[[#This Row],[50D EMA]])/Table2[[#This Row],[50D EMA]]</f>
        <v>8.9174956483208199E-3</v>
      </c>
      <c r="U696" s="1">
        <f>(Table2[[#This Row],[Close Price]]-Table2[[#This Row],[200D EMA]])/Table2[[#This Row],[200D EMA]]</f>
        <v>7.9929838132824539E-3</v>
      </c>
      <c r="V696">
        <v>1.04314378820454</v>
      </c>
      <c r="W696">
        <v>86.15</v>
      </c>
      <c r="X696">
        <v>90.55</v>
      </c>
      <c r="Y696">
        <v>84.81</v>
      </c>
      <c r="Z696">
        <v>90.55</v>
      </c>
      <c r="AA696">
        <v>84.81</v>
      </c>
      <c r="AB696">
        <v>90.9</v>
      </c>
      <c r="AC696" s="1">
        <f>(Table2[[#This Row],[Close Price]]/Table2[[#This Row],[Day Low]])-1</f>
        <v>6.7324434126523336E-3</v>
      </c>
      <c r="AD696" s="1">
        <f>(Table2[[#This Row],[Day High]]/Table2[[#This Row],[Close Price]])-1</f>
        <v>4.4044736538683127E-2</v>
      </c>
      <c r="AE696" s="1">
        <f>(Table2[[#This Row],[Close Price]]/Table2[[#This Row],[Current Week Low]])-1</f>
        <v>2.2638839759462348E-2</v>
      </c>
      <c r="AF696" s="1">
        <f>(Table2[[#This Row],[Current Week High]]/Table2[[#This Row],[Close Price]])-1</f>
        <v>4.4044736538683127E-2</v>
      </c>
      <c r="AG696" s="1">
        <f>(Table2[[#This Row],[Close Price]]/Table2[[#This Row],[Current Month Low]])-1</f>
        <v>2.2638839759462348E-2</v>
      </c>
      <c r="AH696" s="1">
        <f>(Table2[[#This Row],[Current Month High]]/Table2[[#This Row],[Close Price]])-1</f>
        <v>4.8080249048772172E-2</v>
      </c>
      <c r="AI696">
        <v>38.3604289173296</v>
      </c>
      <c r="AJ696">
        <v>38.657074340527501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</v>
      </c>
      <c r="AM696" t="s">
        <v>3207</v>
      </c>
      <c r="AN696">
        <v>-3.42</v>
      </c>
      <c r="AO696" t="s">
        <v>3206</v>
      </c>
      <c r="AP696">
        <v>-4.4252413986899997E-4</v>
      </c>
      <c r="AQ696">
        <f>(Table2[[#This Row],[Sharpe Ratio]]-AVERAGE(Table2[Sharpe Ratio]))/_xlfn.STDEV.P(Table2[Sharpe Ratio])</f>
        <v>-0.76122055078687445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646</v>
      </c>
      <c r="AT696">
        <f>_xlfn.RANK.AVG(Table2[[#This Row],[6M Return vs Nifty Z-Score]],Table2[6M Return vs Nifty Z-Score])</f>
        <v>675</v>
      </c>
      <c r="AU696">
        <f>_xlfn.RANK.AVG(Table2[[#This Row],[Sharpe Ratio Z-Score]],Table2[Sharpe Ratio Z-Score])</f>
        <v>583</v>
      </c>
      <c r="AV696">
        <f>(Table2[[#This Row],[Rank 1Y]]+Table2[[#This Row],[Rank 6M]]+Table2[[#This Row],[Rank Sharpe]])/3</f>
        <v>634.66666666666663</v>
      </c>
    </row>
    <row r="697" spans="1:48" x14ac:dyDescent="0.3">
      <c r="A697" t="s">
        <v>1468</v>
      </c>
      <c r="B697" t="s">
        <v>1469</v>
      </c>
      <c r="C697" t="s">
        <v>3175</v>
      </c>
      <c r="D697" t="s">
        <v>501</v>
      </c>
      <c r="E697">
        <v>7446.0738099999999</v>
      </c>
      <c r="F697">
        <v>2291.4499999999998</v>
      </c>
      <c r="G697">
        <v>-24.426985327922299</v>
      </c>
      <c r="H697">
        <f>(Table2[[#This Row],[1Y Return vs Nifty]]-AVERAGE(Table2[1Y Return vs Nifty]))/_xlfn.STDEV.P(Table2[1Y Return vs Nifty])</f>
        <v>-0.85191415202338627</v>
      </c>
      <c r="I697">
        <v>0.90846911714870304</v>
      </c>
      <c r="J697">
        <f>(Table2[[#This Row],[1M Return vs Nifty]]-AVERAGE(Table2[1M Return vs Nifty]))/_xlfn.STDEV.P(Table2[1M Return vs Nifty])</f>
        <v>-0.14765925717900671</v>
      </c>
      <c r="K697">
        <v>-8.5272050667536003</v>
      </c>
      <c r="L697">
        <f>(Table2[[#This Row],[6M Return vs Nifty]]-AVERAGE(Table2[6M Return vs Nifty]))/_xlfn.STDEV.P(Table2[6M Return vs Nifty])</f>
        <v>-0.69825624024907507</v>
      </c>
      <c r="M697">
        <v>6.4474495427853302</v>
      </c>
      <c r="N697">
        <f>(Table2[[#This Row],[1W Return vs Nifty]]-AVERAGE(Table2[1W Return vs Nifty]))/_xlfn.STDEV.P(Table2[1W Return vs Nifty])</f>
        <v>0.81103639937970562</v>
      </c>
      <c r="O697">
        <v>2232.09</v>
      </c>
      <c r="P697">
        <v>2248.06396588492</v>
      </c>
      <c r="Q697">
        <v>2258.0142763833101</v>
      </c>
      <c r="R697">
        <v>71.361335087265601</v>
      </c>
      <c r="S697" s="1">
        <f>(Table2[[#This Row],[Close Price]]-Table2[[#This Row],[20D EMA]])/Table2[[#This Row],[20D EMA]]</f>
        <v>2.6593909743782583E-2</v>
      </c>
      <c r="T697" s="1">
        <f>(Table2[[#This Row],[Close Price]]-Table2[[#This Row],[50D EMA]])/Table2[[#This Row],[50D EMA]]</f>
        <v>1.9299288086761141E-2</v>
      </c>
      <c r="U697" s="1">
        <f>(Table2[[#This Row],[Close Price]]-Table2[[#This Row],[200D EMA]])/Table2[[#This Row],[200D EMA]]</f>
        <v>1.4807578484509929E-2</v>
      </c>
      <c r="V697">
        <v>0.62263587726601299</v>
      </c>
      <c r="W697">
        <v>2266.5500000000002</v>
      </c>
      <c r="X697">
        <v>2350.0500000000002</v>
      </c>
      <c r="Y697">
        <v>2205.15</v>
      </c>
      <c r="Z697">
        <v>2350.0500000000002</v>
      </c>
      <c r="AA697">
        <v>2181</v>
      </c>
      <c r="AB697">
        <v>2350.0500000000002</v>
      </c>
      <c r="AC697" s="1">
        <f>(Table2[[#This Row],[Close Price]]/Table2[[#This Row],[Day Low]])-1</f>
        <v>1.0985859566301048E-2</v>
      </c>
      <c r="AD697" s="1">
        <f>(Table2[[#This Row],[Day High]]/Table2[[#This Row],[Close Price]])-1</f>
        <v>2.5573326932728291E-2</v>
      </c>
      <c r="AE697" s="1">
        <f>(Table2[[#This Row],[Close Price]]/Table2[[#This Row],[Current Week Low]])-1</f>
        <v>3.9135659705688886E-2</v>
      </c>
      <c r="AF697" s="1">
        <f>(Table2[[#This Row],[Current Week High]]/Table2[[#This Row],[Close Price]])-1</f>
        <v>2.5573326932728291E-2</v>
      </c>
      <c r="AG697" s="1">
        <f>(Table2[[#This Row],[Close Price]]/Table2[[#This Row],[Current Month Low]])-1</f>
        <v>5.0641907381934859E-2</v>
      </c>
      <c r="AH697" s="1">
        <f>(Table2[[#This Row],[Current Month High]]/Table2[[#This Row],[Close Price]])-1</f>
        <v>2.5573326932728291E-2</v>
      </c>
      <c r="AI697">
        <v>19.356739182613602</v>
      </c>
      <c r="AJ697">
        <v>16.910714285714199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-0.03</v>
      </c>
      <c r="AM697" t="s">
        <v>3206</v>
      </c>
      <c r="AN697">
        <v>5.48</v>
      </c>
      <c r="AO697" t="s">
        <v>3208</v>
      </c>
      <c r="AP697">
        <v>-0.112024251850898</v>
      </c>
      <c r="AQ697">
        <f>(Table2[[#This Row],[Sharpe Ratio]]-AVERAGE(Table2[Sharpe Ratio]))/_xlfn.STDEV.P(Table2[Sharpe Ratio])</f>
        <v>-2.0657606490410068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619</v>
      </c>
      <c r="AT697">
        <f>_xlfn.RANK.AVG(Table2[[#This Row],[6M Return vs Nifty Z-Score]],Table2[6M Return vs Nifty Z-Score])</f>
        <v>554</v>
      </c>
      <c r="AU697">
        <f>_xlfn.RANK.AVG(Table2[[#This Row],[Sharpe Ratio Z-Score]],Table2[Sharpe Ratio Z-Score])</f>
        <v>732</v>
      </c>
      <c r="AV697">
        <f>(Table2[[#This Row],[Rank 1Y]]+Table2[[#This Row],[Rank 6M]]+Table2[[#This Row],[Rank Sharpe]])/3</f>
        <v>635</v>
      </c>
    </row>
    <row r="698" spans="1:48" x14ac:dyDescent="0.3">
      <c r="A698" t="s">
        <v>68</v>
      </c>
      <c r="B698" t="s">
        <v>69</v>
      </c>
      <c r="C698" t="s">
        <v>3161</v>
      </c>
      <c r="D698" t="s">
        <v>24</v>
      </c>
      <c r="E698">
        <v>356191.58134992002</v>
      </c>
      <c r="F698">
        <v>1789.25</v>
      </c>
      <c r="G698">
        <v>-25.646575841371</v>
      </c>
      <c r="H698">
        <f>(Table2[[#This Row],[1Y Return vs Nifty]]-AVERAGE(Table2[1Y Return vs Nifty]))/_xlfn.STDEV.P(Table2[1Y Return vs Nifty])</f>
        <v>-0.87353760675728176</v>
      </c>
      <c r="I698">
        <v>-0.49445979008769197</v>
      </c>
      <c r="J698">
        <f>(Table2[[#This Row],[1M Return vs Nifty]]-AVERAGE(Table2[1M Return vs Nifty]))/_xlfn.STDEV.P(Table2[1M Return vs Nifty])</f>
        <v>-0.28466316176990358</v>
      </c>
      <c r="K698">
        <v>-8.1327793955973107</v>
      </c>
      <c r="L698">
        <f>(Table2[[#This Row],[6M Return vs Nifty]]-AVERAGE(Table2[6M Return vs Nifty]))/_xlfn.STDEV.P(Table2[6M Return vs Nifty])</f>
        <v>-0.68564727926837266</v>
      </c>
      <c r="M698">
        <v>2.0388428001687999</v>
      </c>
      <c r="N698">
        <f>(Table2[[#This Row],[1W Return vs Nifty]]-AVERAGE(Table2[1W Return vs Nifty]))/_xlfn.STDEV.P(Table2[1W Return vs Nifty])</f>
        <v>-2.3350430833704843E-2</v>
      </c>
      <c r="O698">
        <v>1786.86</v>
      </c>
      <c r="P698">
        <v>1782.7802564296101</v>
      </c>
      <c r="Q698">
        <v>1772.6330546699</v>
      </c>
      <c r="R698">
        <v>54.872765275165399</v>
      </c>
      <c r="S698" s="1">
        <f>(Table2[[#This Row],[Close Price]]-Table2[[#This Row],[20D EMA]])/Table2[[#This Row],[20D EMA]]</f>
        <v>1.3375418331599007E-3</v>
      </c>
      <c r="T698" s="1">
        <f>(Table2[[#This Row],[Close Price]]-Table2[[#This Row],[50D EMA]])/Table2[[#This Row],[50D EMA]]</f>
        <v>3.629019082445388E-3</v>
      </c>
      <c r="U698" s="1">
        <f>(Table2[[#This Row],[Close Price]]-Table2[[#This Row],[200D EMA]])/Table2[[#This Row],[200D EMA]]</f>
        <v>9.37415969217293E-3</v>
      </c>
      <c r="V698">
        <v>0.81954064095008405</v>
      </c>
      <c r="W698">
        <v>1785</v>
      </c>
      <c r="X698">
        <v>1805.45</v>
      </c>
      <c r="Y698">
        <v>1758.45</v>
      </c>
      <c r="Z698">
        <v>1805.45</v>
      </c>
      <c r="AA698">
        <v>1756.5</v>
      </c>
      <c r="AB698">
        <v>1805.45</v>
      </c>
      <c r="AC698" s="1">
        <f>(Table2[[#This Row],[Close Price]]/Table2[[#This Row],[Day Low]])-1</f>
        <v>2.3809523809523725E-3</v>
      </c>
      <c r="AD698" s="1">
        <f>(Table2[[#This Row],[Day High]]/Table2[[#This Row],[Close Price]])-1</f>
        <v>9.054072935587465E-3</v>
      </c>
      <c r="AE698" s="1">
        <f>(Table2[[#This Row],[Close Price]]/Table2[[#This Row],[Current Week Low]])-1</f>
        <v>1.7515425516790417E-2</v>
      </c>
      <c r="AF698" s="1">
        <f>(Table2[[#This Row],[Current Week High]]/Table2[[#This Row],[Close Price]])-1</f>
        <v>9.054072935587465E-3</v>
      </c>
      <c r="AG698" s="1">
        <f>(Table2[[#This Row],[Close Price]]/Table2[[#This Row],[Current Month Low]])-1</f>
        <v>1.8645032735553624E-2</v>
      </c>
      <c r="AH698" s="1">
        <f>(Table2[[#This Row],[Current Month High]]/Table2[[#This Row],[Close Price]])-1</f>
        <v>9.054072935587465E-3</v>
      </c>
      <c r="AI698">
        <v>7.6708117926505404</v>
      </c>
      <c r="AJ698">
        <v>15.895326618518601</v>
      </c>
      <c r="AK698" t="str">
        <f>IF(AND(Table2[[#This Row],[20D EMA]]&gt;Table2[[#This Row],[50D EMA]],Table2[[#This Row],[50D EMA]]&gt;Table2[[#This Row],[200D EMA]]),"Uptrend","Downtrend/NoTrend")</f>
        <v>Uptrend</v>
      </c>
      <c r="AL698">
        <v>0.02</v>
      </c>
      <c r="AM698" t="s">
        <v>3208</v>
      </c>
      <c r="AN698">
        <v>-1.28</v>
      </c>
      <c r="AO698" t="s">
        <v>3206</v>
      </c>
      <c r="AP698">
        <v>-0.10890526485588101</v>
      </c>
      <c r="AQ698">
        <f>(Table2[[#This Row],[Sharpe Ratio]]-AVERAGE(Table2[Sharpe Ratio]))/_xlfn.STDEV.P(Table2[Sharpe Ratio])</f>
        <v>-2.029295506545004</v>
      </c>
      <c r="AR6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-3.896493985174267</v>
      </c>
      <c r="AS698">
        <f>_xlfn.RANK.AVG(Table2[[#This Row],[1Y Return vs Nifty Z-Score]],Table2[1Y Return vs Nifty Z-Score])</f>
        <v>629</v>
      </c>
      <c r="AT698">
        <f>_xlfn.RANK.AVG(Table2[[#This Row],[6M Return vs Nifty Z-Score]],Table2[6M Return vs Nifty Z-Score])</f>
        <v>548</v>
      </c>
      <c r="AU698">
        <f>_xlfn.RANK.AVG(Table2[[#This Row],[Sharpe Ratio Z-Score]],Table2[Sharpe Ratio Z-Score])</f>
        <v>729</v>
      </c>
      <c r="AV698">
        <f>(Table2[[#This Row],[Rank 1Y]]+Table2[[#This Row],[Rank 6M]]+Table2[[#This Row],[Rank Sharpe]])/3</f>
        <v>635.33333333333337</v>
      </c>
    </row>
    <row r="699" spans="1:48" x14ac:dyDescent="0.3">
      <c r="A699" t="s">
        <v>926</v>
      </c>
      <c r="B699" t="s">
        <v>927</v>
      </c>
      <c r="C699" t="s">
        <v>3175</v>
      </c>
      <c r="D699" t="s">
        <v>501</v>
      </c>
      <c r="E699">
        <v>16685.805767999998</v>
      </c>
      <c r="F699">
        <v>3302.2</v>
      </c>
      <c r="G699">
        <v>-54.131219384139101</v>
      </c>
      <c r="H699">
        <f>(Table2[[#This Row],[1Y Return vs Nifty]]-AVERAGE(Table2[1Y Return vs Nifty]))/_xlfn.STDEV.P(Table2[1Y Return vs Nifty])</f>
        <v>-1.3785730210755487</v>
      </c>
      <c r="I699">
        <v>-7.3342745665995697</v>
      </c>
      <c r="J699">
        <f>(Table2[[#This Row],[1M Return vs Nifty]]-AVERAGE(Table2[1M Return vs Nifty]))/_xlfn.STDEV.P(Table2[1M Return vs Nifty])</f>
        <v>-0.95260957461172024</v>
      </c>
      <c r="K699">
        <v>-3.30438580613411</v>
      </c>
      <c r="L699">
        <f>(Table2[[#This Row],[6M Return vs Nifty]]-AVERAGE(Table2[6M Return vs Nifty]))/_xlfn.STDEV.P(Table2[6M Return vs Nifty])</f>
        <v>-0.53129366888967111</v>
      </c>
      <c r="M699">
        <v>2.7798342639768499</v>
      </c>
      <c r="N699">
        <f>(Table2[[#This Row],[1W Return vs Nifty]]-AVERAGE(Table2[1W Return vs Nifty]))/_xlfn.STDEV.P(Table2[1W Return vs Nifty])</f>
        <v>0.11689195293923413</v>
      </c>
      <c r="O699">
        <v>3347.97</v>
      </c>
      <c r="P699">
        <v>3410.6765877215298</v>
      </c>
      <c r="Q699">
        <v>3511.97818460502</v>
      </c>
      <c r="R699">
        <v>57.746914593024599</v>
      </c>
      <c r="S699" s="1">
        <f>(Table2[[#This Row],[Close Price]]-Table2[[#This Row],[20D EMA]])/Table2[[#This Row],[20D EMA]]</f>
        <v>-1.3670970767360515E-2</v>
      </c>
      <c r="T699" s="1">
        <f>(Table2[[#This Row],[Close Price]]-Table2[[#This Row],[50D EMA]])/Table2[[#This Row],[50D EMA]]</f>
        <v>-3.1805005526483167E-2</v>
      </c>
      <c r="U699" s="1">
        <f>(Table2[[#This Row],[Close Price]]-Table2[[#This Row],[200D EMA]])/Table2[[#This Row],[200D EMA]]</f>
        <v>-5.9732200366333775E-2</v>
      </c>
      <c r="V699">
        <v>0.52302093501770097</v>
      </c>
      <c r="W699">
        <v>3297</v>
      </c>
      <c r="X699">
        <v>3384</v>
      </c>
      <c r="Y699">
        <v>3217.6</v>
      </c>
      <c r="Z699">
        <v>3411.4</v>
      </c>
      <c r="AA699">
        <v>3217.6</v>
      </c>
      <c r="AB699">
        <v>3411.4</v>
      </c>
      <c r="AC699" s="1">
        <f>(Table2[[#This Row],[Close Price]]/Table2[[#This Row],[Day Low]])-1</f>
        <v>1.5771913861084563E-3</v>
      </c>
      <c r="AD699" s="1">
        <f>(Table2[[#This Row],[Day High]]/Table2[[#This Row],[Close Price]])-1</f>
        <v>2.4771364544848851E-2</v>
      </c>
      <c r="AE699" s="1">
        <f>(Table2[[#This Row],[Close Price]]/Table2[[#This Row],[Current Week Low]])-1</f>
        <v>2.6292889109895468E-2</v>
      </c>
      <c r="AF699" s="1">
        <f>(Table2[[#This Row],[Current Week High]]/Table2[[#This Row],[Close Price]])-1</f>
        <v>3.3068863182120989E-2</v>
      </c>
      <c r="AG699" s="1">
        <f>(Table2[[#This Row],[Close Price]]/Table2[[#This Row],[Current Month Low]])-1</f>
        <v>2.6292889109895468E-2</v>
      </c>
      <c r="AH699" s="1">
        <f>(Table2[[#This Row],[Current Month High]]/Table2[[#This Row],[Close Price]])-1</f>
        <v>3.3068863182120989E-2</v>
      </c>
      <c r="AI699">
        <v>42.601901762461303</v>
      </c>
      <c r="AJ699">
        <v>14.821189519984699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</v>
      </c>
      <c r="AM699" t="s">
        <v>3206</v>
      </c>
      <c r="AN699">
        <v>-0.1</v>
      </c>
      <c r="AO699" t="s">
        <v>3206</v>
      </c>
      <c r="AP699">
        <v>-6.1899072285351998E-2</v>
      </c>
      <c r="AQ699">
        <f>(Table2[[#This Row],[Sharpe Ratio]]-AVERAGE(Table2[Sharpe Ratio]))/_xlfn.STDEV.P(Table2[Sharpe Ratio])</f>
        <v>-1.4797300505115658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724</v>
      </c>
      <c r="AT699">
        <f>_xlfn.RANK.AVG(Table2[[#This Row],[6M Return vs Nifty Z-Score]],Table2[6M Return vs Nifty Z-Score])</f>
        <v>500</v>
      </c>
      <c r="AU699">
        <f>_xlfn.RANK.AVG(Table2[[#This Row],[Sharpe Ratio Z-Score]],Table2[Sharpe Ratio Z-Score])</f>
        <v>683</v>
      </c>
      <c r="AV699">
        <f>(Table2[[#This Row],[Rank 1Y]]+Table2[[#This Row],[Rank 6M]]+Table2[[#This Row],[Rank Sharpe]])/3</f>
        <v>635.66666666666663</v>
      </c>
    </row>
    <row r="700" spans="1:48" x14ac:dyDescent="0.3">
      <c r="A700" t="s">
        <v>1108</v>
      </c>
      <c r="B700" t="s">
        <v>1109</v>
      </c>
      <c r="C700" t="s">
        <v>3175</v>
      </c>
      <c r="D700" t="s">
        <v>501</v>
      </c>
      <c r="E700">
        <v>11716.4203276399</v>
      </c>
      <c r="F700">
        <v>2274.8000000000002</v>
      </c>
      <c r="G700">
        <v>-33.477171723262501</v>
      </c>
      <c r="H700">
        <f>(Table2[[#This Row],[1Y Return vs Nifty]]-AVERAGE(Table2[1Y Return vs Nifty]))/_xlfn.STDEV.P(Table2[1Y Return vs Nifty])</f>
        <v>-1.0123748096744321</v>
      </c>
      <c r="I700">
        <v>8.1703219155476798</v>
      </c>
      <c r="J700">
        <f>(Table2[[#This Row],[1M Return vs Nifty]]-AVERAGE(Table2[1M Return vs Nifty]))/_xlfn.STDEV.P(Table2[1M Return vs Nifty])</f>
        <v>0.56150154406560593</v>
      </c>
      <c r="K700">
        <v>-3.4401338655018998</v>
      </c>
      <c r="L700">
        <f>(Table2[[#This Row],[6M Return vs Nifty]]-AVERAGE(Table2[6M Return vs Nifty]))/_xlfn.STDEV.P(Table2[6M Return vs Nifty])</f>
        <v>-0.53563324947213364</v>
      </c>
      <c r="M700">
        <v>9.5574989294129402</v>
      </c>
      <c r="N700">
        <f>(Table2[[#This Row],[1W Return vs Nifty]]-AVERAGE(Table2[1W Return vs Nifty]))/_xlfn.STDEV.P(Table2[1W Return vs Nifty])</f>
        <v>1.3996541648135163</v>
      </c>
      <c r="O700">
        <v>2162.5700000000002</v>
      </c>
      <c r="P700">
        <v>2108.6166302182</v>
      </c>
      <c r="Q700">
        <v>2146.6848976128299</v>
      </c>
      <c r="R700">
        <v>83.8907056816318</v>
      </c>
      <c r="S700" s="1">
        <f>(Table2[[#This Row],[Close Price]]-Table2[[#This Row],[20D EMA]])/Table2[[#This Row],[20D EMA]]</f>
        <v>5.1896586006464532E-2</v>
      </c>
      <c r="T700" s="1">
        <f>(Table2[[#This Row],[Close Price]]-Table2[[#This Row],[50D EMA]])/Table2[[#This Row],[50D EMA]]</f>
        <v>7.8811561760566903E-2</v>
      </c>
      <c r="U700" s="1">
        <f>(Table2[[#This Row],[Close Price]]-Table2[[#This Row],[200D EMA]])/Table2[[#This Row],[200D EMA]]</f>
        <v>5.9680441470305046E-2</v>
      </c>
      <c r="V700">
        <v>1.6841123830304101</v>
      </c>
      <c r="W700">
        <v>2267</v>
      </c>
      <c r="X700">
        <v>2312</v>
      </c>
      <c r="Y700">
        <v>2217.1</v>
      </c>
      <c r="Z700">
        <v>2319</v>
      </c>
      <c r="AA700">
        <v>2079</v>
      </c>
      <c r="AB700">
        <v>2337.9499999999998</v>
      </c>
      <c r="AC700" s="1">
        <f>(Table2[[#This Row],[Close Price]]/Table2[[#This Row],[Day Low]])-1</f>
        <v>3.4406704896339235E-3</v>
      </c>
      <c r="AD700" s="1">
        <f>(Table2[[#This Row],[Day High]]/Table2[[#This Row],[Close Price]])-1</f>
        <v>1.6353085985581162E-2</v>
      </c>
      <c r="AE700" s="1">
        <f>(Table2[[#This Row],[Close Price]]/Table2[[#This Row],[Current Week Low]])-1</f>
        <v>2.602498759640981E-2</v>
      </c>
      <c r="AF700" s="1">
        <f>(Table2[[#This Row],[Current Week High]]/Table2[[#This Row],[Close Price]])-1</f>
        <v>1.9430279585018306E-2</v>
      </c>
      <c r="AG700" s="1">
        <f>(Table2[[#This Row],[Close Price]]/Table2[[#This Row],[Current Month Low]])-1</f>
        <v>9.4179894179894363E-2</v>
      </c>
      <c r="AH700" s="1">
        <f>(Table2[[#This Row],[Current Month High]]/Table2[[#This Row],[Close Price]])-1</f>
        <v>2.7760682257780722E-2</v>
      </c>
      <c r="AI700">
        <v>20.230349920872101</v>
      </c>
      <c r="AJ700">
        <v>25.818584070796401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7.0000000000000007E-2</v>
      </c>
      <c r="AM700" t="s">
        <v>3208</v>
      </c>
      <c r="AN700">
        <v>9.34</v>
      </c>
      <c r="AO700" t="s">
        <v>3208</v>
      </c>
      <c r="AP700">
        <v>-0.127829896113379</v>
      </c>
      <c r="AQ700">
        <f>(Table2[[#This Row],[Sharpe Ratio]]-AVERAGE(Table2[Sharpe Ratio]))/_xlfn.STDEV.P(Table2[Sharpe Ratio])</f>
        <v>-2.2505498357844269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671</v>
      </c>
      <c r="AT700">
        <f>_xlfn.RANK.AVG(Table2[[#This Row],[6M Return vs Nifty Z-Score]],Table2[6M Return vs Nifty Z-Score])</f>
        <v>503</v>
      </c>
      <c r="AU700">
        <f>_xlfn.RANK.AVG(Table2[[#This Row],[Sharpe Ratio Z-Score]],Table2[Sharpe Ratio Z-Score])</f>
        <v>734</v>
      </c>
      <c r="AV700">
        <f>(Table2[[#This Row],[Rank 1Y]]+Table2[[#This Row],[Rank 6M]]+Table2[[#This Row],[Rank Sharpe]])/3</f>
        <v>636</v>
      </c>
    </row>
    <row r="701" spans="1:48" x14ac:dyDescent="0.3">
      <c r="A701" t="s">
        <v>302</v>
      </c>
      <c r="B701" t="s">
        <v>303</v>
      </c>
      <c r="C701" t="s">
        <v>3170</v>
      </c>
      <c r="D701" t="s">
        <v>78</v>
      </c>
      <c r="E701">
        <v>92818.265441219904</v>
      </c>
      <c r="F701">
        <v>25614.1</v>
      </c>
      <c r="G701">
        <v>-25.3255289568379</v>
      </c>
      <c r="H701">
        <f>(Table2[[#This Row],[1Y Return vs Nifty]]-AVERAGE(Table2[1Y Return vs Nifty]))/_xlfn.STDEV.P(Table2[1Y Return vs Nifty])</f>
        <v>-0.86784541524004122</v>
      </c>
      <c r="I701">
        <v>3.55286401152201</v>
      </c>
      <c r="J701">
        <f>(Table2[[#This Row],[1M Return vs Nifty]]-AVERAGE(Table2[1M Return vs Nifty]))/_xlfn.STDEV.P(Table2[1M Return vs Nifty])</f>
        <v>0.11058078901339001</v>
      </c>
      <c r="K701">
        <v>-10.386057619701999</v>
      </c>
      <c r="L701">
        <f>(Table2[[#This Row],[6M Return vs Nifty]]-AVERAGE(Table2[6M Return vs Nifty]))/_xlfn.STDEV.P(Table2[6M Return vs Nifty])</f>
        <v>-0.75767985545214933</v>
      </c>
      <c r="M701">
        <v>2.3334985505026702</v>
      </c>
      <c r="N701">
        <f>(Table2[[#This Row],[1W Return vs Nifty]]-AVERAGE(Table2[1W Return vs Nifty]))/_xlfn.STDEV.P(Table2[1W Return vs Nifty])</f>
        <v>3.241704671166469E-2</v>
      </c>
      <c r="O701">
        <v>25480.57</v>
      </c>
      <c r="P701">
        <v>25855.8155383661</v>
      </c>
      <c r="Q701">
        <v>26063.480203517702</v>
      </c>
      <c r="R701">
        <v>62.435508355483002</v>
      </c>
      <c r="S701" s="1">
        <f>(Table2[[#This Row],[Close Price]]-Table2[[#This Row],[20D EMA]])/Table2[[#This Row],[20D EMA]]</f>
        <v>5.2404636160022656E-3</v>
      </c>
      <c r="T701" s="1">
        <f>(Table2[[#This Row],[Close Price]]-Table2[[#This Row],[50D EMA]])/Table2[[#This Row],[50D EMA]]</f>
        <v>-9.3485946327019533E-3</v>
      </c>
      <c r="U701" s="1">
        <f>(Table2[[#This Row],[Close Price]]-Table2[[#This Row],[200D EMA]])/Table2[[#This Row],[200D EMA]]</f>
        <v>-1.7241757432572332E-2</v>
      </c>
      <c r="V701">
        <v>0.78897147820560998</v>
      </c>
      <c r="W701">
        <v>25543.05</v>
      </c>
      <c r="X701">
        <v>25849.9</v>
      </c>
      <c r="Y701">
        <v>25313.3</v>
      </c>
      <c r="Z701">
        <v>25948</v>
      </c>
      <c r="AA701">
        <v>25260</v>
      </c>
      <c r="AB701">
        <v>26280</v>
      </c>
      <c r="AC701" s="1">
        <f>(Table2[[#This Row],[Close Price]]/Table2[[#This Row],[Day Low]])-1</f>
        <v>2.7815785507212532E-3</v>
      </c>
      <c r="AD701" s="1">
        <f>(Table2[[#This Row],[Day High]]/Table2[[#This Row],[Close Price]])-1</f>
        <v>9.2058670810220011E-3</v>
      </c>
      <c r="AE701" s="1">
        <f>(Table2[[#This Row],[Close Price]]/Table2[[#This Row],[Current Week Low]])-1</f>
        <v>1.1883081226074843E-2</v>
      </c>
      <c r="AF701" s="1">
        <f>(Table2[[#This Row],[Current Week High]]/Table2[[#This Row],[Close Price]])-1</f>
        <v>1.3035788881905042E-2</v>
      </c>
      <c r="AG701" s="1">
        <f>(Table2[[#This Row],[Close Price]]/Table2[[#This Row],[Current Month Low]])-1</f>
        <v>1.4018210609659576E-2</v>
      </c>
      <c r="AH701" s="1">
        <f>(Table2[[#This Row],[Current Month High]]/Table2[[#This Row],[Close Price]])-1</f>
        <v>2.5997399869603033E-2</v>
      </c>
      <c r="AI701">
        <v>20.003240402746901</v>
      </c>
      <c r="AJ701">
        <v>8.07637130801686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-0.09</v>
      </c>
      <c r="AM701" t="s">
        <v>3206</v>
      </c>
      <c r="AN701">
        <v>2.84</v>
      </c>
      <c r="AO701" t="s">
        <v>3208</v>
      </c>
      <c r="AP701">
        <v>-8.0016152405793003E-2</v>
      </c>
      <c r="AQ701">
        <f>(Table2[[#This Row],[Sharpe Ratio]]-AVERAGE(Table2[Sharpe Ratio]))/_xlfn.STDEV.P(Table2[Sharpe Ratio])</f>
        <v>-1.6915430235245477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627</v>
      </c>
      <c r="AT701">
        <f>_xlfn.RANK.AVG(Table2[[#This Row],[6M Return vs Nifty Z-Score]],Table2[6M Return vs Nifty Z-Score])</f>
        <v>575</v>
      </c>
      <c r="AU701">
        <f>_xlfn.RANK.AVG(Table2[[#This Row],[Sharpe Ratio Z-Score]],Table2[Sharpe Ratio Z-Score])</f>
        <v>709</v>
      </c>
      <c r="AV701">
        <f>(Table2[[#This Row],[Rank 1Y]]+Table2[[#This Row],[Rank 6M]]+Table2[[#This Row],[Rank Sharpe]])/3</f>
        <v>637</v>
      </c>
    </row>
    <row r="702" spans="1:48" x14ac:dyDescent="0.3">
      <c r="A702" t="s">
        <v>821</v>
      </c>
      <c r="B702" t="s">
        <v>822</v>
      </c>
      <c r="C702" t="s">
        <v>3170</v>
      </c>
      <c r="D702" t="s">
        <v>78</v>
      </c>
      <c r="E702">
        <v>19912.358862599998</v>
      </c>
      <c r="F702">
        <v>837.45</v>
      </c>
      <c r="G702">
        <v>-31.523618292107901</v>
      </c>
      <c r="H702">
        <f>(Table2[[#This Row],[1Y Return vs Nifty]]-AVERAGE(Table2[1Y Return vs Nifty]))/_xlfn.STDEV.P(Table2[1Y Return vs Nifty])</f>
        <v>-0.97773812324320841</v>
      </c>
      <c r="I702">
        <v>3.4663662900219498</v>
      </c>
      <c r="J702">
        <f>(Table2[[#This Row],[1M Return vs Nifty]]-AVERAGE(Table2[1M Return vs Nifty]))/_xlfn.STDEV.P(Table2[1M Return vs Nifty])</f>
        <v>0.10213379963096411</v>
      </c>
      <c r="K702">
        <v>-8.2598290318636298</v>
      </c>
      <c r="L702">
        <f>(Table2[[#This Row],[6M Return vs Nifty]]-AVERAGE(Table2[6M Return vs Nifty]))/_xlfn.STDEV.P(Table2[6M Return vs Nifty])</f>
        <v>-0.68970878951844883</v>
      </c>
      <c r="M702">
        <v>2.9613266103288098</v>
      </c>
      <c r="N702">
        <f>(Table2[[#This Row],[1W Return vs Nifty]]-AVERAGE(Table2[1W Return vs Nifty]))/_xlfn.STDEV.P(Table2[1W Return vs Nifty])</f>
        <v>0.15124176738667314</v>
      </c>
      <c r="O702">
        <v>827.78</v>
      </c>
      <c r="P702">
        <v>820.01418350066206</v>
      </c>
      <c r="Q702">
        <v>841.23232962902102</v>
      </c>
      <c r="R702">
        <v>62.926365920131097</v>
      </c>
      <c r="S702" s="1">
        <f>(Table2[[#This Row],[Close Price]]-Table2[[#This Row],[20D EMA]])/Table2[[#This Row],[20D EMA]]</f>
        <v>1.1681847833965635E-2</v>
      </c>
      <c r="T702" s="1">
        <f>(Table2[[#This Row],[Close Price]]-Table2[[#This Row],[50D EMA]])/Table2[[#This Row],[50D EMA]]</f>
        <v>2.1262823070820593E-2</v>
      </c>
      <c r="U702" s="1">
        <f>(Table2[[#This Row],[Close Price]]-Table2[[#This Row],[200D EMA]])/Table2[[#This Row],[200D EMA]]</f>
        <v>-4.4961772102707527E-3</v>
      </c>
      <c r="V702">
        <v>0.49373907120574301</v>
      </c>
      <c r="W702">
        <v>833.85</v>
      </c>
      <c r="X702">
        <v>850</v>
      </c>
      <c r="Y702">
        <v>817.8</v>
      </c>
      <c r="Z702">
        <v>850</v>
      </c>
      <c r="AA702">
        <v>817.8</v>
      </c>
      <c r="AB702">
        <v>852.75</v>
      </c>
      <c r="AC702" s="1">
        <f>(Table2[[#This Row],[Close Price]]/Table2[[#This Row],[Day Low]])-1</f>
        <v>4.317323259579009E-3</v>
      </c>
      <c r="AD702" s="1">
        <f>(Table2[[#This Row],[Day High]]/Table2[[#This Row],[Close Price]])-1</f>
        <v>1.4985969311600567E-2</v>
      </c>
      <c r="AE702" s="1">
        <f>(Table2[[#This Row],[Close Price]]/Table2[[#This Row],[Current Week Low]])-1</f>
        <v>2.4027879677182895E-2</v>
      </c>
      <c r="AF702" s="1">
        <f>(Table2[[#This Row],[Current Week High]]/Table2[[#This Row],[Close Price]])-1</f>
        <v>1.4985969311600567E-2</v>
      </c>
      <c r="AG702" s="1">
        <f>(Table2[[#This Row],[Close Price]]/Table2[[#This Row],[Current Month Low]])-1</f>
        <v>2.4027879677182895E-2</v>
      </c>
      <c r="AH702" s="1">
        <f>(Table2[[#This Row],[Current Month High]]/Table2[[#This Row],[Close Price]])-1</f>
        <v>1.8269747447608786E-2</v>
      </c>
      <c r="AI702">
        <v>26.359782673592399</v>
      </c>
      <c r="AJ702">
        <v>19.635714285714201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-0.05</v>
      </c>
      <c r="AM702" t="s">
        <v>3206</v>
      </c>
      <c r="AN702">
        <v>1.85</v>
      </c>
      <c r="AO702" t="s">
        <v>3208</v>
      </c>
      <c r="AP702">
        <v>-7.8137187038069003E-2</v>
      </c>
      <c r="AQ702">
        <f>(Table2[[#This Row],[Sharpe Ratio]]-AVERAGE(Table2[Sharpe Ratio]))/_xlfn.STDEV.P(Table2[Sharpe Ratio])</f>
        <v>-1.6695753975009147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663</v>
      </c>
      <c r="AT702">
        <f>_xlfn.RANK.AVG(Table2[[#This Row],[6M Return vs Nifty Z-Score]],Table2[6M Return vs Nifty Z-Score])</f>
        <v>550</v>
      </c>
      <c r="AU702">
        <f>_xlfn.RANK.AVG(Table2[[#This Row],[Sharpe Ratio Z-Score]],Table2[Sharpe Ratio Z-Score])</f>
        <v>705</v>
      </c>
      <c r="AV702">
        <f>(Table2[[#This Row],[Rank 1Y]]+Table2[[#This Row],[Rank 6M]]+Table2[[#This Row],[Rank Sharpe]])/3</f>
        <v>639.33333333333337</v>
      </c>
    </row>
    <row r="703" spans="1:48" x14ac:dyDescent="0.3">
      <c r="A703" t="s">
        <v>965</v>
      </c>
      <c r="B703" t="s">
        <v>966</v>
      </c>
      <c r="C703" t="s">
        <v>3169</v>
      </c>
      <c r="D703" t="s">
        <v>127</v>
      </c>
      <c r="E703">
        <v>15558.586457650001</v>
      </c>
      <c r="F703">
        <v>52.3</v>
      </c>
      <c r="G703">
        <v>-32.860606271170802</v>
      </c>
      <c r="H703">
        <f>(Table2[[#This Row],[1Y Return vs Nifty]]-AVERAGE(Table2[1Y Return vs Nifty]))/_xlfn.STDEV.P(Table2[1Y Return vs Nifty])</f>
        <v>-1.001443046105619</v>
      </c>
      <c r="I703">
        <v>-5.0265711512248901</v>
      </c>
      <c r="J703">
        <f>(Table2[[#This Row],[1M Return vs Nifty]]-AVERAGE(Table2[1M Return vs Nifty]))/_xlfn.STDEV.P(Table2[1M Return vs Nifty])</f>
        <v>-0.7272493465108637</v>
      </c>
      <c r="K703">
        <v>-24.411896558028999</v>
      </c>
      <c r="L703">
        <f>(Table2[[#This Row],[6M Return vs Nifty]]-AVERAGE(Table2[6M Return vs Nifty]))/_xlfn.STDEV.P(Table2[6M Return vs Nifty])</f>
        <v>-1.2060564922378083</v>
      </c>
      <c r="M703">
        <v>0.27166745868573999</v>
      </c>
      <c r="N703">
        <f>(Table2[[#This Row],[1W Return vs Nifty]]-AVERAGE(Table2[1W Return vs Nifty]))/_xlfn.STDEV.P(Table2[1W Return vs Nifty])</f>
        <v>-0.35781161498918335</v>
      </c>
      <c r="O703">
        <v>54.12</v>
      </c>
      <c r="P703">
        <v>55.6923068410401</v>
      </c>
      <c r="Q703">
        <v>55.647961583533899</v>
      </c>
      <c r="R703">
        <v>40.402390964455201</v>
      </c>
      <c r="S703" s="1">
        <f>(Table2[[#This Row],[Close Price]]-Table2[[#This Row],[20D EMA]])/Table2[[#This Row],[20D EMA]]</f>
        <v>-3.3628972653362905E-2</v>
      </c>
      <c r="T703" s="1">
        <f>(Table2[[#This Row],[Close Price]]-Table2[[#This Row],[50D EMA]])/Table2[[#This Row],[50D EMA]]</f>
        <v>-6.0911587855798519E-2</v>
      </c>
      <c r="U703" s="1">
        <f>(Table2[[#This Row],[Close Price]]-Table2[[#This Row],[200D EMA]])/Table2[[#This Row],[200D EMA]]</f>
        <v>-6.0163238477445972E-2</v>
      </c>
      <c r="V703">
        <v>0.63568241485817101</v>
      </c>
      <c r="W703">
        <v>52.1</v>
      </c>
      <c r="X703">
        <v>53.36</v>
      </c>
      <c r="Y703">
        <v>51.91</v>
      </c>
      <c r="Z703">
        <v>53.5</v>
      </c>
      <c r="AA703">
        <v>51.91</v>
      </c>
      <c r="AB703">
        <v>55.5</v>
      </c>
      <c r="AC703" s="1">
        <f>(Table2[[#This Row],[Close Price]]/Table2[[#This Row],[Day Low]])-1</f>
        <v>3.8387715930900956E-3</v>
      </c>
      <c r="AD703" s="1">
        <f>(Table2[[#This Row],[Day High]]/Table2[[#This Row],[Close Price]])-1</f>
        <v>2.0267686424474185E-2</v>
      </c>
      <c r="AE703" s="1">
        <f>(Table2[[#This Row],[Close Price]]/Table2[[#This Row],[Current Week Low]])-1</f>
        <v>7.5130032748988995E-3</v>
      </c>
      <c r="AF703" s="1">
        <f>(Table2[[#This Row],[Current Week High]]/Table2[[#This Row],[Close Price]])-1</f>
        <v>2.2944550669216079E-2</v>
      </c>
      <c r="AG703" s="1">
        <f>(Table2[[#This Row],[Close Price]]/Table2[[#This Row],[Current Month Low]])-1</f>
        <v>7.5130032748988995E-3</v>
      </c>
      <c r="AH703" s="1">
        <f>(Table2[[#This Row],[Current Month High]]/Table2[[#This Row],[Close Price]])-1</f>
        <v>6.1185468451242953E-2</v>
      </c>
      <c r="AI703">
        <v>40.917782026768599</v>
      </c>
      <c r="AJ703">
        <v>33.588761174967999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-0.01</v>
      </c>
      <c r="AM703" t="s">
        <v>3206</v>
      </c>
      <c r="AN703">
        <v>-5.95</v>
      </c>
      <c r="AO703" t="s">
        <v>3206</v>
      </c>
      <c r="AQ703">
        <f>(Table2[[#This Row],[Sharpe Ratio]]-AVERAGE(Table2[Sharpe Ratio]))/_xlfn.STDEV.P(Table2[Sharpe Ratio])</f>
        <v>-0.75604684988846582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667</v>
      </c>
      <c r="AT703">
        <f>_xlfn.RANK.AVG(Table2[[#This Row],[6M Return vs Nifty Z-Score]],Table2[6M Return vs Nifty Z-Score])</f>
        <v>696</v>
      </c>
      <c r="AU703">
        <f>_xlfn.RANK.AVG(Table2[[#This Row],[Sharpe Ratio Z-Score]],Table2[Sharpe Ratio Z-Score])</f>
        <v>559.5</v>
      </c>
      <c r="AV703">
        <f>(Table2[[#This Row],[Rank 1Y]]+Table2[[#This Row],[Rank 6M]]+Table2[[#This Row],[Rank Sharpe]])/3</f>
        <v>640.83333333333337</v>
      </c>
    </row>
    <row r="704" spans="1:48" x14ac:dyDescent="0.3">
      <c r="A704" t="s">
        <v>1330</v>
      </c>
      <c r="B704" t="s">
        <v>1331</v>
      </c>
      <c r="C704" t="s">
        <v>3168</v>
      </c>
      <c r="D704" t="s">
        <v>124</v>
      </c>
      <c r="E704">
        <v>8706.4142650499998</v>
      </c>
      <c r="F704">
        <v>718.7</v>
      </c>
      <c r="G704">
        <v>-36.931224774361603</v>
      </c>
      <c r="H704">
        <f>(Table2[[#This Row],[1Y Return vs Nifty]]-AVERAGE(Table2[1Y Return vs Nifty]))/_xlfn.STDEV.P(Table2[1Y Return vs Nifty])</f>
        <v>-1.0736154957697297</v>
      </c>
      <c r="I704">
        <v>11.1698580259061</v>
      </c>
      <c r="J704">
        <f>(Table2[[#This Row],[1M Return vs Nifty]]-AVERAGE(Table2[1M Return vs Nifty]))/_xlfn.STDEV.P(Table2[1M Return vs Nifty])</f>
        <v>0.8544231290160611</v>
      </c>
      <c r="K704">
        <v>-6.3130927010779399</v>
      </c>
      <c r="L704">
        <f>(Table2[[#This Row],[6M Return vs Nifty]]-AVERAGE(Table2[6M Return vs Nifty]))/_xlfn.STDEV.P(Table2[6M Return vs Nifty])</f>
        <v>-0.62747571436734784</v>
      </c>
      <c r="M704">
        <v>6.17162000742423</v>
      </c>
      <c r="N704">
        <f>(Table2[[#This Row],[1W Return vs Nifty]]-AVERAGE(Table2[1W Return vs Nifty]))/_xlfn.STDEV.P(Table2[1W Return vs Nifty])</f>
        <v>0.75883203071501681</v>
      </c>
      <c r="O704">
        <v>691.1</v>
      </c>
      <c r="P704">
        <v>680.38609096381697</v>
      </c>
      <c r="Q704">
        <v>702.44246710729999</v>
      </c>
      <c r="R704">
        <v>84.583491011116706</v>
      </c>
      <c r="S704" s="1">
        <f>(Table2[[#This Row],[Close Price]]-Table2[[#This Row],[20D EMA]])/Table2[[#This Row],[20D EMA]]</f>
        <v>3.9936333381565652E-2</v>
      </c>
      <c r="T704" s="1">
        <f>(Table2[[#This Row],[Close Price]]-Table2[[#This Row],[50D EMA]])/Table2[[#This Row],[50D EMA]]</f>
        <v>5.6312010996445568E-2</v>
      </c>
      <c r="U704" s="1">
        <f>(Table2[[#This Row],[Close Price]]-Table2[[#This Row],[200D EMA]])/Table2[[#This Row],[200D EMA]]</f>
        <v>2.3144291033042958E-2</v>
      </c>
      <c r="V704">
        <v>0.97737575647782005</v>
      </c>
      <c r="W704">
        <v>717</v>
      </c>
      <c r="X704">
        <v>729.6</v>
      </c>
      <c r="Y704">
        <v>717</v>
      </c>
      <c r="Z704">
        <v>745</v>
      </c>
      <c r="AA704">
        <v>675</v>
      </c>
      <c r="AB704">
        <v>745</v>
      </c>
      <c r="AC704" s="1">
        <f>(Table2[[#This Row],[Close Price]]/Table2[[#This Row],[Day Low]])-1</f>
        <v>2.3709902370991909E-3</v>
      </c>
      <c r="AD704" s="1">
        <f>(Table2[[#This Row],[Day High]]/Table2[[#This Row],[Close Price]])-1</f>
        <v>1.5166272436343275E-2</v>
      </c>
      <c r="AE704" s="1">
        <f>(Table2[[#This Row],[Close Price]]/Table2[[#This Row],[Current Week Low]])-1</f>
        <v>2.3709902370991909E-3</v>
      </c>
      <c r="AF704" s="1">
        <f>(Table2[[#This Row],[Current Week High]]/Table2[[#This Row],[Close Price]])-1</f>
        <v>3.6593850006956918E-2</v>
      </c>
      <c r="AG704" s="1">
        <f>(Table2[[#This Row],[Close Price]]/Table2[[#This Row],[Current Month Low]])-1</f>
        <v>6.4740740740740765E-2</v>
      </c>
      <c r="AH704" s="1">
        <f>(Table2[[#This Row],[Current Month High]]/Table2[[#This Row],[Close Price]])-1</f>
        <v>3.6593850006956918E-2</v>
      </c>
      <c r="AI704">
        <v>18.129956866564601</v>
      </c>
      <c r="AJ704">
        <v>20.063481456732301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-0.12</v>
      </c>
      <c r="AM704" t="s">
        <v>3206</v>
      </c>
      <c r="AN704">
        <v>12.75</v>
      </c>
      <c r="AO704" t="s">
        <v>3208</v>
      </c>
      <c r="AP704">
        <v>-8.9519564982177002E-2</v>
      </c>
      <c r="AQ704">
        <f>(Table2[[#This Row],[Sharpe Ratio]]-AVERAGE(Table2[Sharpe Ratio]))/_xlfn.STDEV.P(Table2[Sharpe Ratio])</f>
        <v>-1.8026506665989805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678</v>
      </c>
      <c r="AT704">
        <f>_xlfn.RANK.AVG(Table2[[#This Row],[6M Return vs Nifty Z-Score]],Table2[6M Return vs Nifty Z-Score])</f>
        <v>535</v>
      </c>
      <c r="AU704">
        <f>_xlfn.RANK.AVG(Table2[[#This Row],[Sharpe Ratio Z-Score]],Table2[Sharpe Ratio Z-Score])</f>
        <v>716</v>
      </c>
      <c r="AV704">
        <f>(Table2[[#This Row],[Rank 1Y]]+Table2[[#This Row],[Rank 6M]]+Table2[[#This Row],[Rank Sharpe]])/3</f>
        <v>643</v>
      </c>
    </row>
    <row r="705" spans="1:48" x14ac:dyDescent="0.3">
      <c r="A705" t="s">
        <v>1649</v>
      </c>
      <c r="B705" t="s">
        <v>1650</v>
      </c>
      <c r="C705" t="s">
        <v>3161</v>
      </c>
      <c r="D705" t="s">
        <v>24</v>
      </c>
      <c r="E705">
        <v>5489.332999925</v>
      </c>
      <c r="F705">
        <v>330.1</v>
      </c>
      <c r="G705">
        <v>-26.341696612385501</v>
      </c>
      <c r="H705">
        <f>(Table2[[#This Row],[1Y Return vs Nifty]]-AVERAGE(Table2[1Y Return vs Nifty]))/_xlfn.STDEV.P(Table2[1Y Return vs Nifty])</f>
        <v>-0.8858621635334073</v>
      </c>
      <c r="I705">
        <v>-2.79715534644144</v>
      </c>
      <c r="J705">
        <f>(Table2[[#This Row],[1M Return vs Nifty]]-AVERAGE(Table2[1M Return vs Nifty]))/_xlfn.STDEV.P(Table2[1M Return vs Nifty])</f>
        <v>-0.50953434424915423</v>
      </c>
      <c r="K705">
        <v>-19.731039574166999</v>
      </c>
      <c r="L705">
        <f>(Table2[[#This Row],[6M Return vs Nifty]]-AVERAGE(Table2[6M Return vs Nifty]))/_xlfn.STDEV.P(Table2[6M Return vs Nifty])</f>
        <v>-1.0564193175256731</v>
      </c>
      <c r="M705">
        <v>3.2033555165182199</v>
      </c>
      <c r="N705">
        <f>(Table2[[#This Row],[1W Return vs Nifty]]-AVERAGE(Table2[1W Return vs Nifty]))/_xlfn.STDEV.P(Table2[1W Return vs Nifty])</f>
        <v>0.19704892226471177</v>
      </c>
      <c r="O705">
        <v>324.52</v>
      </c>
      <c r="P705">
        <v>334.09590873733998</v>
      </c>
      <c r="Q705">
        <v>345.82836768176901</v>
      </c>
      <c r="R705">
        <v>55.035194753395203</v>
      </c>
      <c r="S705" s="1">
        <f>(Table2[[#This Row],[Close Price]]-Table2[[#This Row],[20D EMA]])/Table2[[#This Row],[20D EMA]]</f>
        <v>1.7194625909035009E-2</v>
      </c>
      <c r="T705" s="1">
        <f>(Table2[[#This Row],[Close Price]]-Table2[[#This Row],[50D EMA]])/Table2[[#This Row],[50D EMA]]</f>
        <v>-1.19603641733951E-2</v>
      </c>
      <c r="U705" s="1">
        <f>(Table2[[#This Row],[Close Price]]-Table2[[#This Row],[200D EMA]])/Table2[[#This Row],[200D EMA]]</f>
        <v>-4.5480270422009507E-2</v>
      </c>
      <c r="V705">
        <v>0.719003246463644</v>
      </c>
      <c r="W705">
        <v>325.2</v>
      </c>
      <c r="X705">
        <v>332</v>
      </c>
      <c r="Y705">
        <v>307.64999999999998</v>
      </c>
      <c r="Z705">
        <v>332</v>
      </c>
      <c r="AA705">
        <v>307.64999999999998</v>
      </c>
      <c r="AB705">
        <v>332</v>
      </c>
      <c r="AC705" s="1">
        <f>(Table2[[#This Row],[Close Price]]/Table2[[#This Row],[Day Low]])-1</f>
        <v>1.5067650676506839E-2</v>
      </c>
      <c r="AD705" s="1">
        <f>(Table2[[#This Row],[Day High]]/Table2[[#This Row],[Close Price]])-1</f>
        <v>5.7558315661920822E-3</v>
      </c>
      <c r="AE705" s="1">
        <f>(Table2[[#This Row],[Close Price]]/Table2[[#This Row],[Current Week Low]])-1</f>
        <v>7.2972533723387079E-2</v>
      </c>
      <c r="AF705" s="1">
        <f>(Table2[[#This Row],[Current Week High]]/Table2[[#This Row],[Close Price]])-1</f>
        <v>5.7558315661920822E-3</v>
      </c>
      <c r="AG705" s="1">
        <f>(Table2[[#This Row],[Close Price]]/Table2[[#This Row],[Current Month Low]])-1</f>
        <v>7.2972533723387079E-2</v>
      </c>
      <c r="AH705" s="1">
        <f>(Table2[[#This Row],[Current Month High]]/Table2[[#This Row],[Close Price]])-1</f>
        <v>5.7558315661920822E-3</v>
      </c>
      <c r="AI705">
        <v>27.915783096031401</v>
      </c>
      <c r="AJ705">
        <v>7.2972533723386999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-0.03</v>
      </c>
      <c r="AM705" t="s">
        <v>3206</v>
      </c>
      <c r="AN705">
        <v>1.54</v>
      </c>
      <c r="AO705" t="s">
        <v>3208</v>
      </c>
      <c r="AP705">
        <v>-2.5501437574714E-2</v>
      </c>
      <c r="AQ705">
        <f>(Table2[[#This Row],[Sharpe Ratio]]-AVERAGE(Table2[Sharpe Ratio]))/_xlfn.STDEV.P(Table2[Sharpe Ratio])</f>
        <v>-1.0541928686120203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632</v>
      </c>
      <c r="AT705">
        <f>_xlfn.RANK.AVG(Table2[[#This Row],[6M Return vs Nifty Z-Score]],Table2[6M Return vs Nifty Z-Score])</f>
        <v>665</v>
      </c>
      <c r="AU705">
        <f>_xlfn.RANK.AVG(Table2[[#This Row],[Sharpe Ratio Z-Score]],Table2[Sharpe Ratio Z-Score])</f>
        <v>635</v>
      </c>
      <c r="AV705">
        <f>(Table2[[#This Row],[Rank 1Y]]+Table2[[#This Row],[Rank 6M]]+Table2[[#This Row],[Rank Sharpe]])/3</f>
        <v>644</v>
      </c>
    </row>
    <row r="706" spans="1:48" x14ac:dyDescent="0.3">
      <c r="A706" t="s">
        <v>779</v>
      </c>
      <c r="B706" t="s">
        <v>780</v>
      </c>
      <c r="C706" t="s">
        <v>3175</v>
      </c>
      <c r="D706" t="s">
        <v>501</v>
      </c>
      <c r="E706">
        <v>21598.775550539998</v>
      </c>
      <c r="F706">
        <v>570.65</v>
      </c>
      <c r="G706">
        <v>-14.0881667470263</v>
      </c>
      <c r="H706">
        <f>(Table2[[#This Row],[1Y Return vs Nifty]]-AVERAGE(Table2[1Y Return vs Nifty]))/_xlfn.STDEV.P(Table2[1Y Return vs Nifty])</f>
        <v>-0.66860592428571197</v>
      </c>
      <c r="I706">
        <v>-22.7892146701709</v>
      </c>
      <c r="J706">
        <f>(Table2[[#This Row],[1M Return vs Nifty]]-AVERAGE(Table2[1M Return vs Nifty]))/_xlfn.STDEV.P(Table2[1M Return vs Nifty])</f>
        <v>-2.4618714684155312</v>
      </c>
      <c r="K706">
        <v>-24.436469615472198</v>
      </c>
      <c r="L706">
        <f>(Table2[[#This Row],[6M Return vs Nifty]]-AVERAGE(Table2[6M Return vs Nifty]))/_xlfn.STDEV.P(Table2[6M Return vs Nifty])</f>
        <v>-1.2068420413162178</v>
      </c>
      <c r="M706">
        <v>-0.74106406285805504</v>
      </c>
      <c r="N706">
        <f>(Table2[[#This Row],[1W Return vs Nifty]]-AVERAGE(Table2[1W Return vs Nifty]))/_xlfn.STDEV.P(Table2[1W Return vs Nifty])</f>
        <v>-0.54948437998083099</v>
      </c>
      <c r="O706">
        <v>624.04999999999995</v>
      </c>
      <c r="P706">
        <v>653.12183136352598</v>
      </c>
      <c r="Q706">
        <v>646.230529726241</v>
      </c>
      <c r="R706">
        <v>29.540555073676501</v>
      </c>
      <c r="S706" s="1">
        <f>(Table2[[#This Row],[Close Price]]-Table2[[#This Row],[20D EMA]])/Table2[[#This Row],[20D EMA]]</f>
        <v>-8.5570066501081621E-2</v>
      </c>
      <c r="T706" s="1">
        <f>(Table2[[#This Row],[Close Price]]-Table2[[#This Row],[50D EMA]])/Table2[[#This Row],[50D EMA]]</f>
        <v>-0.12627327307578912</v>
      </c>
      <c r="U706" s="1">
        <f>(Table2[[#This Row],[Close Price]]-Table2[[#This Row],[200D EMA]])/Table2[[#This Row],[200D EMA]]</f>
        <v>-0.11695598745274195</v>
      </c>
      <c r="V706">
        <v>1.0370240701825799</v>
      </c>
      <c r="W706">
        <v>570</v>
      </c>
      <c r="X706">
        <v>596.5</v>
      </c>
      <c r="Y706">
        <v>570</v>
      </c>
      <c r="Z706">
        <v>604.4</v>
      </c>
      <c r="AA706">
        <v>570</v>
      </c>
      <c r="AB706">
        <v>636</v>
      </c>
      <c r="AC706" s="1">
        <f>(Table2[[#This Row],[Close Price]]/Table2[[#This Row],[Day Low]])-1</f>
        <v>1.1403508771929971E-3</v>
      </c>
      <c r="AD706" s="1">
        <f>(Table2[[#This Row],[Day High]]/Table2[[#This Row],[Close Price]])-1</f>
        <v>4.529922018750554E-2</v>
      </c>
      <c r="AE706" s="1">
        <f>(Table2[[#This Row],[Close Price]]/Table2[[#This Row],[Current Week Low]])-1</f>
        <v>1.1403508771929971E-3</v>
      </c>
      <c r="AF706" s="1">
        <f>(Table2[[#This Row],[Current Week High]]/Table2[[#This Row],[Close Price]])-1</f>
        <v>5.9143082449838014E-2</v>
      </c>
      <c r="AG706" s="1">
        <f>(Table2[[#This Row],[Close Price]]/Table2[[#This Row],[Current Month Low]])-1</f>
        <v>1.1403508771929971E-3</v>
      </c>
      <c r="AH706" s="1">
        <f>(Table2[[#This Row],[Current Month High]]/Table2[[#This Row],[Close Price]])-1</f>
        <v>0.11451853149916769</v>
      </c>
      <c r="AI706">
        <v>34.802418294926802</v>
      </c>
      <c r="AJ706">
        <v>30.2853881278538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</v>
      </c>
      <c r="AM706" t="s">
        <v>3206</v>
      </c>
      <c r="AN706">
        <v>-8.9700000000000006</v>
      </c>
      <c r="AO706" t="s">
        <v>3206</v>
      </c>
      <c r="AP706">
        <v>-7.6839118333763001E-2</v>
      </c>
      <c r="AQ706">
        <f>(Table2[[#This Row],[Sharpe Ratio]]-AVERAGE(Table2[Sharpe Ratio]))/_xlfn.STDEV.P(Table2[Sharpe Ratio])</f>
        <v>-1.6543992328206056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556</v>
      </c>
      <c r="AT706">
        <f>_xlfn.RANK.AVG(Table2[[#This Row],[6M Return vs Nifty Z-Score]],Table2[6M Return vs Nifty Z-Score])</f>
        <v>697</v>
      </c>
      <c r="AU706">
        <f>_xlfn.RANK.AVG(Table2[[#This Row],[Sharpe Ratio Z-Score]],Table2[Sharpe Ratio Z-Score])</f>
        <v>704</v>
      </c>
      <c r="AV706">
        <f>(Table2[[#This Row],[Rank 1Y]]+Table2[[#This Row],[Rank 6M]]+Table2[[#This Row],[Rank Sharpe]])/3</f>
        <v>652.33333333333337</v>
      </c>
    </row>
    <row r="707" spans="1:48" x14ac:dyDescent="0.3">
      <c r="A707" t="s">
        <v>2402</v>
      </c>
      <c r="B707" t="s">
        <v>2403</v>
      </c>
      <c r="C707" t="s">
        <v>3166</v>
      </c>
      <c r="D707" t="s">
        <v>258</v>
      </c>
      <c r="E707">
        <v>2212.5091423599902</v>
      </c>
      <c r="F707">
        <v>487</v>
      </c>
      <c r="G707">
        <v>-43.469133252253101</v>
      </c>
      <c r="H707">
        <f>(Table2[[#This Row],[1Y Return vs Nifty]]-AVERAGE(Table2[1Y Return vs Nifty]))/_xlfn.STDEV.P(Table2[1Y Return vs Nifty])</f>
        <v>-1.1895332291950844</v>
      </c>
      <c r="I707">
        <v>-1.1771588048800199</v>
      </c>
      <c r="J707">
        <f>(Table2[[#This Row],[1M Return vs Nifty]]-AVERAGE(Table2[1M Return vs Nifty]))/_xlfn.STDEV.P(Table2[1M Return vs Nifty])</f>
        <v>-0.35133256333719698</v>
      </c>
      <c r="K707">
        <v>-24.6685962397755</v>
      </c>
      <c r="L707">
        <f>(Table2[[#This Row],[6M Return vs Nifty]]-AVERAGE(Table2[6M Return vs Nifty]))/_xlfn.STDEV.P(Table2[6M Return vs Nifty])</f>
        <v>-1.2142626423634115</v>
      </c>
      <c r="M707">
        <v>1.3758522315347499</v>
      </c>
      <c r="N707">
        <f>(Table2[[#This Row],[1W Return vs Nifty]]-AVERAGE(Table2[1W Return vs Nifty]))/_xlfn.STDEV.P(Table2[1W Return vs Nifty])</f>
        <v>-0.14883011893481005</v>
      </c>
      <c r="O707">
        <v>491.14</v>
      </c>
      <c r="P707">
        <v>498.47875844368502</v>
      </c>
      <c r="Q707">
        <v>527.97918193330202</v>
      </c>
      <c r="R707">
        <v>54.835794341008402</v>
      </c>
      <c r="S707" s="1">
        <f>(Table2[[#This Row],[Close Price]]-Table2[[#This Row],[20D EMA]])/Table2[[#This Row],[20D EMA]]</f>
        <v>-8.4293684081931559E-3</v>
      </c>
      <c r="T707" s="1">
        <f>(Table2[[#This Row],[Close Price]]-Table2[[#This Row],[50D EMA]])/Table2[[#This Row],[50D EMA]]</f>
        <v>-2.3027577904268556E-2</v>
      </c>
      <c r="U707" s="1">
        <f>(Table2[[#This Row],[Close Price]]-Table2[[#This Row],[200D EMA]])/Table2[[#This Row],[200D EMA]]</f>
        <v>-7.761514721707112E-2</v>
      </c>
      <c r="V707">
        <v>0.67590190609690504</v>
      </c>
      <c r="W707">
        <v>486</v>
      </c>
      <c r="X707">
        <v>501.3</v>
      </c>
      <c r="Y707">
        <v>476.15</v>
      </c>
      <c r="Z707">
        <v>501.3</v>
      </c>
      <c r="AA707">
        <v>476.15</v>
      </c>
      <c r="AB707">
        <v>504.7</v>
      </c>
      <c r="AC707" s="1">
        <f>(Table2[[#This Row],[Close Price]]/Table2[[#This Row],[Day Low]])-1</f>
        <v>2.057613168724215E-3</v>
      </c>
      <c r="AD707" s="1">
        <f>(Table2[[#This Row],[Day High]]/Table2[[#This Row],[Close Price]])-1</f>
        <v>2.9363449691991894E-2</v>
      </c>
      <c r="AE707" s="1">
        <f>(Table2[[#This Row],[Close Price]]/Table2[[#This Row],[Current Week Low]])-1</f>
        <v>2.2786936889635623E-2</v>
      </c>
      <c r="AF707" s="1">
        <f>(Table2[[#This Row],[Current Week High]]/Table2[[#This Row],[Close Price]])-1</f>
        <v>2.9363449691991894E-2</v>
      </c>
      <c r="AG707" s="1">
        <f>(Table2[[#This Row],[Close Price]]/Table2[[#This Row],[Current Month Low]])-1</f>
        <v>2.2786936889635623E-2</v>
      </c>
      <c r="AH707" s="1">
        <f>(Table2[[#This Row],[Current Month High]]/Table2[[#This Row],[Close Price]])-1</f>
        <v>3.6344969199178623E-2</v>
      </c>
      <c r="AI707">
        <v>31.036960985626202</v>
      </c>
      <c r="AJ707">
        <v>7.2687224669603498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-0.12</v>
      </c>
      <c r="AM707" t="s">
        <v>3206</v>
      </c>
      <c r="AN707">
        <v>-2.57</v>
      </c>
      <c r="AO707" t="s">
        <v>3206</v>
      </c>
      <c r="AQ707">
        <f>(Table2[[#This Row],[Sharpe Ratio]]-AVERAGE(Table2[Sharpe Ratio]))/_xlfn.STDEV.P(Table2[Sharpe Ratio])</f>
        <v>-0.75604684988846582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701</v>
      </c>
      <c r="AT707">
        <f>_xlfn.RANK.AVG(Table2[[#This Row],[6M Return vs Nifty Z-Score]],Table2[6M Return vs Nifty Z-Score])</f>
        <v>698</v>
      </c>
      <c r="AU707">
        <f>_xlfn.RANK.AVG(Table2[[#This Row],[Sharpe Ratio Z-Score]],Table2[Sharpe Ratio Z-Score])</f>
        <v>559.5</v>
      </c>
      <c r="AV707">
        <f>(Table2[[#This Row],[Rank 1Y]]+Table2[[#This Row],[Rank 6M]]+Table2[[#This Row],[Rank Sharpe]])/3</f>
        <v>652.83333333333337</v>
      </c>
    </row>
    <row r="708" spans="1:48" x14ac:dyDescent="0.3">
      <c r="A708" t="s">
        <v>1106</v>
      </c>
      <c r="B708" t="s">
        <v>1107</v>
      </c>
      <c r="C708" t="s">
        <v>3161</v>
      </c>
      <c r="D708" t="s">
        <v>553</v>
      </c>
      <c r="E708">
        <v>11769.657427566</v>
      </c>
      <c r="F708">
        <v>156.99</v>
      </c>
      <c r="G708">
        <v>-29.286692580632199</v>
      </c>
      <c r="H708">
        <f>(Table2[[#This Row],[1Y Return vs Nifty]]-AVERAGE(Table2[1Y Return vs Nifty]))/_xlfn.STDEV.P(Table2[1Y Return vs Nifty])</f>
        <v>-0.93807721957776169</v>
      </c>
      <c r="I708">
        <v>-0.33370098123750203</v>
      </c>
      <c r="J708">
        <f>(Table2[[#This Row],[1M Return vs Nifty]]-AVERAGE(Table2[1M Return vs Nifty]))/_xlfn.STDEV.P(Table2[1M Return vs Nifty])</f>
        <v>-0.26896415920729799</v>
      </c>
      <c r="K708">
        <v>-21.432137729432899</v>
      </c>
      <c r="L708">
        <f>(Table2[[#This Row],[6M Return vs Nifty]]-AVERAGE(Table2[6M Return vs Nifty]))/_xlfn.STDEV.P(Table2[6M Return vs Nifty])</f>
        <v>-1.1107998556919974</v>
      </c>
      <c r="M708">
        <v>2.6569726062548602</v>
      </c>
      <c r="N708">
        <f>(Table2[[#This Row],[1W Return vs Nifty]]-AVERAGE(Table2[1W Return vs Nifty]))/_xlfn.STDEV.P(Table2[1W Return vs Nifty])</f>
        <v>9.3638767720773647E-2</v>
      </c>
      <c r="O708">
        <v>162.85</v>
      </c>
      <c r="P708">
        <v>164.53479617959101</v>
      </c>
      <c r="Q708">
        <v>164.806320717826</v>
      </c>
      <c r="R708">
        <v>48.068736683234398</v>
      </c>
      <c r="S708" s="1">
        <f>(Table2[[#This Row],[Close Price]]-Table2[[#This Row],[20D EMA]])/Table2[[#This Row],[20D EMA]]</f>
        <v>-3.5984034387473045E-2</v>
      </c>
      <c r="T708" s="1">
        <f>(Table2[[#This Row],[Close Price]]-Table2[[#This Row],[50D EMA]])/Table2[[#This Row],[50D EMA]]</f>
        <v>-4.5855322732802364E-2</v>
      </c>
      <c r="U708" s="1">
        <f>(Table2[[#This Row],[Close Price]]-Table2[[#This Row],[200D EMA]])/Table2[[#This Row],[200D EMA]]</f>
        <v>-4.742731154837649E-2</v>
      </c>
      <c r="V708">
        <v>0.72201202826968902</v>
      </c>
      <c r="W708">
        <v>156.4</v>
      </c>
      <c r="X708">
        <v>163.15</v>
      </c>
      <c r="Y708">
        <v>156.4</v>
      </c>
      <c r="Z708">
        <v>163.80000000000001</v>
      </c>
      <c r="AA708">
        <v>156.4</v>
      </c>
      <c r="AB708">
        <v>168.01</v>
      </c>
      <c r="AC708" s="1">
        <f>(Table2[[#This Row],[Close Price]]/Table2[[#This Row],[Day Low]])-1</f>
        <v>3.772378516624153E-3</v>
      </c>
      <c r="AD708" s="1">
        <f>(Table2[[#This Row],[Day High]]/Table2[[#This Row],[Close Price]])-1</f>
        <v>3.9238168036180632E-2</v>
      </c>
      <c r="AE708" s="1">
        <f>(Table2[[#This Row],[Close Price]]/Table2[[#This Row],[Current Week Low]])-1</f>
        <v>3.772378516624153E-3</v>
      </c>
      <c r="AF708" s="1">
        <f>(Table2[[#This Row],[Current Week High]]/Table2[[#This Row],[Close Price]])-1</f>
        <v>4.3378559143894435E-2</v>
      </c>
      <c r="AG708" s="1">
        <f>(Table2[[#This Row],[Close Price]]/Table2[[#This Row],[Current Month Low]])-1</f>
        <v>3.772378516624153E-3</v>
      </c>
      <c r="AH708" s="1">
        <f>(Table2[[#This Row],[Current Month High]]/Table2[[#This Row],[Close Price]])-1</f>
        <v>7.0195553856933435E-2</v>
      </c>
      <c r="AI708">
        <v>33.318923674854098</v>
      </c>
      <c r="AJ708">
        <v>19.2480060767185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-0.12</v>
      </c>
      <c r="AM708" t="s">
        <v>3206</v>
      </c>
      <c r="AN708">
        <v>-6.29</v>
      </c>
      <c r="AO708" t="s">
        <v>3206</v>
      </c>
      <c r="AP708">
        <v>-2.7312406583571001E-2</v>
      </c>
      <c r="AQ708">
        <f>(Table2[[#This Row],[Sharpe Ratio]]-AVERAGE(Table2[Sharpe Ratio]))/_xlfn.STDEV.P(Table2[Sharpe Ratio])</f>
        <v>-1.0753655259745931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647</v>
      </c>
      <c r="AT708">
        <f>_xlfn.RANK.AVG(Table2[[#This Row],[6M Return vs Nifty Z-Score]],Table2[6M Return vs Nifty Z-Score])</f>
        <v>674</v>
      </c>
      <c r="AU708">
        <f>_xlfn.RANK.AVG(Table2[[#This Row],[Sharpe Ratio Z-Score]],Table2[Sharpe Ratio Z-Score])</f>
        <v>638</v>
      </c>
      <c r="AV708">
        <f>(Table2[[#This Row],[Rank 1Y]]+Table2[[#This Row],[Rank 6M]]+Table2[[#This Row],[Rank Sharpe]])/3</f>
        <v>653</v>
      </c>
    </row>
    <row r="709" spans="1:48" x14ac:dyDescent="0.3">
      <c r="A709" t="s">
        <v>601</v>
      </c>
      <c r="B709" t="s">
        <v>602</v>
      </c>
      <c r="C709" t="s">
        <v>3161</v>
      </c>
      <c r="D709" t="s">
        <v>24</v>
      </c>
      <c r="E709">
        <v>32225.862383700001</v>
      </c>
      <c r="F709">
        <v>195.69</v>
      </c>
      <c r="G709">
        <v>-44.117254679521999</v>
      </c>
      <c r="H709">
        <f>(Table2[[#This Row],[1Y Return vs Nifty]]-AVERAGE(Table2[1Y Return vs Nifty]))/_xlfn.STDEV.P(Table2[1Y Return vs Nifty])</f>
        <v>-1.201024483177527</v>
      </c>
      <c r="I709">
        <v>-1.78887882513477</v>
      </c>
      <c r="J709">
        <f>(Table2[[#This Row],[1M Return vs Nifty]]-AVERAGE(Table2[1M Return vs Nifty]))/_xlfn.STDEV.P(Table2[1M Return vs Nifty])</f>
        <v>-0.41107046656168411</v>
      </c>
      <c r="K709">
        <v>-9.5504088972712804</v>
      </c>
      <c r="L709">
        <f>(Table2[[#This Row],[6M Return vs Nifty]]-AVERAGE(Table2[6M Return vs Nifty]))/_xlfn.STDEV.P(Table2[6M Return vs Nifty])</f>
        <v>-0.73096591945550438</v>
      </c>
      <c r="M709">
        <v>1.8423080881228799</v>
      </c>
      <c r="N709">
        <f>(Table2[[#This Row],[1W Return vs Nifty]]-AVERAGE(Table2[1W Return vs Nifty]))/_xlfn.STDEV.P(Table2[1W Return vs Nifty])</f>
        <v>-6.0547210901589522E-2</v>
      </c>
      <c r="O709">
        <v>198.98</v>
      </c>
      <c r="P709">
        <v>198.88528534802401</v>
      </c>
      <c r="Q709">
        <v>204.63939135089601</v>
      </c>
      <c r="R709">
        <v>51.979256927831301</v>
      </c>
      <c r="S709" s="1">
        <f>(Table2[[#This Row],[Close Price]]-Table2[[#This Row],[20D EMA]])/Table2[[#This Row],[20D EMA]]</f>
        <v>-1.6534325057794712E-2</v>
      </c>
      <c r="T709" s="1">
        <f>(Table2[[#This Row],[Close Price]]-Table2[[#This Row],[50D EMA]])/Table2[[#This Row],[50D EMA]]</f>
        <v>-1.6065971609878885E-2</v>
      </c>
      <c r="U709" s="1">
        <f>(Table2[[#This Row],[Close Price]]-Table2[[#This Row],[200D EMA]])/Table2[[#This Row],[200D EMA]]</f>
        <v>-4.3732495937453458E-2</v>
      </c>
      <c r="V709">
        <v>1.36671934914122</v>
      </c>
      <c r="W709">
        <v>195.11</v>
      </c>
      <c r="X709">
        <v>200.6</v>
      </c>
      <c r="Y709">
        <v>193.66</v>
      </c>
      <c r="Z709">
        <v>201.09</v>
      </c>
      <c r="AA709">
        <v>193.66</v>
      </c>
      <c r="AB709">
        <v>208.25</v>
      </c>
      <c r="AC709" s="1">
        <f>(Table2[[#This Row],[Close Price]]/Table2[[#This Row],[Day Low]])-1</f>
        <v>2.9726820767770334E-3</v>
      </c>
      <c r="AD709" s="1">
        <f>(Table2[[#This Row],[Day High]]/Table2[[#This Row],[Close Price]])-1</f>
        <v>2.5090704685982956E-2</v>
      </c>
      <c r="AE709" s="1">
        <f>(Table2[[#This Row],[Close Price]]/Table2[[#This Row],[Current Week Low]])-1</f>
        <v>1.0482288546938001E-2</v>
      </c>
      <c r="AF709" s="1">
        <f>(Table2[[#This Row],[Current Week High]]/Table2[[#This Row],[Close Price]])-1</f>
        <v>2.7594665031427379E-2</v>
      </c>
      <c r="AG709" s="1">
        <f>(Table2[[#This Row],[Close Price]]/Table2[[#This Row],[Current Month Low]])-1</f>
        <v>1.0482288546938001E-2</v>
      </c>
      <c r="AH709" s="1">
        <f>(Table2[[#This Row],[Current Month High]]/Table2[[#This Row],[Close Price]])-1</f>
        <v>6.4183146813838299E-2</v>
      </c>
      <c r="AI709">
        <v>34.447340180898301</v>
      </c>
      <c r="AJ709">
        <v>15.6902157848063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-0.05</v>
      </c>
      <c r="AM709" t="s">
        <v>3206</v>
      </c>
      <c r="AN709">
        <v>-2.1800000000000002</v>
      </c>
      <c r="AO709" t="s">
        <v>3206</v>
      </c>
      <c r="AP709">
        <v>-7.3342017748280003E-2</v>
      </c>
      <c r="AQ709">
        <f>(Table2[[#This Row],[Sharpe Ratio]]-AVERAGE(Table2[Sharpe Ratio]))/_xlfn.STDEV.P(Table2[Sharpe Ratio])</f>
        <v>-1.6135134351637941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704</v>
      </c>
      <c r="AT709">
        <f>_xlfn.RANK.AVG(Table2[[#This Row],[6M Return vs Nifty Z-Score]],Table2[6M Return vs Nifty Z-Score])</f>
        <v>563</v>
      </c>
      <c r="AU709">
        <f>_xlfn.RANK.AVG(Table2[[#This Row],[Sharpe Ratio Z-Score]],Table2[Sharpe Ratio Z-Score])</f>
        <v>700</v>
      </c>
      <c r="AV709">
        <f>(Table2[[#This Row],[Rank 1Y]]+Table2[[#This Row],[Rank 6M]]+Table2[[#This Row],[Rank Sharpe]])/3</f>
        <v>655.66666666666663</v>
      </c>
    </row>
    <row r="710" spans="1:48" x14ac:dyDescent="0.3">
      <c r="A710" t="s">
        <v>1567</v>
      </c>
      <c r="B710" t="s">
        <v>1568</v>
      </c>
      <c r="C710" t="s">
        <v>3173</v>
      </c>
      <c r="D710" t="s">
        <v>436</v>
      </c>
      <c r="E710">
        <v>6311.9320001099904</v>
      </c>
      <c r="F710">
        <v>575.75</v>
      </c>
      <c r="G710">
        <v>-47.025880990210098</v>
      </c>
      <c r="H710">
        <f>(Table2[[#This Row],[1Y Return vs Nifty]]-AVERAGE(Table2[1Y Return vs Nifty]))/_xlfn.STDEV.P(Table2[1Y Return vs Nifty])</f>
        <v>-1.2525947017660033</v>
      </c>
      <c r="I710">
        <v>-7.4192391195220697</v>
      </c>
      <c r="J710">
        <f>(Table2[[#This Row],[1M Return vs Nifty]]-AVERAGE(Table2[1M Return vs Nifty]))/_xlfn.STDEV.P(Table2[1M Return vs Nifty])</f>
        <v>-0.9609068414526557</v>
      </c>
      <c r="K710">
        <v>-8.5544959436721495</v>
      </c>
      <c r="L710">
        <f>(Table2[[#This Row],[6M Return vs Nifty]]-AVERAGE(Table2[6M Return vs Nifty]))/_xlfn.STDEV.P(Table2[6M Return vs Nifty])</f>
        <v>-0.69912867231260267</v>
      </c>
      <c r="M710">
        <v>-0.82033107790484505</v>
      </c>
      <c r="N710">
        <f>(Table2[[#This Row],[1W Return vs Nifty]]-AVERAGE(Table2[1W Return vs Nifty]))/_xlfn.STDEV.P(Table2[1W Return vs Nifty])</f>
        <v>-0.564486705496968</v>
      </c>
      <c r="O710">
        <v>584.23</v>
      </c>
      <c r="P710">
        <v>610.682373063196</v>
      </c>
      <c r="Q710">
        <v>634.94273419653302</v>
      </c>
      <c r="R710">
        <v>45.604469110739899</v>
      </c>
      <c r="S710" s="1">
        <f>(Table2[[#This Row],[Close Price]]-Table2[[#This Row],[20D EMA]])/Table2[[#This Row],[20D EMA]]</f>
        <v>-1.4514831487599092E-2</v>
      </c>
      <c r="T710" s="1">
        <f>(Table2[[#This Row],[Close Price]]-Table2[[#This Row],[50D EMA]])/Table2[[#This Row],[50D EMA]]</f>
        <v>-5.7202196434743086E-2</v>
      </c>
      <c r="U710" s="1">
        <f>(Table2[[#This Row],[Close Price]]-Table2[[#This Row],[200D EMA]])/Table2[[#This Row],[200D EMA]]</f>
        <v>-9.3225311525828358E-2</v>
      </c>
      <c r="V710">
        <v>1.2881718571501499</v>
      </c>
      <c r="W710">
        <v>563.35</v>
      </c>
      <c r="X710">
        <v>580</v>
      </c>
      <c r="Y710">
        <v>544.5</v>
      </c>
      <c r="Z710">
        <v>580</v>
      </c>
      <c r="AA710">
        <v>544.5</v>
      </c>
      <c r="AB710">
        <v>596</v>
      </c>
      <c r="AC710" s="1">
        <f>(Table2[[#This Row],[Close Price]]/Table2[[#This Row],[Day Low]])-1</f>
        <v>2.2011183101091625E-2</v>
      </c>
      <c r="AD710" s="1">
        <f>(Table2[[#This Row],[Day High]]/Table2[[#This Row],[Close Price]])-1</f>
        <v>7.3816760746852061E-3</v>
      </c>
      <c r="AE710" s="1">
        <f>(Table2[[#This Row],[Close Price]]/Table2[[#This Row],[Current Week Low]])-1</f>
        <v>5.7392102846648196E-2</v>
      </c>
      <c r="AF710" s="1">
        <f>(Table2[[#This Row],[Current Week High]]/Table2[[#This Row],[Close Price]])-1</f>
        <v>7.3816760746852061E-3</v>
      </c>
      <c r="AG710" s="1">
        <f>(Table2[[#This Row],[Close Price]]/Table2[[#This Row],[Current Month Low]])-1</f>
        <v>5.7392102846648196E-2</v>
      </c>
      <c r="AH710" s="1">
        <f>(Table2[[#This Row],[Current Month High]]/Table2[[#This Row],[Close Price]])-1</f>
        <v>3.5171515414676557E-2</v>
      </c>
      <c r="AI710">
        <v>34.780720798957802</v>
      </c>
      <c r="AJ710">
        <v>10.4344490265656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-0.24</v>
      </c>
      <c r="AM710" t="s">
        <v>3206</v>
      </c>
      <c r="AN710">
        <v>-2.1800000000000002</v>
      </c>
      <c r="AO710" t="s">
        <v>3206</v>
      </c>
      <c r="AP710">
        <v>-7.3794658457327994E-2</v>
      </c>
      <c r="AQ710">
        <f>(Table2[[#This Row],[Sharpe Ratio]]-AVERAGE(Table2[Sharpe Ratio]))/_xlfn.STDEV.P(Table2[Sharpe Ratio])</f>
        <v>-1.6188054123285902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712</v>
      </c>
      <c r="AT710">
        <f>_xlfn.RANK.AVG(Table2[[#This Row],[6M Return vs Nifty Z-Score]],Table2[6M Return vs Nifty Z-Score])</f>
        <v>555</v>
      </c>
      <c r="AU710">
        <f>_xlfn.RANK.AVG(Table2[[#This Row],[Sharpe Ratio Z-Score]],Table2[Sharpe Ratio Z-Score])</f>
        <v>701</v>
      </c>
      <c r="AV710">
        <f>(Table2[[#This Row],[Rank 1Y]]+Table2[[#This Row],[Rank 6M]]+Table2[[#This Row],[Rank Sharpe]])/3</f>
        <v>656</v>
      </c>
    </row>
    <row r="711" spans="1:48" x14ac:dyDescent="0.3">
      <c r="A711" t="s">
        <v>1659</v>
      </c>
      <c r="B711" t="s">
        <v>1660</v>
      </c>
      <c r="C711" t="s">
        <v>3168</v>
      </c>
      <c r="D711" t="s">
        <v>496</v>
      </c>
      <c r="E711">
        <v>5314.8008644080001</v>
      </c>
      <c r="F711">
        <v>105.09</v>
      </c>
      <c r="G711">
        <v>-38.757149098828101</v>
      </c>
      <c r="H711">
        <f>(Table2[[#This Row],[1Y Return vs Nifty]]-AVERAGE(Table2[1Y Return vs Nifty]))/_xlfn.STDEV.P(Table2[1Y Return vs Nifty])</f>
        <v>-1.1059893061119996</v>
      </c>
      <c r="I711">
        <v>-2.5134578036094299</v>
      </c>
      <c r="J711">
        <f>(Table2[[#This Row],[1M Return vs Nifty]]-AVERAGE(Table2[1M Return vs Nifty]))/_xlfn.STDEV.P(Table2[1M Return vs Nifty])</f>
        <v>-0.48182968231628887</v>
      </c>
      <c r="K711">
        <v>-10.2381582102308</v>
      </c>
      <c r="L711">
        <f>(Table2[[#This Row],[6M Return vs Nifty]]-AVERAGE(Table2[6M Return vs Nifty]))/_xlfn.STDEV.P(Table2[6M Return vs Nifty])</f>
        <v>-0.75295182170722519</v>
      </c>
      <c r="M711">
        <v>0.34936985029036299</v>
      </c>
      <c r="N711">
        <f>(Table2[[#This Row],[1W Return vs Nifty]]-AVERAGE(Table2[1W Return vs Nifty]))/_xlfn.STDEV.P(Table2[1W Return vs Nifty])</f>
        <v>-0.3431054150452747</v>
      </c>
      <c r="O711">
        <v>108.18</v>
      </c>
      <c r="P711">
        <v>108.16743675060501</v>
      </c>
      <c r="Q711">
        <v>108.705189627618</v>
      </c>
      <c r="R711">
        <v>40.744522731190997</v>
      </c>
      <c r="S711" s="1">
        <f>(Table2[[#This Row],[Close Price]]-Table2[[#This Row],[20D EMA]])/Table2[[#This Row],[20D EMA]]</f>
        <v>-2.8563505268996148E-2</v>
      </c>
      <c r="T711" s="1">
        <f>(Table2[[#This Row],[Close Price]]-Table2[[#This Row],[50D EMA]])/Table2[[#This Row],[50D EMA]]</f>
        <v>-2.8450676497959907E-2</v>
      </c>
      <c r="U711" s="1">
        <f>(Table2[[#This Row],[Close Price]]-Table2[[#This Row],[200D EMA]])/Table2[[#This Row],[200D EMA]]</f>
        <v>-3.3256826468011674E-2</v>
      </c>
      <c r="V711">
        <v>0.74541288710248799</v>
      </c>
      <c r="W711">
        <v>104.8</v>
      </c>
      <c r="X711">
        <v>107.87</v>
      </c>
      <c r="Y711">
        <v>104.8</v>
      </c>
      <c r="Z711">
        <v>108.8</v>
      </c>
      <c r="AA711">
        <v>104.8</v>
      </c>
      <c r="AB711">
        <v>112.4</v>
      </c>
      <c r="AC711" s="1">
        <f>(Table2[[#This Row],[Close Price]]/Table2[[#This Row],[Day Low]])-1</f>
        <v>2.7671755725191538E-3</v>
      </c>
      <c r="AD711" s="1">
        <f>(Table2[[#This Row],[Day High]]/Table2[[#This Row],[Close Price]])-1</f>
        <v>2.645351603387569E-2</v>
      </c>
      <c r="AE711" s="1">
        <f>(Table2[[#This Row],[Close Price]]/Table2[[#This Row],[Current Week Low]])-1</f>
        <v>2.7671755725191538E-3</v>
      </c>
      <c r="AF711" s="1">
        <f>(Table2[[#This Row],[Current Week High]]/Table2[[#This Row],[Close Price]])-1</f>
        <v>3.5303073555999598E-2</v>
      </c>
      <c r="AG711" s="1">
        <f>(Table2[[#This Row],[Close Price]]/Table2[[#This Row],[Current Month Low]])-1</f>
        <v>2.7671755725191538E-3</v>
      </c>
      <c r="AH711" s="1">
        <f>(Table2[[#This Row],[Current Month High]]/Table2[[#This Row],[Close Price]])-1</f>
        <v>6.9559425254543727E-2</v>
      </c>
      <c r="AI711">
        <v>31.030545246931101</v>
      </c>
      <c r="AJ711">
        <v>14.8524590163934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-7.0000000000000007E-2</v>
      </c>
      <c r="AM711" t="s">
        <v>3206</v>
      </c>
      <c r="AN711">
        <v>-5.48</v>
      </c>
      <c r="AO711" t="s">
        <v>3206</v>
      </c>
      <c r="AP711">
        <v>-9.7954733333221994E-2</v>
      </c>
      <c r="AQ711">
        <f>(Table2[[#This Row],[Sharpe Ratio]]-AVERAGE(Table2[Sharpe Ratio]))/_xlfn.STDEV.P(Table2[Sharpe Ratio])</f>
        <v>-1.9012691014914769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684</v>
      </c>
      <c r="AT711">
        <f>_xlfn.RANK.AVG(Table2[[#This Row],[6M Return vs Nifty Z-Score]],Table2[6M Return vs Nifty Z-Score])</f>
        <v>571</v>
      </c>
      <c r="AU711">
        <f>_xlfn.RANK.AVG(Table2[[#This Row],[Sharpe Ratio Z-Score]],Table2[Sharpe Ratio Z-Score])</f>
        <v>722</v>
      </c>
      <c r="AV711">
        <f>(Table2[[#This Row],[Rank 1Y]]+Table2[[#This Row],[Rank 6M]]+Table2[[#This Row],[Rank Sharpe]])/3</f>
        <v>659</v>
      </c>
    </row>
    <row r="712" spans="1:48" x14ac:dyDescent="0.3">
      <c r="A712" t="s">
        <v>576</v>
      </c>
      <c r="B712" t="s">
        <v>577</v>
      </c>
      <c r="C712" t="s">
        <v>3170</v>
      </c>
      <c r="D712" t="s">
        <v>78</v>
      </c>
      <c r="E712">
        <v>35397.739497459901</v>
      </c>
      <c r="F712">
        <v>1898.85</v>
      </c>
      <c r="G712">
        <v>-44.5808517543229</v>
      </c>
      <c r="H712">
        <f>(Table2[[#This Row],[1Y Return vs Nifty]]-AVERAGE(Table2[1Y Return vs Nifty]))/_xlfn.STDEV.P(Table2[1Y Return vs Nifty])</f>
        <v>-1.209244103001706</v>
      </c>
      <c r="I712">
        <v>5.4027825873613304</v>
      </c>
      <c r="J712">
        <f>(Table2[[#This Row],[1M Return vs Nifty]]-AVERAGE(Table2[1M Return vs Nifty]))/_xlfn.STDEV.P(Table2[1M Return vs Nifty])</f>
        <v>0.29123575075658842</v>
      </c>
      <c r="K712">
        <v>-13.6618428431048</v>
      </c>
      <c r="L712">
        <f>(Table2[[#This Row],[6M Return vs Nifty]]-AVERAGE(Table2[6M Return vs Nifty]))/_xlfn.STDEV.P(Table2[6M Return vs Nifty])</f>
        <v>-0.86239983461060832</v>
      </c>
      <c r="M712">
        <v>5.8425292394662799E-2</v>
      </c>
      <c r="N712">
        <f>(Table2[[#This Row],[1W Return vs Nifty]]-AVERAGE(Table2[1W Return vs Nifty]))/_xlfn.STDEV.P(Table2[1W Return vs Nifty])</f>
        <v>-0.39817050059344855</v>
      </c>
      <c r="O712">
        <v>1856.77</v>
      </c>
      <c r="P712">
        <v>1837.3664617675699</v>
      </c>
      <c r="Q712">
        <v>1921.97123313211</v>
      </c>
      <c r="R712">
        <v>60.360878001486803</v>
      </c>
      <c r="S712" s="1">
        <f>(Table2[[#This Row],[Close Price]]-Table2[[#This Row],[20D EMA]])/Table2[[#This Row],[20D EMA]]</f>
        <v>2.2663011573862097E-2</v>
      </c>
      <c r="T712" s="1">
        <f>(Table2[[#This Row],[Close Price]]-Table2[[#This Row],[50D EMA]])/Table2[[#This Row],[50D EMA]]</f>
        <v>3.3462860845561541E-2</v>
      </c>
      <c r="U712" s="1">
        <f>(Table2[[#This Row],[Close Price]]-Table2[[#This Row],[200D EMA]])/Table2[[#This Row],[200D EMA]]</f>
        <v>-1.2029957958543917E-2</v>
      </c>
      <c r="V712">
        <v>0.83151303134168397</v>
      </c>
      <c r="W712">
        <v>1875.05</v>
      </c>
      <c r="X712">
        <v>1905</v>
      </c>
      <c r="Y712">
        <v>1833.1</v>
      </c>
      <c r="Z712">
        <v>1912.45</v>
      </c>
      <c r="AA712">
        <v>1833.1</v>
      </c>
      <c r="AB712">
        <v>1945.85</v>
      </c>
      <c r="AC712" s="1">
        <f>(Table2[[#This Row],[Close Price]]/Table2[[#This Row],[Day Low]])-1</f>
        <v>1.269299485347064E-2</v>
      </c>
      <c r="AD712" s="1">
        <f>(Table2[[#This Row],[Day High]]/Table2[[#This Row],[Close Price]])-1</f>
        <v>3.2388024330516352E-3</v>
      </c>
      <c r="AE712" s="1">
        <f>(Table2[[#This Row],[Close Price]]/Table2[[#This Row],[Current Week Low]])-1</f>
        <v>3.5868201407451838E-2</v>
      </c>
      <c r="AF712" s="1">
        <f>(Table2[[#This Row],[Current Week High]]/Table2[[#This Row],[Close Price]])-1</f>
        <v>7.1622297706506188E-3</v>
      </c>
      <c r="AG712" s="1">
        <f>(Table2[[#This Row],[Close Price]]/Table2[[#This Row],[Current Month Low]])-1</f>
        <v>3.5868201407451838E-2</v>
      </c>
      <c r="AH712" s="1">
        <f>(Table2[[#This Row],[Current Month High]]/Table2[[#This Row],[Close Price]])-1</f>
        <v>2.4751823472101586E-2</v>
      </c>
      <c r="AI712">
        <v>28.0090581141217</v>
      </c>
      <c r="AJ712">
        <v>14.984255782971999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0.02</v>
      </c>
      <c r="AM712" t="s">
        <v>3208</v>
      </c>
      <c r="AN712">
        <v>4.63</v>
      </c>
      <c r="AO712" t="s">
        <v>3208</v>
      </c>
      <c r="AP712">
        <v>-6.0338263055234001E-2</v>
      </c>
      <c r="AQ712">
        <f>(Table2[[#This Row],[Sharpe Ratio]]-AVERAGE(Table2[Sharpe Ratio]))/_xlfn.STDEV.P(Table2[Sharpe Ratio])</f>
        <v>-1.4614820965841344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705</v>
      </c>
      <c r="AT712">
        <f>_xlfn.RANK.AVG(Table2[[#This Row],[6M Return vs Nifty Z-Score]],Table2[6M Return vs Nifty Z-Score])</f>
        <v>600</v>
      </c>
      <c r="AU712">
        <f>_xlfn.RANK.AVG(Table2[[#This Row],[Sharpe Ratio Z-Score]],Table2[Sharpe Ratio Z-Score])</f>
        <v>677</v>
      </c>
      <c r="AV712">
        <f>(Table2[[#This Row],[Rank 1Y]]+Table2[[#This Row],[Rank 6M]]+Table2[[#This Row],[Rank Sharpe]])/3</f>
        <v>660.66666666666663</v>
      </c>
    </row>
    <row r="713" spans="1:48" x14ac:dyDescent="0.3">
      <c r="A713" t="s">
        <v>2283</v>
      </c>
      <c r="B713" t="s">
        <v>2284</v>
      </c>
      <c r="C713" t="s">
        <v>3163</v>
      </c>
      <c r="D713" t="s">
        <v>358</v>
      </c>
      <c r="E713">
        <v>2488.32498713</v>
      </c>
      <c r="F713">
        <v>49.26</v>
      </c>
      <c r="G713">
        <v>-63.886397031743499</v>
      </c>
      <c r="H713">
        <f>(Table2[[#This Row],[1Y Return vs Nifty]]-AVERAGE(Table2[1Y Return vs Nifty]))/_xlfn.STDEV.P(Table2[1Y Return vs Nifty])</f>
        <v>-1.5515332400654407</v>
      </c>
      <c r="I713">
        <v>-6.0557758929175298</v>
      </c>
      <c r="J713">
        <f>(Table2[[#This Row],[1M Return vs Nifty]]-AVERAGE(Table2[1M Return vs Nifty]))/_xlfn.STDEV.P(Table2[1M Return vs Nifty])</f>
        <v>-0.82775698271968645</v>
      </c>
      <c r="K713">
        <v>-23.614277510409899</v>
      </c>
      <c r="L713">
        <f>(Table2[[#This Row],[6M Return vs Nifty]]-AVERAGE(Table2[6M Return vs Nifty]))/_xlfn.STDEV.P(Table2[6M Return vs Nifty])</f>
        <v>-1.1805582851373144</v>
      </c>
      <c r="M713">
        <v>-0.66684716106863995</v>
      </c>
      <c r="N713">
        <f>(Table2[[#This Row],[1W Return vs Nifty]]-AVERAGE(Table2[1W Return vs Nifty]))/_xlfn.STDEV.P(Table2[1W Return vs Nifty])</f>
        <v>-0.5354378548431461</v>
      </c>
      <c r="O713">
        <v>50.62</v>
      </c>
      <c r="P713">
        <v>51.878286945639097</v>
      </c>
      <c r="Q713">
        <v>58.564026788097799</v>
      </c>
      <c r="R713">
        <v>29.317932709162399</v>
      </c>
      <c r="S713" s="1">
        <f>(Table2[[#This Row],[Close Price]]-Table2[[#This Row],[20D EMA]])/Table2[[#This Row],[20D EMA]]</f>
        <v>-2.6866851047016978E-2</v>
      </c>
      <c r="T713" s="1">
        <f>(Table2[[#This Row],[Close Price]]-Table2[[#This Row],[50D EMA]])/Table2[[#This Row],[50D EMA]]</f>
        <v>-5.0469803453276764E-2</v>
      </c>
      <c r="U713" s="1">
        <f>(Table2[[#This Row],[Close Price]]-Table2[[#This Row],[200D EMA]])/Table2[[#This Row],[200D EMA]]</f>
        <v>-0.15886931446436492</v>
      </c>
      <c r="V713">
        <v>1.48006431040585</v>
      </c>
      <c r="W713">
        <v>49.2</v>
      </c>
      <c r="X713">
        <v>50.28</v>
      </c>
      <c r="Y713">
        <v>48.75</v>
      </c>
      <c r="Z713">
        <v>50.64</v>
      </c>
      <c r="AA713">
        <v>48.75</v>
      </c>
      <c r="AB713">
        <v>51.5</v>
      </c>
      <c r="AC713" s="1">
        <f>(Table2[[#This Row],[Close Price]]/Table2[[#This Row],[Day Low]])-1</f>
        <v>1.2195121951219523E-3</v>
      </c>
      <c r="AD713" s="1">
        <f>(Table2[[#This Row],[Day High]]/Table2[[#This Row],[Close Price]])-1</f>
        <v>2.0706455542021995E-2</v>
      </c>
      <c r="AE713" s="1">
        <f>(Table2[[#This Row],[Close Price]]/Table2[[#This Row],[Current Week Low]])-1</f>
        <v>1.0461538461538522E-2</v>
      </c>
      <c r="AF713" s="1">
        <f>(Table2[[#This Row],[Current Week High]]/Table2[[#This Row],[Close Price]])-1</f>
        <v>2.8014616321559105E-2</v>
      </c>
      <c r="AG713" s="1">
        <f>(Table2[[#This Row],[Close Price]]/Table2[[#This Row],[Current Month Low]])-1</f>
        <v>1.0461538461538522E-2</v>
      </c>
      <c r="AH713" s="1">
        <f>(Table2[[#This Row],[Current Month High]]/Table2[[#This Row],[Close Price]])-1</f>
        <v>4.5473000406008879E-2</v>
      </c>
      <c r="AI713">
        <v>70.625253755582605</v>
      </c>
      <c r="AJ713">
        <v>2.62499999999998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-0.23</v>
      </c>
      <c r="AM713" t="s">
        <v>3206</v>
      </c>
      <c r="AN713">
        <v>-3.77</v>
      </c>
      <c r="AO713" t="s">
        <v>3206</v>
      </c>
      <c r="AQ713">
        <f>(Table2[[#This Row],[Sharpe Ratio]]-AVERAGE(Table2[Sharpe Ratio]))/_xlfn.STDEV.P(Table2[Sharpe Ratio])</f>
        <v>-0.75604684988846582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734</v>
      </c>
      <c r="AT713">
        <f>_xlfn.RANK.AVG(Table2[[#This Row],[6M Return vs Nifty Z-Score]],Table2[6M Return vs Nifty Z-Score])</f>
        <v>689</v>
      </c>
      <c r="AU713">
        <f>_xlfn.RANK.AVG(Table2[[#This Row],[Sharpe Ratio Z-Score]],Table2[Sharpe Ratio Z-Score])</f>
        <v>559.5</v>
      </c>
      <c r="AV713">
        <f>(Table2[[#This Row],[Rank 1Y]]+Table2[[#This Row],[Rank 6M]]+Table2[[#This Row],[Rank Sharpe]])/3</f>
        <v>660.83333333333337</v>
      </c>
    </row>
    <row r="714" spans="1:48" x14ac:dyDescent="0.3">
      <c r="A714" t="s">
        <v>2571</v>
      </c>
      <c r="B714" t="s">
        <v>2572</v>
      </c>
      <c r="C714" t="s">
        <v>3164</v>
      </c>
      <c r="D714" t="s">
        <v>121</v>
      </c>
      <c r="E714">
        <v>1836.0375387199999</v>
      </c>
      <c r="F714">
        <v>7.48</v>
      </c>
      <c r="G714">
        <v>-66.177492236083097</v>
      </c>
      <c r="H714">
        <f>(Table2[[#This Row],[1Y Return vs Nifty]]-AVERAGE(Table2[1Y Return vs Nifty]))/_xlfn.STDEV.P(Table2[1Y Return vs Nifty])</f>
        <v>-1.5921545739441305</v>
      </c>
      <c r="I714">
        <v>-20.956655559570098</v>
      </c>
      <c r="J714">
        <f>(Table2[[#This Row],[1M Return vs Nifty]]-AVERAGE(Table2[1M Return vs Nifty]))/_xlfn.STDEV.P(Table2[1M Return vs Nifty])</f>
        <v>-2.2829117561657455</v>
      </c>
      <c r="K714">
        <v>-70.815620445404093</v>
      </c>
      <c r="L714">
        <f>(Table2[[#This Row],[6M Return vs Nifty]]-AVERAGE(Table2[6M Return vs Nifty]))/_xlfn.STDEV.P(Table2[6M Return vs Nifty])</f>
        <v>-2.6894861638916137</v>
      </c>
      <c r="M714">
        <v>1.11216054796477</v>
      </c>
      <c r="N714">
        <f>(Table2[[#This Row],[1W Return vs Nifty]]-AVERAGE(Table2[1W Return vs Nifty]))/_xlfn.STDEV.P(Table2[1W Return vs Nifty])</f>
        <v>-0.19873723944994348</v>
      </c>
      <c r="O714">
        <v>8.59</v>
      </c>
      <c r="P714">
        <v>9.9673043832262795</v>
      </c>
      <c r="Q714">
        <v>13.9839753513027</v>
      </c>
      <c r="R714">
        <v>9.1756697177179092</v>
      </c>
      <c r="S714" s="1">
        <f>(Table2[[#This Row],[Close Price]]-Table2[[#This Row],[20D EMA]])/Table2[[#This Row],[20D EMA]]</f>
        <v>-0.12922002328288701</v>
      </c>
      <c r="T714" s="1">
        <f>(Table2[[#This Row],[Close Price]]-Table2[[#This Row],[50D EMA]])/Table2[[#This Row],[50D EMA]]</f>
        <v>-0.24954634549057214</v>
      </c>
      <c r="U714" s="1">
        <f>(Table2[[#This Row],[Close Price]]-Table2[[#This Row],[200D EMA]])/Table2[[#This Row],[200D EMA]]</f>
        <v>-0.46510203199813355</v>
      </c>
      <c r="V714">
        <v>6.1048051772083903E-2</v>
      </c>
      <c r="W714">
        <v>0</v>
      </c>
      <c r="X714">
        <v>0</v>
      </c>
      <c r="Y714">
        <v>7.48</v>
      </c>
      <c r="Z714">
        <v>7.48</v>
      </c>
      <c r="AA714">
        <v>7.48</v>
      </c>
      <c r="AB714">
        <v>7.88</v>
      </c>
      <c r="AC714" s="1" t="e">
        <f>(Table2[[#This Row],[Close Price]]/Table2[[#This Row],[Day Low]])-1</f>
        <v>#DIV/0!</v>
      </c>
      <c r="AD714" s="1">
        <f>(Table2[[#This Row],[Day High]]/Table2[[#This Row],[Close Price]])-1</f>
        <v>-1</v>
      </c>
      <c r="AE714" s="1">
        <f>(Table2[[#This Row],[Close Price]]/Table2[[#This Row],[Current Week Low]])-1</f>
        <v>0</v>
      </c>
      <c r="AF714" s="1">
        <f>(Table2[[#This Row],[Current Week High]]/Table2[[#This Row],[Close Price]])-1</f>
        <v>0</v>
      </c>
      <c r="AG714" s="1">
        <f>(Table2[[#This Row],[Close Price]]/Table2[[#This Row],[Current Month Low]])-1</f>
        <v>0</v>
      </c>
      <c r="AH714" s="1">
        <f>(Table2[[#This Row],[Current Month High]]/Table2[[#This Row],[Close Price]])-1</f>
        <v>5.3475935828876997E-2</v>
      </c>
      <c r="AI714">
        <v>262.96791443850202</v>
      </c>
      <c r="AJ714">
        <v>11.4754098360655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-0.53</v>
      </c>
      <c r="AM714" t="s">
        <v>3206</v>
      </c>
      <c r="AN714">
        <v>-8.4499999999999993</v>
      </c>
      <c r="AO714" t="s">
        <v>3206</v>
      </c>
      <c r="AP714">
        <v>6.7174399483600003E-3</v>
      </c>
      <c r="AQ714">
        <f>(Table2[[#This Row],[Sharpe Ratio]]-AVERAGE(Table2[Sharpe Ratio]))/_xlfn.STDEV.P(Table2[Sharpe Ratio])</f>
        <v>-0.6775109645780647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735</v>
      </c>
      <c r="AT714">
        <f>_xlfn.RANK.AVG(Table2[[#This Row],[6M Return vs Nifty Z-Score]],Table2[6M Return vs Nifty Z-Score])</f>
        <v>738</v>
      </c>
      <c r="AU714">
        <f>_xlfn.RANK.AVG(Table2[[#This Row],[Sharpe Ratio Z-Score]],Table2[Sharpe Ratio Z-Score])</f>
        <v>512</v>
      </c>
      <c r="AV714">
        <f>(Table2[[#This Row],[Rank 1Y]]+Table2[[#This Row],[Rank 6M]]+Table2[[#This Row],[Rank Sharpe]])/3</f>
        <v>661.66666666666663</v>
      </c>
    </row>
    <row r="715" spans="1:48" x14ac:dyDescent="0.3">
      <c r="A715" t="s">
        <v>2241</v>
      </c>
      <c r="B715" t="s">
        <v>2242</v>
      </c>
      <c r="C715" t="s">
        <v>3171</v>
      </c>
      <c r="D715" t="s">
        <v>1211</v>
      </c>
      <c r="E715">
        <v>2591.82576075</v>
      </c>
      <c r="F715">
        <v>353.7</v>
      </c>
      <c r="G715">
        <v>-63.437097226137503</v>
      </c>
      <c r="H715">
        <f>(Table2[[#This Row],[1Y Return vs Nifty]]-AVERAGE(Table2[1Y Return vs Nifty]))/_xlfn.STDEV.P(Table2[1Y Return vs Nifty])</f>
        <v>-1.5435671121714181</v>
      </c>
      <c r="I715">
        <v>-11.9814768180419</v>
      </c>
      <c r="J715">
        <f>(Table2[[#This Row],[1M Return vs Nifty]]-AVERAGE(Table2[1M Return vs Nifty]))/_xlfn.STDEV.P(Table2[1M Return vs Nifty])</f>
        <v>-1.406435032614008</v>
      </c>
      <c r="K715">
        <v>-14.3147106191683</v>
      </c>
      <c r="L715">
        <f>(Table2[[#This Row],[6M Return vs Nifty]]-AVERAGE(Table2[6M Return vs Nifty]))/_xlfn.STDEV.P(Table2[6M Return vs Nifty])</f>
        <v>-0.88327064732878158</v>
      </c>
      <c r="M715">
        <v>-1.8779625747520401</v>
      </c>
      <c r="N715">
        <f>(Table2[[#This Row],[1W Return vs Nifty]]-AVERAGE(Table2[1W Return vs Nifty]))/_xlfn.STDEV.P(Table2[1W Return vs Nifty])</f>
        <v>-0.76465738156512708</v>
      </c>
      <c r="O715">
        <v>376.63</v>
      </c>
      <c r="P715">
        <v>394.68910744614101</v>
      </c>
      <c r="Q715">
        <v>420.73321494012998</v>
      </c>
      <c r="R715">
        <v>24.502957099174601</v>
      </c>
      <c r="S715" s="1">
        <f>(Table2[[#This Row],[Close Price]]-Table2[[#This Row],[20D EMA]])/Table2[[#This Row],[20D EMA]]</f>
        <v>-6.0882032764251408E-2</v>
      </c>
      <c r="T715" s="1">
        <f>(Table2[[#This Row],[Close Price]]-Table2[[#This Row],[50D EMA]])/Table2[[#This Row],[50D EMA]]</f>
        <v>-0.10385163074644609</v>
      </c>
      <c r="U715" s="1">
        <f>(Table2[[#This Row],[Close Price]]-Table2[[#This Row],[200D EMA]])/Table2[[#This Row],[200D EMA]]</f>
        <v>-0.15932475155228421</v>
      </c>
      <c r="V715">
        <v>0.43866891252017498</v>
      </c>
      <c r="W715">
        <v>350</v>
      </c>
      <c r="X715">
        <v>360</v>
      </c>
      <c r="Y715">
        <v>350</v>
      </c>
      <c r="Z715">
        <v>374.45</v>
      </c>
      <c r="AA715">
        <v>350</v>
      </c>
      <c r="AB715">
        <v>374.9</v>
      </c>
      <c r="AC715" s="1">
        <f>(Table2[[#This Row],[Close Price]]/Table2[[#This Row],[Day Low]])-1</f>
        <v>1.0571428571428454E-2</v>
      </c>
      <c r="AD715" s="1">
        <f>(Table2[[#This Row],[Day High]]/Table2[[#This Row],[Close Price]])-1</f>
        <v>1.7811704834605591E-2</v>
      </c>
      <c r="AE715" s="1">
        <f>(Table2[[#This Row],[Close Price]]/Table2[[#This Row],[Current Week Low]])-1</f>
        <v>1.0571428571428454E-2</v>
      </c>
      <c r="AF715" s="1">
        <f>(Table2[[#This Row],[Current Week High]]/Table2[[#This Row],[Close Price]])-1</f>
        <v>5.8665535764772514E-2</v>
      </c>
      <c r="AG715" s="1">
        <f>(Table2[[#This Row],[Close Price]]/Table2[[#This Row],[Current Month Low]])-1</f>
        <v>1.0571428571428454E-2</v>
      </c>
      <c r="AH715" s="1">
        <f>(Table2[[#This Row],[Current Month High]]/Table2[[#This Row],[Close Price]])-1</f>
        <v>5.9937800395815533E-2</v>
      </c>
      <c r="AI715">
        <v>67.316935255866497</v>
      </c>
      <c r="AJ715">
        <v>12.285714285714199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-0.27</v>
      </c>
      <c r="AM715" t="s">
        <v>3206</v>
      </c>
      <c r="AN715">
        <v>-7.19</v>
      </c>
      <c r="AO715" t="s">
        <v>3206</v>
      </c>
      <c r="AP715">
        <v>-3.1909307178013997E-2</v>
      </c>
      <c r="AQ715">
        <f>(Table2[[#This Row],[Sharpe Ratio]]-AVERAGE(Table2[Sharpe Ratio]))/_xlfn.STDEV.P(Table2[Sharpe Ratio])</f>
        <v>-1.1291094612600332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732</v>
      </c>
      <c r="AT715">
        <f>_xlfn.RANK.AVG(Table2[[#This Row],[6M Return vs Nifty Z-Score]],Table2[6M Return vs Nifty Z-Score])</f>
        <v>606</v>
      </c>
      <c r="AU715">
        <f>_xlfn.RANK.AVG(Table2[[#This Row],[Sharpe Ratio Z-Score]],Table2[Sharpe Ratio Z-Score])</f>
        <v>648</v>
      </c>
      <c r="AV715">
        <f>(Table2[[#This Row],[Rank 1Y]]+Table2[[#This Row],[Rank 6M]]+Table2[[#This Row],[Rank Sharpe]])/3</f>
        <v>662</v>
      </c>
    </row>
    <row r="716" spans="1:48" x14ac:dyDescent="0.3">
      <c r="A716" t="s">
        <v>2263</v>
      </c>
      <c r="B716" t="s">
        <v>2264</v>
      </c>
      <c r="C716" t="s">
        <v>3168</v>
      </c>
      <c r="D716" t="s">
        <v>624</v>
      </c>
      <c r="E716">
        <v>2536.1876320040001</v>
      </c>
      <c r="F716">
        <v>170.16</v>
      </c>
      <c r="G716">
        <v>-55.1335712479246</v>
      </c>
      <c r="H716">
        <f>(Table2[[#This Row],[1Y Return vs Nifty]]-AVERAGE(Table2[1Y Return vs Nifty]))/_xlfn.STDEV.P(Table2[1Y Return vs Nifty])</f>
        <v>-1.3963448140790149</v>
      </c>
      <c r="I716">
        <v>8.0652577514494705</v>
      </c>
      <c r="J716">
        <f>(Table2[[#This Row],[1M Return vs Nifty]]-AVERAGE(Table2[1M Return vs Nifty]))/_xlfn.STDEV.P(Table2[1M Return vs Nifty])</f>
        <v>0.55124143705677087</v>
      </c>
      <c r="K716">
        <v>-26.456001944055298</v>
      </c>
      <c r="L716">
        <f>(Table2[[#This Row],[6M Return vs Nifty]]-AVERAGE(Table2[6M Return vs Nifty]))/_xlfn.STDEV.P(Table2[6M Return vs Nifty])</f>
        <v>-1.2714022517500905</v>
      </c>
      <c r="M716">
        <v>1.3567732445285501</v>
      </c>
      <c r="N716">
        <f>(Table2[[#This Row],[1W Return vs Nifty]]-AVERAGE(Table2[1W Return vs Nifty]))/_xlfn.STDEV.P(Table2[1W Return vs Nifty])</f>
        <v>-0.15244106824854667</v>
      </c>
      <c r="O716">
        <v>171.6</v>
      </c>
      <c r="P716">
        <v>172.280904532524</v>
      </c>
      <c r="Q716">
        <v>207.91567361205</v>
      </c>
      <c r="R716">
        <v>47.9519860278021</v>
      </c>
      <c r="S716" s="1">
        <f>(Table2[[#This Row],[Close Price]]-Table2[[#This Row],[20D EMA]])/Table2[[#This Row],[20D EMA]]</f>
        <v>-8.3916083916083795E-3</v>
      </c>
      <c r="T716" s="1">
        <f>(Table2[[#This Row],[Close Price]]-Table2[[#This Row],[50D EMA]])/Table2[[#This Row],[50D EMA]]</f>
        <v>-1.2310734833201517E-2</v>
      </c>
      <c r="U716" s="1">
        <f>(Table2[[#This Row],[Close Price]]-Table2[[#This Row],[200D EMA]])/Table2[[#This Row],[200D EMA]]</f>
        <v>-0.18159128148510026</v>
      </c>
      <c r="V716">
        <v>0.94246851565941903</v>
      </c>
      <c r="W716">
        <v>169.7</v>
      </c>
      <c r="X716">
        <v>175</v>
      </c>
      <c r="Y716">
        <v>169.7</v>
      </c>
      <c r="Z716">
        <v>180.99</v>
      </c>
      <c r="AA716">
        <v>168.31</v>
      </c>
      <c r="AB716">
        <v>183.11</v>
      </c>
      <c r="AC716" s="1">
        <f>(Table2[[#This Row],[Close Price]]/Table2[[#This Row],[Day Low]])-1</f>
        <v>2.7106658809663564E-3</v>
      </c>
      <c r="AD716" s="1">
        <f>(Table2[[#This Row],[Day High]]/Table2[[#This Row],[Close Price]])-1</f>
        <v>2.8443817583450937E-2</v>
      </c>
      <c r="AE716" s="1">
        <f>(Table2[[#This Row],[Close Price]]/Table2[[#This Row],[Current Week Low]])-1</f>
        <v>2.7106658809663564E-3</v>
      </c>
      <c r="AF716" s="1">
        <f>(Table2[[#This Row],[Current Week High]]/Table2[[#This Row],[Close Price]])-1</f>
        <v>6.3645980253878687E-2</v>
      </c>
      <c r="AG716" s="1">
        <f>(Table2[[#This Row],[Close Price]]/Table2[[#This Row],[Current Month Low]])-1</f>
        <v>1.0991622601152606E-2</v>
      </c>
      <c r="AH716" s="1">
        <f>(Table2[[#This Row],[Current Month High]]/Table2[[#This Row],[Close Price]])-1</f>
        <v>7.610484250117544E-2</v>
      </c>
      <c r="AI716">
        <v>83.356840620592394</v>
      </c>
      <c r="AJ716">
        <v>18.232351306281199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-0.14000000000000001</v>
      </c>
      <c r="AM716" t="s">
        <v>3206</v>
      </c>
      <c r="AN716">
        <v>-2.21</v>
      </c>
      <c r="AO716" t="s">
        <v>3206</v>
      </c>
      <c r="AQ716">
        <f>(Table2[[#This Row],[Sharpe Ratio]]-AVERAGE(Table2[Sharpe Ratio]))/_xlfn.STDEV.P(Table2[Sharpe Ratio])</f>
        <v>-0.75604684988846582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726</v>
      </c>
      <c r="AT716">
        <f>_xlfn.RANK.AVG(Table2[[#This Row],[6M Return vs Nifty Z-Score]],Table2[6M Return vs Nifty Z-Score])</f>
        <v>704</v>
      </c>
      <c r="AU716">
        <f>_xlfn.RANK.AVG(Table2[[#This Row],[Sharpe Ratio Z-Score]],Table2[Sharpe Ratio Z-Score])</f>
        <v>559.5</v>
      </c>
      <c r="AV716">
        <f>(Table2[[#This Row],[Rank 1Y]]+Table2[[#This Row],[Rank 6M]]+Table2[[#This Row],[Rank Sharpe]])/3</f>
        <v>663.16666666666663</v>
      </c>
    </row>
    <row r="717" spans="1:48" x14ac:dyDescent="0.3">
      <c r="A717" t="s">
        <v>2305</v>
      </c>
      <c r="B717" t="s">
        <v>2306</v>
      </c>
      <c r="C717" t="s">
        <v>3165</v>
      </c>
      <c r="D717" t="s">
        <v>713</v>
      </c>
      <c r="E717">
        <v>2418.22547145</v>
      </c>
      <c r="F717">
        <v>449.3</v>
      </c>
      <c r="G717">
        <v>-40.555123199600402</v>
      </c>
      <c r="H717">
        <f>(Table2[[#This Row],[1Y Return vs Nifty]]-AVERAGE(Table2[1Y Return vs Nifty]))/_xlfn.STDEV.P(Table2[1Y Return vs Nifty])</f>
        <v>-1.1378675563542286</v>
      </c>
      <c r="I717">
        <v>-9.6853846872153202</v>
      </c>
      <c r="J717">
        <f>(Table2[[#This Row],[1M Return vs Nifty]]-AVERAGE(Table2[1M Return vs Nifty]))/_xlfn.STDEV.P(Table2[1M Return vs Nifty])</f>
        <v>-1.1822087118068141</v>
      </c>
      <c r="K717">
        <v>-10.362073024200001</v>
      </c>
      <c r="L717">
        <f>(Table2[[#This Row],[6M Return vs Nifty]]-AVERAGE(Table2[6M Return vs Nifty]))/_xlfn.STDEV.P(Table2[6M Return vs Nifty])</f>
        <v>-0.75691311826707708</v>
      </c>
      <c r="M717">
        <v>2.6537155077502899</v>
      </c>
      <c r="N717">
        <f>(Table2[[#This Row],[1W Return vs Nifty]]-AVERAGE(Table2[1W Return vs Nifty]))/_xlfn.STDEV.P(Table2[1W Return vs Nifty])</f>
        <v>9.3022318975039445E-2</v>
      </c>
      <c r="O717">
        <v>458.76</v>
      </c>
      <c r="P717">
        <v>468.58687083447398</v>
      </c>
      <c r="Q717">
        <v>481.72772519303999</v>
      </c>
      <c r="R717">
        <v>48.060060122094598</v>
      </c>
      <c r="S717" s="1">
        <f>(Table2[[#This Row],[Close Price]]-Table2[[#This Row],[20D EMA]])/Table2[[#This Row],[20D EMA]]</f>
        <v>-2.0620803906181838E-2</v>
      </c>
      <c r="T717" s="1">
        <f>(Table2[[#This Row],[Close Price]]-Table2[[#This Row],[50D EMA]])/Table2[[#This Row],[50D EMA]]</f>
        <v>-4.1159648370274048E-2</v>
      </c>
      <c r="U717" s="1">
        <f>(Table2[[#This Row],[Close Price]]-Table2[[#This Row],[200D EMA]])/Table2[[#This Row],[200D EMA]]</f>
        <v>-6.731546368863324E-2</v>
      </c>
      <c r="V717">
        <v>0.40694243918043799</v>
      </c>
      <c r="W717">
        <v>448.05</v>
      </c>
      <c r="X717">
        <v>458.8</v>
      </c>
      <c r="Y717">
        <v>448.05</v>
      </c>
      <c r="Z717">
        <v>462.75</v>
      </c>
      <c r="AA717">
        <v>441</v>
      </c>
      <c r="AB717">
        <v>470</v>
      </c>
      <c r="AC717" s="1">
        <f>(Table2[[#This Row],[Close Price]]/Table2[[#This Row],[Day Low]])-1</f>
        <v>2.7898672023212168E-3</v>
      </c>
      <c r="AD717" s="1">
        <f>(Table2[[#This Row],[Day High]]/Table2[[#This Row],[Close Price]])-1</f>
        <v>2.1144001780547539E-2</v>
      </c>
      <c r="AE717" s="1">
        <f>(Table2[[#This Row],[Close Price]]/Table2[[#This Row],[Current Week Low]])-1</f>
        <v>2.7898672023212168E-3</v>
      </c>
      <c r="AF717" s="1">
        <f>(Table2[[#This Row],[Current Week High]]/Table2[[#This Row],[Close Price]])-1</f>
        <v>2.9935455152459323E-2</v>
      </c>
      <c r="AG717" s="1">
        <f>(Table2[[#This Row],[Close Price]]/Table2[[#This Row],[Current Month Low]])-1</f>
        <v>1.8820861678004563E-2</v>
      </c>
      <c r="AH717" s="1">
        <f>(Table2[[#This Row],[Current Month High]]/Table2[[#This Row],[Close Price]])-1</f>
        <v>4.6071667037614006E-2</v>
      </c>
      <c r="AI717">
        <v>27.843311818384102</v>
      </c>
      <c r="AJ717">
        <v>15.4716011308146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-0.16</v>
      </c>
      <c r="AM717" t="s">
        <v>3206</v>
      </c>
      <c r="AN717">
        <v>-1.57</v>
      </c>
      <c r="AO717" t="s">
        <v>3206</v>
      </c>
      <c r="AP717">
        <v>-0.10478950071470999</v>
      </c>
      <c r="AQ717">
        <f>(Table2[[#This Row],[Sharpe Ratio]]-AVERAGE(Table2[Sharpe Ratio]))/_xlfn.STDEV.P(Table2[Sharpe Ratio])</f>
        <v>-1.9811767019050632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692</v>
      </c>
      <c r="AT717">
        <f>_xlfn.RANK.AVG(Table2[[#This Row],[6M Return vs Nifty Z-Score]],Table2[6M Return vs Nifty Z-Score])</f>
        <v>574</v>
      </c>
      <c r="AU717">
        <f>_xlfn.RANK.AVG(Table2[[#This Row],[Sharpe Ratio Z-Score]],Table2[Sharpe Ratio Z-Score])</f>
        <v>726</v>
      </c>
      <c r="AV717">
        <f>(Table2[[#This Row],[Rank 1Y]]+Table2[[#This Row],[Rank 6M]]+Table2[[#This Row],[Rank Sharpe]])/3</f>
        <v>664</v>
      </c>
    </row>
    <row r="718" spans="1:48" x14ac:dyDescent="0.3">
      <c r="A718" t="s">
        <v>2239</v>
      </c>
      <c r="B718" t="s">
        <v>2240</v>
      </c>
      <c r="C718" t="s">
        <v>3161</v>
      </c>
      <c r="D718" t="s">
        <v>24</v>
      </c>
      <c r="E718">
        <v>2591.9165850300001</v>
      </c>
      <c r="F718">
        <v>49.89</v>
      </c>
      <c r="G718">
        <v>-52.363000925438598</v>
      </c>
      <c r="H718">
        <f>(Table2[[#This Row],[1Y Return vs Nifty]]-AVERAGE(Table2[1Y Return vs Nifty]))/_xlfn.STDEV.P(Table2[1Y Return vs Nifty])</f>
        <v>-1.3472223411713327</v>
      </c>
      <c r="I718">
        <v>-2.30070955996722</v>
      </c>
      <c r="J718">
        <f>(Table2[[#This Row],[1M Return vs Nifty]]-AVERAGE(Table2[1M Return vs Nifty]))/_xlfn.STDEV.P(Table2[1M Return vs Nifty])</f>
        <v>-0.46105361880837026</v>
      </c>
      <c r="K718">
        <v>-27.729823728897301</v>
      </c>
      <c r="L718">
        <f>(Table2[[#This Row],[6M Return vs Nifty]]-AVERAGE(Table2[6M Return vs Nifty]))/_xlfn.STDEV.P(Table2[6M Return vs Nifty])</f>
        <v>-1.3121236610193097</v>
      </c>
      <c r="M718">
        <v>1.8323045767705299</v>
      </c>
      <c r="N718">
        <f>(Table2[[#This Row],[1W Return vs Nifty]]-AVERAGE(Table2[1W Return vs Nifty]))/_xlfn.STDEV.P(Table2[1W Return vs Nifty])</f>
        <v>-6.2440507041525407E-2</v>
      </c>
      <c r="O718">
        <v>50.4</v>
      </c>
      <c r="P718">
        <v>51.363442110021303</v>
      </c>
      <c r="Q718">
        <v>59.5347716653608</v>
      </c>
      <c r="R718">
        <v>50.972193745747703</v>
      </c>
      <c r="S718" s="1">
        <f>(Table2[[#This Row],[Close Price]]-Table2[[#This Row],[20D EMA]])/Table2[[#This Row],[20D EMA]]</f>
        <v>-1.011904761904758E-2</v>
      </c>
      <c r="T718" s="1">
        <f>(Table2[[#This Row],[Close Price]]-Table2[[#This Row],[50D EMA]])/Table2[[#This Row],[50D EMA]]</f>
        <v>-2.8686592048585185E-2</v>
      </c>
      <c r="U718" s="1">
        <f>(Table2[[#This Row],[Close Price]]-Table2[[#This Row],[200D EMA]])/Table2[[#This Row],[200D EMA]]</f>
        <v>-0.16200232898470041</v>
      </c>
      <c r="V718">
        <v>0.73222421771310997</v>
      </c>
      <c r="W718">
        <v>49.5</v>
      </c>
      <c r="X718">
        <v>50.49</v>
      </c>
      <c r="Y718">
        <v>48.88</v>
      </c>
      <c r="Z718">
        <v>50.5</v>
      </c>
      <c r="AA718">
        <v>48.88</v>
      </c>
      <c r="AB718">
        <v>51.16</v>
      </c>
      <c r="AC718" s="1">
        <f>(Table2[[#This Row],[Close Price]]/Table2[[#This Row],[Day Low]])-1</f>
        <v>7.8787878787878185E-3</v>
      </c>
      <c r="AD718" s="1">
        <f>(Table2[[#This Row],[Day High]]/Table2[[#This Row],[Close Price]])-1</f>
        <v>1.2026458208057811E-2</v>
      </c>
      <c r="AE718" s="1">
        <f>(Table2[[#This Row],[Close Price]]/Table2[[#This Row],[Current Week Low]])-1</f>
        <v>2.066284779050731E-2</v>
      </c>
      <c r="AF718" s="1">
        <f>(Table2[[#This Row],[Current Week High]]/Table2[[#This Row],[Close Price]])-1</f>
        <v>1.2226899178191974E-2</v>
      </c>
      <c r="AG718" s="1">
        <f>(Table2[[#This Row],[Close Price]]/Table2[[#This Row],[Current Month Low]])-1</f>
        <v>2.066284779050731E-2</v>
      </c>
      <c r="AH718" s="1">
        <f>(Table2[[#This Row],[Current Month High]]/Table2[[#This Row],[Close Price]])-1</f>
        <v>2.5456003207055433E-2</v>
      </c>
      <c r="AI718">
        <v>65.163359390659394</v>
      </c>
      <c r="AJ718">
        <v>2.0662847790507302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-0.06</v>
      </c>
      <c r="AM718" t="s">
        <v>3206</v>
      </c>
      <c r="AN718">
        <v>-3.5</v>
      </c>
      <c r="AO718" t="s">
        <v>3206</v>
      </c>
      <c r="AQ718">
        <f>(Table2[[#This Row],[Sharpe Ratio]]-AVERAGE(Table2[Sharpe Ratio]))/_xlfn.STDEV.P(Table2[Sharpe Ratio])</f>
        <v>-0.75604684988846582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721</v>
      </c>
      <c r="AT718">
        <f>_xlfn.RANK.AVG(Table2[[#This Row],[6M Return vs Nifty Z-Score]],Table2[6M Return vs Nifty Z-Score])</f>
        <v>712</v>
      </c>
      <c r="AU718">
        <f>_xlfn.RANK.AVG(Table2[[#This Row],[Sharpe Ratio Z-Score]],Table2[Sharpe Ratio Z-Score])</f>
        <v>559.5</v>
      </c>
      <c r="AV718">
        <f>(Table2[[#This Row],[Rank 1Y]]+Table2[[#This Row],[Rank 6M]]+Table2[[#This Row],[Rank Sharpe]])/3</f>
        <v>664.16666666666663</v>
      </c>
    </row>
    <row r="719" spans="1:48" x14ac:dyDescent="0.3">
      <c r="A719" t="s">
        <v>1493</v>
      </c>
      <c r="B719" t="s">
        <v>1494</v>
      </c>
      <c r="C719" t="s">
        <v>3171</v>
      </c>
      <c r="D719" t="s">
        <v>483</v>
      </c>
      <c r="E719">
        <v>7148.8888568949997</v>
      </c>
      <c r="F719">
        <v>492.15</v>
      </c>
      <c r="G719">
        <v>-52.526227039071202</v>
      </c>
      <c r="H719">
        <f>(Table2[[#This Row],[1Y Return vs Nifty]]-AVERAGE(Table2[1Y Return vs Nifty]))/_xlfn.STDEV.P(Table2[1Y Return vs Nifty])</f>
        <v>-1.3501163555479645</v>
      </c>
      <c r="I719">
        <v>10.1162287572</v>
      </c>
      <c r="J719">
        <f>(Table2[[#This Row],[1M Return vs Nifty]]-AVERAGE(Table2[1M Return vs Nifty]))/_xlfn.STDEV.P(Table2[1M Return vs Nifty])</f>
        <v>0.75153030026371748</v>
      </c>
      <c r="K719">
        <v>-16.403548720731202</v>
      </c>
      <c r="L719">
        <f>(Table2[[#This Row],[6M Return vs Nifty]]-AVERAGE(Table2[6M Return vs Nifty]))/_xlfn.STDEV.P(Table2[6M Return vs Nifty])</f>
        <v>-0.95004641788245592</v>
      </c>
      <c r="M719">
        <v>5.3461149993105197</v>
      </c>
      <c r="N719">
        <f>(Table2[[#This Row],[1W Return vs Nifty]]-AVERAGE(Table2[1W Return vs Nifty]))/_xlfn.STDEV.P(Table2[1W Return vs Nifty])</f>
        <v>0.60259434673495427</v>
      </c>
      <c r="O719">
        <v>482.42</v>
      </c>
      <c r="P719">
        <v>477.12476181749298</v>
      </c>
      <c r="Q719">
        <v>519.61870380461505</v>
      </c>
      <c r="R719">
        <v>69.278014833738794</v>
      </c>
      <c r="S719" s="1">
        <f>(Table2[[#This Row],[Close Price]]-Table2[[#This Row],[20D EMA]])/Table2[[#This Row],[20D EMA]]</f>
        <v>2.0169147216118653E-2</v>
      </c>
      <c r="T719" s="1">
        <f>(Table2[[#This Row],[Close Price]]-Table2[[#This Row],[50D EMA]])/Table2[[#This Row],[50D EMA]]</f>
        <v>3.149121442633146E-2</v>
      </c>
      <c r="U719" s="1">
        <f>(Table2[[#This Row],[Close Price]]-Table2[[#This Row],[200D EMA]])/Table2[[#This Row],[200D EMA]]</f>
        <v>-5.2863192959550866E-2</v>
      </c>
      <c r="V719">
        <v>1.9350962510915899</v>
      </c>
      <c r="W719">
        <v>490</v>
      </c>
      <c r="X719">
        <v>506.9</v>
      </c>
      <c r="Y719">
        <v>488.35</v>
      </c>
      <c r="Z719">
        <v>514.70000000000005</v>
      </c>
      <c r="AA719">
        <v>481.05</v>
      </c>
      <c r="AB719">
        <v>518</v>
      </c>
      <c r="AC719" s="1">
        <f>(Table2[[#This Row],[Close Price]]/Table2[[#This Row],[Day Low]])-1</f>
        <v>4.3877551020408134E-3</v>
      </c>
      <c r="AD719" s="1">
        <f>(Table2[[#This Row],[Day High]]/Table2[[#This Row],[Close Price]])-1</f>
        <v>2.9970537437773004E-2</v>
      </c>
      <c r="AE719" s="1">
        <f>(Table2[[#This Row],[Close Price]]/Table2[[#This Row],[Current Week Low]])-1</f>
        <v>7.7813043923413705E-3</v>
      </c>
      <c r="AF719" s="1">
        <f>(Table2[[#This Row],[Current Week High]]/Table2[[#This Row],[Close Price]])-1</f>
        <v>4.5819364015036168E-2</v>
      </c>
      <c r="AG719" s="1">
        <f>(Table2[[#This Row],[Close Price]]/Table2[[#This Row],[Current Month Low]])-1</f>
        <v>2.3074524477704861E-2</v>
      </c>
      <c r="AH719" s="1">
        <f>(Table2[[#This Row],[Current Month High]]/Table2[[#This Row],[Close Price]])-1</f>
        <v>5.2524636797724344E-2</v>
      </c>
      <c r="AI719">
        <v>45.280910291577698</v>
      </c>
      <c r="AJ719">
        <v>14.8541423570595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-0.12</v>
      </c>
      <c r="AM719" t="s">
        <v>3206</v>
      </c>
      <c r="AN719">
        <v>6.38</v>
      </c>
      <c r="AO719" t="s">
        <v>3208</v>
      </c>
      <c r="AP719">
        <v>-2.8962280491779999E-2</v>
      </c>
      <c r="AQ719">
        <f>(Table2[[#This Row],[Sharpe Ratio]]-AVERAGE(Table2[Sharpe Ratio]))/_xlfn.STDEV.P(Table2[Sharpe Ratio])</f>
        <v>-1.094654765480688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722</v>
      </c>
      <c r="AT719">
        <f>_xlfn.RANK.AVG(Table2[[#This Row],[6M Return vs Nifty Z-Score]],Table2[6M Return vs Nifty Z-Score])</f>
        <v>631</v>
      </c>
      <c r="AU719">
        <f>_xlfn.RANK.AVG(Table2[[#This Row],[Sharpe Ratio Z-Score]],Table2[Sharpe Ratio Z-Score])</f>
        <v>640</v>
      </c>
      <c r="AV719">
        <f>(Table2[[#This Row],[Rank 1Y]]+Table2[[#This Row],[Rank 6M]]+Table2[[#This Row],[Rank Sharpe]])/3</f>
        <v>664.33333333333337</v>
      </c>
    </row>
    <row r="720" spans="1:48" x14ac:dyDescent="0.3">
      <c r="A720" t="s">
        <v>2291</v>
      </c>
      <c r="B720" t="s">
        <v>2292</v>
      </c>
      <c r="C720" t="s">
        <v>3166</v>
      </c>
      <c r="D720" t="s">
        <v>1527</v>
      </c>
      <c r="E720">
        <v>2463.322236</v>
      </c>
      <c r="F720">
        <v>586.85</v>
      </c>
      <c r="G720">
        <v>-50.061222306590601</v>
      </c>
      <c r="H720">
        <f>(Table2[[#This Row],[1Y Return vs Nifty]]-AVERAGE(Table2[1Y Return vs Nifty]))/_xlfn.STDEV.P(Table2[1Y Return vs Nifty])</f>
        <v>-1.3064115893466373</v>
      </c>
      <c r="I720">
        <v>-4.8355845053955804</v>
      </c>
      <c r="J720">
        <f>(Table2[[#This Row],[1M Return vs Nifty]]-AVERAGE(Table2[1M Return vs Nifty]))/_xlfn.STDEV.P(Table2[1M Return vs Nifty])</f>
        <v>-0.70859842552094843</v>
      </c>
      <c r="K720">
        <v>-31.127538480024999</v>
      </c>
      <c r="L720">
        <f>(Table2[[#This Row],[6M Return vs Nifty]]-AVERAGE(Table2[6M Return vs Nifty]))/_xlfn.STDEV.P(Table2[6M Return vs Nifty])</f>
        <v>-1.4207414713026334</v>
      </c>
      <c r="M720">
        <v>1.28022777485553</v>
      </c>
      <c r="N720">
        <f>(Table2[[#This Row],[1W Return vs Nifty]]-AVERAGE(Table2[1W Return vs Nifty]))/_xlfn.STDEV.P(Table2[1W Return vs Nifty])</f>
        <v>-0.16692830549524237</v>
      </c>
      <c r="O720">
        <v>593.52</v>
      </c>
      <c r="P720">
        <v>620.30633916733495</v>
      </c>
      <c r="Q720">
        <v>686.54333112161305</v>
      </c>
      <c r="R720">
        <v>53.992308870537201</v>
      </c>
      <c r="S720" s="1">
        <f>(Table2[[#This Row],[Close Price]]-Table2[[#This Row],[20D EMA]])/Table2[[#This Row],[20D EMA]]</f>
        <v>-1.1238037471357256E-2</v>
      </c>
      <c r="T720" s="1">
        <f>(Table2[[#This Row],[Close Price]]-Table2[[#This Row],[50D EMA]])/Table2[[#This Row],[50D EMA]]</f>
        <v>-5.3935188236581423E-2</v>
      </c>
      <c r="U720" s="1">
        <f>(Table2[[#This Row],[Close Price]]-Table2[[#This Row],[200D EMA]])/Table2[[#This Row],[200D EMA]]</f>
        <v>-0.1452105447717961</v>
      </c>
      <c r="V720">
        <v>0.68854914178528004</v>
      </c>
      <c r="W720">
        <v>585</v>
      </c>
      <c r="X720">
        <v>602.45000000000005</v>
      </c>
      <c r="Y720">
        <v>577</v>
      </c>
      <c r="Z720">
        <v>602.45000000000005</v>
      </c>
      <c r="AA720">
        <v>572.20000000000005</v>
      </c>
      <c r="AB720">
        <v>609.5</v>
      </c>
      <c r="AC720" s="1">
        <f>(Table2[[#This Row],[Close Price]]/Table2[[#This Row],[Day Low]])-1</f>
        <v>3.1623931623931956E-3</v>
      </c>
      <c r="AD720" s="1">
        <f>(Table2[[#This Row],[Day High]]/Table2[[#This Row],[Close Price]])-1</f>
        <v>2.6582602027775515E-2</v>
      </c>
      <c r="AE720" s="1">
        <f>(Table2[[#This Row],[Close Price]]/Table2[[#This Row],[Current Week Low]])-1</f>
        <v>1.707105719237445E-2</v>
      </c>
      <c r="AF720" s="1">
        <f>(Table2[[#This Row],[Current Week High]]/Table2[[#This Row],[Close Price]])-1</f>
        <v>2.6582602027775515E-2</v>
      </c>
      <c r="AG720" s="1">
        <f>(Table2[[#This Row],[Close Price]]/Table2[[#This Row],[Current Month Low]])-1</f>
        <v>2.5602936036350776E-2</v>
      </c>
      <c r="AH720" s="1">
        <f>(Table2[[#This Row],[Current Month High]]/Table2[[#This Row],[Close Price]])-1</f>
        <v>3.8595893328789321E-2</v>
      </c>
      <c r="AI720">
        <v>54.213172020107301</v>
      </c>
      <c r="AJ720">
        <v>8.4349593495934805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</v>
      </c>
      <c r="AM720" t="s">
        <v>3206</v>
      </c>
      <c r="AN720">
        <v>-1.86</v>
      </c>
      <c r="AO720" t="s">
        <v>3206</v>
      </c>
      <c r="AQ720">
        <f>(Table2[[#This Row],[Sharpe Ratio]]-AVERAGE(Table2[Sharpe Ratio]))/_xlfn.STDEV.P(Table2[Sharpe Ratio])</f>
        <v>-0.75604684988846582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715</v>
      </c>
      <c r="AT720">
        <f>_xlfn.RANK.AVG(Table2[[#This Row],[6M Return vs Nifty Z-Score]],Table2[6M Return vs Nifty Z-Score])</f>
        <v>721</v>
      </c>
      <c r="AU720">
        <f>_xlfn.RANK.AVG(Table2[[#This Row],[Sharpe Ratio Z-Score]],Table2[Sharpe Ratio Z-Score])</f>
        <v>559.5</v>
      </c>
      <c r="AV720">
        <f>(Table2[[#This Row],[Rank 1Y]]+Table2[[#This Row],[Rank 6M]]+Table2[[#This Row],[Rank Sharpe]])/3</f>
        <v>665.16666666666663</v>
      </c>
    </row>
    <row r="721" spans="1:48" x14ac:dyDescent="0.3">
      <c r="A721" t="s">
        <v>1437</v>
      </c>
      <c r="B721" t="s">
        <v>1438</v>
      </c>
      <c r="C721" t="s">
        <v>3161</v>
      </c>
      <c r="D721" t="s">
        <v>24</v>
      </c>
      <c r="E721">
        <v>7676.87848992</v>
      </c>
      <c r="F721">
        <v>478.8</v>
      </c>
      <c r="G721">
        <v>-43.599763809687097</v>
      </c>
      <c r="H721">
        <f>(Table2[[#This Row],[1Y Return vs Nifty]]-AVERAGE(Table2[1Y Return vs Nifty]))/_xlfn.STDEV.P(Table2[1Y Return vs Nifty])</f>
        <v>-1.1918493212886103</v>
      </c>
      <c r="I721">
        <v>5.4125113283906199</v>
      </c>
      <c r="J721">
        <f>(Table2[[#This Row],[1M Return vs Nifty]]-AVERAGE(Table2[1M Return vs Nifty]))/_xlfn.STDEV.P(Table2[1M Return vs Nifty])</f>
        <v>0.29218581707918767</v>
      </c>
      <c r="K721">
        <v>-11.890868034189699</v>
      </c>
      <c r="L721">
        <f>(Table2[[#This Row],[6M Return vs Nifty]]-AVERAGE(Table2[6M Return vs Nifty]))/_xlfn.STDEV.P(Table2[6M Return vs Nifty])</f>
        <v>-0.80578548646750936</v>
      </c>
      <c r="M721">
        <v>5.2694277087768899</v>
      </c>
      <c r="N721">
        <f>(Table2[[#This Row],[1W Return vs Nifty]]-AVERAGE(Table2[1W Return vs Nifty]))/_xlfn.STDEV.P(Table2[1W Return vs Nifty])</f>
        <v>0.5880802680244468</v>
      </c>
      <c r="O721">
        <v>469.68</v>
      </c>
      <c r="P721">
        <v>467.12102450112297</v>
      </c>
      <c r="Q721">
        <v>478.158205159403</v>
      </c>
      <c r="R721">
        <v>70.850506015578105</v>
      </c>
      <c r="S721" s="1">
        <f>(Table2[[#This Row],[Close Price]]-Table2[[#This Row],[20D EMA]])/Table2[[#This Row],[20D EMA]]</f>
        <v>1.9417475728155349E-2</v>
      </c>
      <c r="T721" s="1">
        <f>(Table2[[#This Row],[Close Price]]-Table2[[#This Row],[50D EMA]])/Table2[[#This Row],[50D EMA]]</f>
        <v>2.5002033490892382E-2</v>
      </c>
      <c r="U721" s="1">
        <f>(Table2[[#This Row],[Close Price]]-Table2[[#This Row],[200D EMA]])/Table2[[#This Row],[200D EMA]]</f>
        <v>1.342222790850281E-3</v>
      </c>
      <c r="V721">
        <v>0.77622286010263097</v>
      </c>
      <c r="W721">
        <v>477</v>
      </c>
      <c r="X721">
        <v>487.8</v>
      </c>
      <c r="Y721">
        <v>474.3</v>
      </c>
      <c r="Z721">
        <v>489</v>
      </c>
      <c r="AA721">
        <v>464</v>
      </c>
      <c r="AB721">
        <v>489</v>
      </c>
      <c r="AC721" s="1">
        <f>(Table2[[#This Row],[Close Price]]/Table2[[#This Row],[Day Low]])-1</f>
        <v>3.7735849056603765E-3</v>
      </c>
      <c r="AD721" s="1">
        <f>(Table2[[#This Row],[Day High]]/Table2[[#This Row],[Close Price]])-1</f>
        <v>1.8796992481203034E-2</v>
      </c>
      <c r="AE721" s="1">
        <f>(Table2[[#This Row],[Close Price]]/Table2[[#This Row],[Current Week Low]])-1</f>
        <v>9.4876660341556285E-3</v>
      </c>
      <c r="AF721" s="1">
        <f>(Table2[[#This Row],[Current Week High]]/Table2[[#This Row],[Close Price]])-1</f>
        <v>2.130325814536338E-2</v>
      </c>
      <c r="AG721" s="1">
        <f>(Table2[[#This Row],[Close Price]]/Table2[[#This Row],[Current Month Low]])-1</f>
        <v>3.1896551724137856E-2</v>
      </c>
      <c r="AH721" s="1">
        <f>(Table2[[#This Row],[Current Month High]]/Table2[[#This Row],[Close Price]])-1</f>
        <v>2.130325814536338E-2</v>
      </c>
      <c r="AI721">
        <v>27.683792815371699</v>
      </c>
      <c r="AJ721">
        <v>9.3025910284214106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0.01</v>
      </c>
      <c r="AM721" t="s">
        <v>3208</v>
      </c>
      <c r="AN721">
        <v>3.42</v>
      </c>
      <c r="AO721" t="s">
        <v>3208</v>
      </c>
      <c r="AP721">
        <v>-0.11056467485508301</v>
      </c>
      <c r="AQ721">
        <f>(Table2[[#This Row],[Sharpe Ratio]]-AVERAGE(Table2[Sharpe Ratio]))/_xlfn.STDEV.P(Table2[Sharpe Ratio])</f>
        <v>-2.048696235748706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702</v>
      </c>
      <c r="AT721">
        <f>_xlfn.RANK.AVG(Table2[[#This Row],[6M Return vs Nifty Z-Score]],Table2[6M Return vs Nifty Z-Score])</f>
        <v>587</v>
      </c>
      <c r="AU721">
        <f>_xlfn.RANK.AVG(Table2[[#This Row],[Sharpe Ratio Z-Score]],Table2[Sharpe Ratio Z-Score])</f>
        <v>730</v>
      </c>
      <c r="AV721">
        <f>(Table2[[#This Row],[Rank 1Y]]+Table2[[#This Row],[Rank 6M]]+Table2[[#This Row],[Rank Sharpe]])/3</f>
        <v>673</v>
      </c>
    </row>
    <row r="722" spans="1:48" x14ac:dyDescent="0.3">
      <c r="A722" t="s">
        <v>871</v>
      </c>
      <c r="B722" t="s">
        <v>872</v>
      </c>
      <c r="C722" t="s">
        <v>3171</v>
      </c>
      <c r="D722" t="s">
        <v>590</v>
      </c>
      <c r="E722">
        <v>18395.504162500001</v>
      </c>
      <c r="F722">
        <v>1417.2</v>
      </c>
      <c r="G722">
        <v>-42.109316041171297</v>
      </c>
      <c r="H722">
        <f>(Table2[[#This Row],[1Y Return vs Nifty]]-AVERAGE(Table2[1Y Return vs Nifty]))/_xlfn.STDEV.P(Table2[1Y Return vs Nifty])</f>
        <v>-1.1654235418976224</v>
      </c>
      <c r="I722">
        <v>-2.3866096101433598</v>
      </c>
      <c r="J722">
        <f>(Table2[[#This Row],[1M Return vs Nifty]]-AVERAGE(Table2[1M Return vs Nifty]))/_xlfn.STDEV.P(Table2[1M Return vs Nifty])</f>
        <v>-0.46944224222184588</v>
      </c>
      <c r="K722">
        <v>-13.6447645929494</v>
      </c>
      <c r="L722">
        <f>(Table2[[#This Row],[6M Return vs Nifty]]-AVERAGE(Table2[6M Return vs Nifty]))/_xlfn.STDEV.P(Table2[6M Return vs Nifty])</f>
        <v>-0.86185387879288278</v>
      </c>
      <c r="M722">
        <v>-4.4607407836328897E-2</v>
      </c>
      <c r="N722">
        <f>(Table2[[#This Row],[1W Return vs Nifty]]-AVERAGE(Table2[1W Return vs Nifty]))/_xlfn.STDEV.P(Table2[1W Return vs Nifty])</f>
        <v>-0.41767079471653984</v>
      </c>
      <c r="O722">
        <v>1446.36</v>
      </c>
      <c r="P722">
        <v>1462.7733911488499</v>
      </c>
      <c r="Q722">
        <v>1479.6425817632601</v>
      </c>
      <c r="R722">
        <v>43.2495019109708</v>
      </c>
      <c r="S722" s="1">
        <f>(Table2[[#This Row],[Close Price]]-Table2[[#This Row],[20D EMA]])/Table2[[#This Row],[20D EMA]]</f>
        <v>-2.0160955778644223E-2</v>
      </c>
      <c r="T722" s="1">
        <f>(Table2[[#This Row],[Close Price]]-Table2[[#This Row],[50D EMA]])/Table2[[#This Row],[50D EMA]]</f>
        <v>-3.1155469073071457E-2</v>
      </c>
      <c r="U722" s="1">
        <f>(Table2[[#This Row],[Close Price]]-Table2[[#This Row],[200D EMA]])/Table2[[#This Row],[200D EMA]]</f>
        <v>-4.2201125145268845E-2</v>
      </c>
      <c r="V722">
        <v>0.63244821364542303</v>
      </c>
      <c r="W722">
        <v>1413.6</v>
      </c>
      <c r="X722">
        <v>1441.2</v>
      </c>
      <c r="Y722">
        <v>1381</v>
      </c>
      <c r="Z722">
        <v>1445</v>
      </c>
      <c r="AA722">
        <v>1381</v>
      </c>
      <c r="AB722">
        <v>1476.95</v>
      </c>
      <c r="AC722" s="1">
        <f>(Table2[[#This Row],[Close Price]]/Table2[[#This Row],[Day Low]])-1</f>
        <v>2.5466893039050031E-3</v>
      </c>
      <c r="AD722" s="1">
        <f>(Table2[[#This Row],[Day High]]/Table2[[#This Row],[Close Price]])-1</f>
        <v>1.693480101608813E-2</v>
      </c>
      <c r="AE722" s="1">
        <f>(Table2[[#This Row],[Close Price]]/Table2[[#This Row],[Current Week Low]])-1</f>
        <v>2.6212889210716961E-2</v>
      </c>
      <c r="AF722" s="1">
        <f>(Table2[[#This Row],[Current Week High]]/Table2[[#This Row],[Close Price]])-1</f>
        <v>1.9616144510302025E-2</v>
      </c>
      <c r="AG722" s="1">
        <f>(Table2[[#This Row],[Close Price]]/Table2[[#This Row],[Current Month Low]])-1</f>
        <v>2.6212889210716961E-2</v>
      </c>
      <c r="AH722" s="1">
        <f>(Table2[[#This Row],[Current Month High]]/Table2[[#This Row],[Close Price]])-1</f>
        <v>4.2160598362969148E-2</v>
      </c>
      <c r="AI722">
        <v>21.860005644933601</v>
      </c>
      <c r="AJ722">
        <v>11.6784869976359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-0.12</v>
      </c>
      <c r="AM722" t="s">
        <v>3206</v>
      </c>
      <c r="AN722">
        <v>-2.3199999999999998</v>
      </c>
      <c r="AO722" t="s">
        <v>3206</v>
      </c>
      <c r="AP722">
        <v>-0.104722790189759</v>
      </c>
      <c r="AQ722">
        <f>(Table2[[#This Row],[Sharpe Ratio]]-AVERAGE(Table2[Sharpe Ratio]))/_xlfn.STDEV.P(Table2[Sharpe Ratio])</f>
        <v>-1.980396766367593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697</v>
      </c>
      <c r="AT722">
        <f>_xlfn.RANK.AVG(Table2[[#This Row],[6M Return vs Nifty Z-Score]],Table2[6M Return vs Nifty Z-Score])</f>
        <v>599</v>
      </c>
      <c r="AU722">
        <f>_xlfn.RANK.AVG(Table2[[#This Row],[Sharpe Ratio Z-Score]],Table2[Sharpe Ratio Z-Score])</f>
        <v>725</v>
      </c>
      <c r="AV722">
        <f>(Table2[[#This Row],[Rank 1Y]]+Table2[[#This Row],[Rank 6M]]+Table2[[#This Row],[Rank Sharpe]])/3</f>
        <v>673.66666666666663</v>
      </c>
    </row>
    <row r="723" spans="1:48" x14ac:dyDescent="0.3">
      <c r="A723" t="s">
        <v>1084</v>
      </c>
      <c r="B723" t="s">
        <v>1085</v>
      </c>
      <c r="C723" t="s">
        <v>3160</v>
      </c>
      <c r="D723" t="s">
        <v>21</v>
      </c>
      <c r="E723">
        <v>12152.53977564</v>
      </c>
      <c r="F723">
        <v>809.65</v>
      </c>
      <c r="G723">
        <v>-39.896984493067499</v>
      </c>
      <c r="H723">
        <f>(Table2[[#This Row],[1Y Return vs Nifty]]-AVERAGE(Table2[1Y Return vs Nifty]))/_xlfn.STDEV.P(Table2[1Y Return vs Nifty])</f>
        <v>-1.1261986950664375</v>
      </c>
      <c r="I723">
        <v>2.5906095175686801</v>
      </c>
      <c r="J723">
        <f>(Table2[[#This Row],[1M Return vs Nifty]]-AVERAGE(Table2[1M Return vs Nifty]))/_xlfn.STDEV.P(Table2[1M Return vs Nifty])</f>
        <v>1.6611221345532549E-2</v>
      </c>
      <c r="K723">
        <v>-13.2365250854997</v>
      </c>
      <c r="L723">
        <f>(Table2[[#This Row],[6M Return vs Nifty]]-AVERAGE(Table2[6M Return vs Nifty]))/_xlfn.STDEV.P(Table2[6M Return vs Nifty])</f>
        <v>-0.84880331845505208</v>
      </c>
      <c r="M723">
        <v>2.3076773599199401</v>
      </c>
      <c r="N723">
        <f>(Table2[[#This Row],[1W Return vs Nifty]]-AVERAGE(Table2[1W Return vs Nifty]))/_xlfn.STDEV.P(Table2[1W Return vs Nifty])</f>
        <v>2.7530046663691805E-2</v>
      </c>
      <c r="O723">
        <v>802.04</v>
      </c>
      <c r="P723">
        <v>805.78860019780996</v>
      </c>
      <c r="Q723">
        <v>830.96228297595906</v>
      </c>
      <c r="R723">
        <v>60.660861005191599</v>
      </c>
      <c r="S723" s="1">
        <f>(Table2[[#This Row],[Close Price]]-Table2[[#This Row],[20D EMA]])/Table2[[#This Row],[20D EMA]]</f>
        <v>9.4883048227021264E-3</v>
      </c>
      <c r="T723" s="1">
        <f>(Table2[[#This Row],[Close Price]]-Table2[[#This Row],[50D EMA]])/Table2[[#This Row],[50D EMA]]</f>
        <v>4.7920754913163346E-3</v>
      </c>
      <c r="U723" s="1">
        <f>(Table2[[#This Row],[Close Price]]-Table2[[#This Row],[200D EMA]])/Table2[[#This Row],[200D EMA]]</f>
        <v>-2.5647713996876646E-2</v>
      </c>
      <c r="V723">
        <v>0.48260574573160198</v>
      </c>
      <c r="W723">
        <v>808</v>
      </c>
      <c r="X723">
        <v>819</v>
      </c>
      <c r="Y723">
        <v>794.6</v>
      </c>
      <c r="Z723">
        <v>819</v>
      </c>
      <c r="AA723">
        <v>792</v>
      </c>
      <c r="AB723">
        <v>825.8</v>
      </c>
      <c r="AC723" s="1">
        <f>(Table2[[#This Row],[Close Price]]/Table2[[#This Row],[Day Low]])-1</f>
        <v>2.0420792079207661E-3</v>
      </c>
      <c r="AD723" s="1">
        <f>(Table2[[#This Row],[Day High]]/Table2[[#This Row],[Close Price]])-1</f>
        <v>1.154819983943689E-2</v>
      </c>
      <c r="AE723" s="1">
        <f>(Table2[[#This Row],[Close Price]]/Table2[[#This Row],[Current Week Low]])-1</f>
        <v>1.8940347344575725E-2</v>
      </c>
      <c r="AF723" s="1">
        <f>(Table2[[#This Row],[Current Week High]]/Table2[[#This Row],[Close Price]])-1</f>
        <v>1.154819983943689E-2</v>
      </c>
      <c r="AG723" s="1">
        <f>(Table2[[#This Row],[Close Price]]/Table2[[#This Row],[Current Month Low]])-1</f>
        <v>2.2285353535353547E-2</v>
      </c>
      <c r="AH723" s="1">
        <f>(Table2[[#This Row],[Current Month High]]/Table2[[#This Row],[Close Price]])-1</f>
        <v>1.9946890631754366E-2</v>
      </c>
      <c r="AI723">
        <v>19.804853949237302</v>
      </c>
      <c r="AJ723">
        <v>9.26450742240214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-0.27</v>
      </c>
      <c r="AM723" t="s">
        <v>3206</v>
      </c>
      <c r="AN723">
        <v>0.68</v>
      </c>
      <c r="AO723" t="s">
        <v>3208</v>
      </c>
      <c r="AP723">
        <v>-0.151721020670436</v>
      </c>
      <c r="AQ723">
        <f>(Table2[[#This Row],[Sharpe Ratio]]-AVERAGE(Table2[Sharpe Ratio]))/_xlfn.STDEV.P(Table2[Sharpe Ratio])</f>
        <v>-2.5298691348884881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689</v>
      </c>
      <c r="AT723">
        <f>_xlfn.RANK.AVG(Table2[[#This Row],[6M Return vs Nifty Z-Score]],Table2[6M Return vs Nifty Z-Score])</f>
        <v>597</v>
      </c>
      <c r="AU723">
        <f>_xlfn.RANK.AVG(Table2[[#This Row],[Sharpe Ratio Z-Score]],Table2[Sharpe Ratio Z-Score])</f>
        <v>738</v>
      </c>
      <c r="AV723">
        <f>(Table2[[#This Row],[Rank 1Y]]+Table2[[#This Row],[Rank 6M]]+Table2[[#This Row],[Rank Sharpe]])/3</f>
        <v>674.66666666666663</v>
      </c>
    </row>
    <row r="724" spans="1:48" x14ac:dyDescent="0.3">
      <c r="A724" t="s">
        <v>1231</v>
      </c>
      <c r="B724" t="s">
        <v>1232</v>
      </c>
      <c r="C724" t="s">
        <v>3173</v>
      </c>
      <c r="D724" t="s">
        <v>218</v>
      </c>
      <c r="E724">
        <v>9857.6755952700005</v>
      </c>
      <c r="F724">
        <v>498.5</v>
      </c>
      <c r="G724">
        <v>-26.494728482515502</v>
      </c>
      <c r="H724">
        <f>(Table2[[#This Row],[1Y Return vs Nifty]]-AVERAGE(Table2[1Y Return vs Nifty]))/_xlfn.STDEV.P(Table2[1Y Return vs Nifty])</f>
        <v>-0.88857543301206365</v>
      </c>
      <c r="I724">
        <v>-8.6264111985920806</v>
      </c>
      <c r="J724">
        <f>(Table2[[#This Row],[1M Return vs Nifty]]-AVERAGE(Table2[1M Return vs Nifty]))/_xlfn.STDEV.P(Table2[1M Return vs Nifty])</f>
        <v>-1.0787939898980434</v>
      </c>
      <c r="K724">
        <v>-32.117337433669903</v>
      </c>
      <c r="L724">
        <f>(Table2[[#This Row],[6M Return vs Nifty]]-AVERAGE(Table2[6M Return vs Nifty]))/_xlfn.STDEV.P(Table2[6M Return vs Nifty])</f>
        <v>-1.4523832666975978</v>
      </c>
      <c r="M724">
        <v>-0.15007037180038801</v>
      </c>
      <c r="N724">
        <f>(Table2[[#This Row],[1W Return vs Nifty]]-AVERAGE(Table2[1W Return vs Nifty]))/_xlfn.STDEV.P(Table2[1W Return vs Nifty])</f>
        <v>-0.43763104822616816</v>
      </c>
      <c r="O724">
        <v>515.53</v>
      </c>
      <c r="P724">
        <v>531.77056297344302</v>
      </c>
      <c r="Q724">
        <v>543.377128830571</v>
      </c>
      <c r="R724">
        <v>35.470208300806497</v>
      </c>
      <c r="S724" s="1">
        <f>(Table2[[#This Row],[Close Price]]-Table2[[#This Row],[20D EMA]])/Table2[[#This Row],[20D EMA]]</f>
        <v>-3.3033965045681089E-2</v>
      </c>
      <c r="T724" s="1">
        <f>(Table2[[#This Row],[Close Price]]-Table2[[#This Row],[50D EMA]])/Table2[[#This Row],[50D EMA]]</f>
        <v>-6.2565635050213522E-2</v>
      </c>
      <c r="U724" s="1">
        <f>(Table2[[#This Row],[Close Price]]-Table2[[#This Row],[200D EMA]])/Table2[[#This Row],[200D EMA]]</f>
        <v>-8.2589285506280516E-2</v>
      </c>
      <c r="V724">
        <v>0.47190008193537603</v>
      </c>
      <c r="W724">
        <v>494.95</v>
      </c>
      <c r="X724">
        <v>510.35</v>
      </c>
      <c r="Y724">
        <v>494.95</v>
      </c>
      <c r="Z724">
        <v>511.1</v>
      </c>
      <c r="AA724">
        <v>494.95</v>
      </c>
      <c r="AB724">
        <v>520.9</v>
      </c>
      <c r="AC724" s="1">
        <f>(Table2[[#This Row],[Close Price]]/Table2[[#This Row],[Day Low]])-1</f>
        <v>7.1724416607739094E-3</v>
      </c>
      <c r="AD724" s="1">
        <f>(Table2[[#This Row],[Day High]]/Table2[[#This Row],[Close Price]])-1</f>
        <v>2.3771313941825412E-2</v>
      </c>
      <c r="AE724" s="1">
        <f>(Table2[[#This Row],[Close Price]]/Table2[[#This Row],[Current Week Low]])-1</f>
        <v>7.1724416607739094E-3</v>
      </c>
      <c r="AF724" s="1">
        <f>(Table2[[#This Row],[Current Week High]]/Table2[[#This Row],[Close Price]])-1</f>
        <v>2.5275827482447388E-2</v>
      </c>
      <c r="AG724" s="1">
        <f>(Table2[[#This Row],[Close Price]]/Table2[[#This Row],[Current Month Low]])-1</f>
        <v>7.1724416607739094E-3</v>
      </c>
      <c r="AH724" s="1">
        <f>(Table2[[#This Row],[Current Month High]]/Table2[[#This Row],[Close Price]])-1</f>
        <v>4.4934804413239604E-2</v>
      </c>
      <c r="AI724">
        <v>42.306920762286801</v>
      </c>
      <c r="AJ724">
        <v>14.808843850760001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-0.17</v>
      </c>
      <c r="AM724" t="s">
        <v>3206</v>
      </c>
      <c r="AN724">
        <v>-5.5</v>
      </c>
      <c r="AO724" t="s">
        <v>3206</v>
      </c>
      <c r="AP724">
        <v>-5.0549923345247001E-2</v>
      </c>
      <c r="AQ724">
        <f>(Table2[[#This Row],[Sharpe Ratio]]-AVERAGE(Table2[Sharpe Ratio]))/_xlfn.STDEV.P(Table2[Sharpe Ratio])</f>
        <v>-1.3470432730512993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635</v>
      </c>
      <c r="AT724">
        <f>_xlfn.RANK.AVG(Table2[[#This Row],[6M Return vs Nifty Z-Score]],Table2[6M Return vs Nifty Z-Score])</f>
        <v>722</v>
      </c>
      <c r="AU724">
        <f>_xlfn.RANK.AVG(Table2[[#This Row],[Sharpe Ratio Z-Score]],Table2[Sharpe Ratio Z-Score])</f>
        <v>667</v>
      </c>
      <c r="AV724">
        <f>(Table2[[#This Row],[Rank 1Y]]+Table2[[#This Row],[Rank 6M]]+Table2[[#This Row],[Rank Sharpe]])/3</f>
        <v>674.66666666666663</v>
      </c>
    </row>
    <row r="725" spans="1:48" x14ac:dyDescent="0.3">
      <c r="A725" t="s">
        <v>625</v>
      </c>
      <c r="B725" t="s">
        <v>626</v>
      </c>
      <c r="C725" t="s">
        <v>3172</v>
      </c>
      <c r="D725" t="s">
        <v>414</v>
      </c>
      <c r="E725">
        <v>30659.08578714</v>
      </c>
      <c r="F725">
        <v>410.45</v>
      </c>
      <c r="G725">
        <v>-30.063045679990001</v>
      </c>
      <c r="H725">
        <f>(Table2[[#This Row],[1Y Return vs Nifty]]-AVERAGE(Table2[1Y Return vs Nifty]))/_xlfn.STDEV.P(Table2[1Y Return vs Nifty])</f>
        <v>-0.95184203319049809</v>
      </c>
      <c r="I725">
        <v>1.16920741638852</v>
      </c>
      <c r="J725">
        <f>(Table2[[#This Row],[1M Return vs Nifty]]-AVERAGE(Table2[1M Return vs Nifty]))/_xlfn.STDEV.P(Table2[1M Return vs Nifty])</f>
        <v>-0.12219669461579526</v>
      </c>
      <c r="K725">
        <v>-21.676033381305</v>
      </c>
      <c r="L725">
        <f>(Table2[[#This Row],[6M Return vs Nifty]]-AVERAGE(Table2[6M Return vs Nifty]))/_xlfn.STDEV.P(Table2[6M Return vs Nifty])</f>
        <v>-1.1185966878525486</v>
      </c>
      <c r="M725">
        <v>-0.41972402631381001</v>
      </c>
      <c r="N725">
        <f>(Table2[[#This Row],[1W Return vs Nifty]]-AVERAGE(Table2[1W Return vs Nifty]))/_xlfn.STDEV.P(Table2[1W Return vs Nifty])</f>
        <v>-0.48866655018418137</v>
      </c>
      <c r="O725">
        <v>415.91</v>
      </c>
      <c r="P725">
        <v>411.87252814341099</v>
      </c>
      <c r="Q725">
        <v>415.851552997851</v>
      </c>
      <c r="R725">
        <v>46.073801621817502</v>
      </c>
      <c r="S725" s="1">
        <f>(Table2[[#This Row],[Close Price]]-Table2[[#This Row],[20D EMA]])/Table2[[#This Row],[20D EMA]]</f>
        <v>-1.3127840157726518E-2</v>
      </c>
      <c r="T725" s="1">
        <f>(Table2[[#This Row],[Close Price]]-Table2[[#This Row],[50D EMA]])/Table2[[#This Row],[50D EMA]]</f>
        <v>-3.4538068120816409E-3</v>
      </c>
      <c r="U725" s="1">
        <f>(Table2[[#This Row],[Close Price]]-Table2[[#This Row],[200D EMA]])/Table2[[#This Row],[200D EMA]]</f>
        <v>-1.2989137491279074E-2</v>
      </c>
      <c r="V725">
        <v>0.47847345633189797</v>
      </c>
      <c r="W725">
        <v>407.05</v>
      </c>
      <c r="X725">
        <v>418.75</v>
      </c>
      <c r="Y725">
        <v>398.5</v>
      </c>
      <c r="Z725">
        <v>418.75</v>
      </c>
      <c r="AA725">
        <v>398.5</v>
      </c>
      <c r="AB725">
        <v>427.7</v>
      </c>
      <c r="AC725" s="1">
        <f>(Table2[[#This Row],[Close Price]]/Table2[[#This Row],[Day Low]])-1</f>
        <v>8.3527822134872309E-3</v>
      </c>
      <c r="AD725" s="1">
        <f>(Table2[[#This Row],[Day High]]/Table2[[#This Row],[Close Price]])-1</f>
        <v>2.0221707881593387E-2</v>
      </c>
      <c r="AE725" s="1">
        <f>(Table2[[#This Row],[Close Price]]/Table2[[#This Row],[Current Week Low]])-1</f>
        <v>2.9987452948557092E-2</v>
      </c>
      <c r="AF725" s="1">
        <f>(Table2[[#This Row],[Current Week High]]/Table2[[#This Row],[Close Price]])-1</f>
        <v>2.0221707881593387E-2</v>
      </c>
      <c r="AG725" s="1">
        <f>(Table2[[#This Row],[Close Price]]/Table2[[#This Row],[Current Month Low]])-1</f>
        <v>2.9987452948557092E-2</v>
      </c>
      <c r="AH725" s="1">
        <f>(Table2[[#This Row],[Current Month High]]/Table2[[#This Row],[Close Price]])-1</f>
        <v>4.2027043488853666E-2</v>
      </c>
      <c r="AI725">
        <v>18.893896942380302</v>
      </c>
      <c r="AJ725">
        <v>15.8808582721626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0.02</v>
      </c>
      <c r="AM725" t="s">
        <v>3208</v>
      </c>
      <c r="AN725">
        <v>-4.75</v>
      </c>
      <c r="AO725" t="s">
        <v>3206</v>
      </c>
      <c r="AP725">
        <v>-6.9909996754805998E-2</v>
      </c>
      <c r="AQ725">
        <f>(Table2[[#This Row],[Sharpe Ratio]]-AVERAGE(Table2[Sharpe Ratio]))/_xlfn.STDEV.P(Table2[Sharpe Ratio])</f>
        <v>-1.5733885052502532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656</v>
      </c>
      <c r="AT725">
        <f>_xlfn.RANK.AVG(Table2[[#This Row],[6M Return vs Nifty Z-Score]],Table2[6M Return vs Nifty Z-Score])</f>
        <v>678</v>
      </c>
      <c r="AU725">
        <f>_xlfn.RANK.AVG(Table2[[#This Row],[Sharpe Ratio Z-Score]],Table2[Sharpe Ratio Z-Score])</f>
        <v>693</v>
      </c>
      <c r="AV725">
        <f>(Table2[[#This Row],[Rank 1Y]]+Table2[[#This Row],[Rank 6M]]+Table2[[#This Row],[Rank Sharpe]])/3</f>
        <v>675.66666666666663</v>
      </c>
    </row>
    <row r="726" spans="1:48" x14ac:dyDescent="0.3">
      <c r="A726" t="s">
        <v>1571</v>
      </c>
      <c r="B726" t="s">
        <v>1572</v>
      </c>
      <c r="C726" t="s">
        <v>3162</v>
      </c>
      <c r="D726" t="s">
        <v>662</v>
      </c>
      <c r="E726">
        <v>6289.0365085800004</v>
      </c>
      <c r="F726">
        <v>128.47999999999999</v>
      </c>
      <c r="G726">
        <v>-51.4695325150469</v>
      </c>
      <c r="H726">
        <f>(Table2[[#This Row],[1Y Return vs Nifty]]-AVERAGE(Table2[1Y Return vs Nifty]))/_xlfn.STDEV.P(Table2[1Y Return vs Nifty])</f>
        <v>-1.3313810620573796</v>
      </c>
      <c r="I726">
        <v>-8.8465282715515006</v>
      </c>
      <c r="J726">
        <f>(Table2[[#This Row],[1M Return vs Nifty]]-AVERAGE(Table2[1M Return vs Nifty]))/_xlfn.STDEV.P(Table2[1M Return vs Nifty])</f>
        <v>-1.1002896610664175</v>
      </c>
      <c r="K726">
        <v>-11.6718758218963</v>
      </c>
      <c r="L726">
        <f>(Table2[[#This Row],[6M Return vs Nifty]]-AVERAGE(Table2[6M Return vs Nifty]))/_xlfn.STDEV.P(Table2[6M Return vs Nifty])</f>
        <v>-0.79878476500891282</v>
      </c>
      <c r="M726">
        <v>-0.65532383417753104</v>
      </c>
      <c r="N726">
        <f>(Table2[[#This Row],[1W Return vs Nifty]]-AVERAGE(Table2[1W Return vs Nifty]))/_xlfn.STDEV.P(Table2[1W Return vs Nifty])</f>
        <v>-0.53325691361624084</v>
      </c>
      <c r="O726">
        <v>132.96</v>
      </c>
      <c r="P726">
        <v>135.295336318099</v>
      </c>
      <c r="Q726">
        <v>138.48594177229299</v>
      </c>
      <c r="R726">
        <v>33.429175481653502</v>
      </c>
      <c r="S726" s="1">
        <f>(Table2[[#This Row],[Close Price]]-Table2[[#This Row],[20D EMA]])/Table2[[#This Row],[20D EMA]]</f>
        <v>-3.369434416365838E-2</v>
      </c>
      <c r="T726" s="1">
        <f>(Table2[[#This Row],[Close Price]]-Table2[[#This Row],[50D EMA]])/Table2[[#This Row],[50D EMA]]</f>
        <v>-5.0373771214664541E-2</v>
      </c>
      <c r="U726" s="1">
        <f>(Table2[[#This Row],[Close Price]]-Table2[[#This Row],[200D EMA]])/Table2[[#This Row],[200D EMA]]</f>
        <v>-7.2252400815855933E-2</v>
      </c>
      <c r="V726">
        <v>0.48648132869585398</v>
      </c>
      <c r="W726">
        <v>128</v>
      </c>
      <c r="X726">
        <v>129.71</v>
      </c>
      <c r="Y726">
        <v>126.13</v>
      </c>
      <c r="Z726">
        <v>131.68</v>
      </c>
      <c r="AA726">
        <v>126.13</v>
      </c>
      <c r="AB726">
        <v>134.5</v>
      </c>
      <c r="AC726" s="1">
        <f>(Table2[[#This Row],[Close Price]]/Table2[[#This Row],[Day Low]])-1</f>
        <v>3.7499999999999201E-3</v>
      </c>
      <c r="AD726" s="1">
        <f>(Table2[[#This Row],[Day High]]/Table2[[#This Row],[Close Price]])-1</f>
        <v>9.5734744707349773E-3</v>
      </c>
      <c r="AE726" s="1">
        <f>(Table2[[#This Row],[Close Price]]/Table2[[#This Row],[Current Week Low]])-1</f>
        <v>1.8631570601760128E-2</v>
      </c>
      <c r="AF726" s="1">
        <f>(Table2[[#This Row],[Current Week High]]/Table2[[#This Row],[Close Price]])-1</f>
        <v>2.4906600249066102E-2</v>
      </c>
      <c r="AG726" s="1">
        <f>(Table2[[#This Row],[Close Price]]/Table2[[#This Row],[Current Month Low]])-1</f>
        <v>1.8631570601760128E-2</v>
      </c>
      <c r="AH726" s="1">
        <f>(Table2[[#This Row],[Current Month High]]/Table2[[#This Row],[Close Price]])-1</f>
        <v>4.6855541718555438E-2</v>
      </c>
      <c r="AI726">
        <v>39.360211706102099</v>
      </c>
      <c r="AJ726">
        <v>17.3333333333333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-0.18</v>
      </c>
      <c r="AM726" t="s">
        <v>3206</v>
      </c>
      <c r="AN726">
        <v>-7.19</v>
      </c>
      <c r="AO726" t="s">
        <v>3206</v>
      </c>
      <c r="AP726">
        <v>-9.9465489558400996E-2</v>
      </c>
      <c r="AQ726">
        <f>(Table2[[#This Row],[Sharpe Ratio]]-AVERAGE(Table2[Sharpe Ratio]))/_xlfn.STDEV.P(Table2[Sharpe Ratio])</f>
        <v>-1.918931868638595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719</v>
      </c>
      <c r="AT726">
        <f>_xlfn.RANK.AVG(Table2[[#This Row],[6M Return vs Nifty Z-Score]],Table2[6M Return vs Nifty Z-Score])</f>
        <v>584</v>
      </c>
      <c r="AU726">
        <f>_xlfn.RANK.AVG(Table2[[#This Row],[Sharpe Ratio Z-Score]],Table2[Sharpe Ratio Z-Score])</f>
        <v>724</v>
      </c>
      <c r="AV726">
        <f>(Table2[[#This Row],[Rank 1Y]]+Table2[[#This Row],[Rank 6M]]+Table2[[#This Row],[Rank Sharpe]])/3</f>
        <v>675.66666666666663</v>
      </c>
    </row>
    <row r="727" spans="1:48" x14ac:dyDescent="0.3">
      <c r="A727" t="s">
        <v>1990</v>
      </c>
      <c r="B727" t="s">
        <v>1991</v>
      </c>
      <c r="C727" t="s">
        <v>3168</v>
      </c>
      <c r="D727" t="s">
        <v>1476</v>
      </c>
      <c r="E727">
        <v>3477.00769454499</v>
      </c>
      <c r="F727">
        <v>129.28</v>
      </c>
      <c r="G727">
        <v>-54.715019270416697</v>
      </c>
      <c r="H727">
        <f>(Table2[[#This Row],[1Y Return vs Nifty]]-AVERAGE(Table2[1Y Return vs Nifty]))/_xlfn.STDEV.P(Table2[1Y Return vs Nifty])</f>
        <v>-1.3889238480747521</v>
      </c>
      <c r="I727">
        <v>-7.3232865471402495E-2</v>
      </c>
      <c r="J727">
        <f>(Table2[[#This Row],[1M Return vs Nifty]]-AVERAGE(Table2[1M Return vs Nifty]))/_xlfn.STDEV.P(Table2[1M Return vs Nifty])</f>
        <v>-0.24352798158110242</v>
      </c>
      <c r="K727">
        <v>-14.229165634334199</v>
      </c>
      <c r="L727">
        <f>(Table2[[#This Row],[6M Return vs Nifty]]-AVERAGE(Table2[6M Return vs Nifty]))/_xlfn.STDEV.P(Table2[6M Return vs Nifty])</f>
        <v>-0.88053595368496806</v>
      </c>
      <c r="M727">
        <v>-1.2636006729960501</v>
      </c>
      <c r="N727">
        <f>(Table2[[#This Row],[1W Return vs Nifty]]-AVERAGE(Table2[1W Return vs Nifty]))/_xlfn.STDEV.P(Table2[1W Return vs Nifty])</f>
        <v>-0.64838130847954656</v>
      </c>
      <c r="O727">
        <v>131.51</v>
      </c>
      <c r="P727">
        <v>131.30086245995099</v>
      </c>
      <c r="Q727">
        <v>137.814463607459</v>
      </c>
      <c r="R727">
        <v>41.275980038169898</v>
      </c>
      <c r="S727" s="1">
        <f>(Table2[[#This Row],[Close Price]]-Table2[[#This Row],[20D EMA]])/Table2[[#This Row],[20D EMA]]</f>
        <v>-1.695688540795369E-2</v>
      </c>
      <c r="T727" s="1">
        <f>(Table2[[#This Row],[Close Price]]-Table2[[#This Row],[50D EMA]])/Table2[[#This Row],[50D EMA]]</f>
        <v>-1.5391082907527649E-2</v>
      </c>
      <c r="U727" s="1">
        <f>(Table2[[#This Row],[Close Price]]-Table2[[#This Row],[200D EMA]])/Table2[[#This Row],[200D EMA]]</f>
        <v>-6.1927198234925235E-2</v>
      </c>
      <c r="V727">
        <v>0.59259455016100404</v>
      </c>
      <c r="W727">
        <v>128.86000000000001</v>
      </c>
      <c r="X727">
        <v>132.1</v>
      </c>
      <c r="Y727">
        <v>128.86000000000001</v>
      </c>
      <c r="Z727">
        <v>137</v>
      </c>
      <c r="AA727">
        <v>128.86000000000001</v>
      </c>
      <c r="AB727">
        <v>139.69999999999999</v>
      </c>
      <c r="AC727" s="1">
        <f>(Table2[[#This Row],[Close Price]]/Table2[[#This Row],[Day Low]])-1</f>
        <v>3.2593512338972008E-3</v>
      </c>
      <c r="AD727" s="1">
        <f>(Table2[[#This Row],[Day High]]/Table2[[#This Row],[Close Price]])-1</f>
        <v>2.1813118811881083E-2</v>
      </c>
      <c r="AE727" s="1">
        <f>(Table2[[#This Row],[Close Price]]/Table2[[#This Row],[Current Week Low]])-1</f>
        <v>3.2593512338972008E-3</v>
      </c>
      <c r="AF727" s="1">
        <f>(Table2[[#This Row],[Current Week High]]/Table2[[#This Row],[Close Price]])-1</f>
        <v>5.971534653465338E-2</v>
      </c>
      <c r="AG727" s="1">
        <f>(Table2[[#This Row],[Close Price]]/Table2[[#This Row],[Current Month Low]])-1</f>
        <v>3.2593512338972008E-3</v>
      </c>
      <c r="AH727" s="1">
        <f>(Table2[[#This Row],[Current Month High]]/Table2[[#This Row],[Close Price]])-1</f>
        <v>8.0600247524752477E-2</v>
      </c>
      <c r="AI727">
        <v>44.608601485148498</v>
      </c>
      <c r="AJ727">
        <v>23.772139779798898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-0.12</v>
      </c>
      <c r="AM727" t="s">
        <v>3206</v>
      </c>
      <c r="AN727">
        <v>0.47</v>
      </c>
      <c r="AO727" t="s">
        <v>3208</v>
      </c>
      <c r="AP727">
        <v>-7.2676853014261994E-2</v>
      </c>
      <c r="AQ727">
        <f>(Table2[[#This Row],[Sharpe Ratio]]-AVERAGE(Table2[Sharpe Ratio]))/_xlfn.STDEV.P(Table2[Sharpe Ratio])</f>
        <v>-1.6057367670186451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725</v>
      </c>
      <c r="AT727">
        <f>_xlfn.RANK.AVG(Table2[[#This Row],[6M Return vs Nifty Z-Score]],Table2[6M Return vs Nifty Z-Score])</f>
        <v>605</v>
      </c>
      <c r="AU727">
        <f>_xlfn.RANK.AVG(Table2[[#This Row],[Sharpe Ratio Z-Score]],Table2[Sharpe Ratio Z-Score])</f>
        <v>698</v>
      </c>
      <c r="AV727">
        <f>(Table2[[#This Row],[Rank 1Y]]+Table2[[#This Row],[Rank 6M]]+Table2[[#This Row],[Rank Sharpe]])/3</f>
        <v>676</v>
      </c>
    </row>
    <row r="728" spans="1:48" x14ac:dyDescent="0.3">
      <c r="A728" t="s">
        <v>2070</v>
      </c>
      <c r="B728" t="s">
        <v>2071</v>
      </c>
      <c r="C728" t="s">
        <v>3161</v>
      </c>
      <c r="D728" t="s">
        <v>51</v>
      </c>
      <c r="E728">
        <v>3159.9406565999998</v>
      </c>
      <c r="F728">
        <v>310.8</v>
      </c>
      <c r="G728">
        <v>-74.453597788052093</v>
      </c>
      <c r="H728">
        <f>(Table2[[#This Row],[1Y Return vs Nifty]]-AVERAGE(Table2[1Y Return vs Nifty]))/_xlfn.STDEV.P(Table2[1Y Return vs Nifty])</f>
        <v>-1.7388907052952125</v>
      </c>
      <c r="I728">
        <v>0.995040028255049</v>
      </c>
      <c r="J728">
        <f>(Table2[[#This Row],[1M Return vs Nifty]]-AVERAGE(Table2[1M Return vs Nifty]))/_xlfn.STDEV.P(Table2[1M Return vs Nifty])</f>
        <v>-0.13920512041955771</v>
      </c>
      <c r="K728">
        <v>-47.2839831667726</v>
      </c>
      <c r="L728">
        <f>(Table2[[#This Row],[6M Return vs Nifty]]-AVERAGE(Table2[6M Return vs Nifty]))/_xlfn.STDEV.P(Table2[6M Return vs Nifty])</f>
        <v>-1.9372291026600703</v>
      </c>
      <c r="M728">
        <v>2.7141022955375802</v>
      </c>
      <c r="N728">
        <f>(Table2[[#This Row],[1W Return vs Nifty]]-AVERAGE(Table2[1W Return vs Nifty]))/_xlfn.STDEV.P(Table2[1W Return vs Nifty])</f>
        <v>0.10445131307459091</v>
      </c>
      <c r="O728">
        <v>319.57</v>
      </c>
      <c r="P728">
        <v>360.27754461054002</v>
      </c>
      <c r="Q728">
        <v>453.177730727854</v>
      </c>
      <c r="R728">
        <v>49.851866100305998</v>
      </c>
      <c r="S728" s="1">
        <f>(Table2[[#This Row],[Close Price]]-Table2[[#This Row],[20D EMA]])/Table2[[#This Row],[20D EMA]]</f>
        <v>-2.7443126701505092E-2</v>
      </c>
      <c r="T728" s="1">
        <f>(Table2[[#This Row],[Close Price]]-Table2[[#This Row],[50D EMA]])/Table2[[#This Row],[50D EMA]]</f>
        <v>-0.13733174701194667</v>
      </c>
      <c r="U728" s="1">
        <f>(Table2[[#This Row],[Close Price]]-Table2[[#This Row],[200D EMA]])/Table2[[#This Row],[200D EMA]]</f>
        <v>-0.3141763618860518</v>
      </c>
      <c r="V728">
        <v>0.66294263363822004</v>
      </c>
      <c r="W728">
        <v>309.35000000000002</v>
      </c>
      <c r="X728">
        <v>319.5</v>
      </c>
      <c r="Y728">
        <v>306</v>
      </c>
      <c r="Z728">
        <v>319.5</v>
      </c>
      <c r="AA728">
        <v>306</v>
      </c>
      <c r="AB728">
        <v>325</v>
      </c>
      <c r="AC728" s="1">
        <f>(Table2[[#This Row],[Close Price]]/Table2[[#This Row],[Day Low]])-1</f>
        <v>4.6872474543397935E-3</v>
      </c>
      <c r="AD728" s="1">
        <f>(Table2[[#This Row],[Day High]]/Table2[[#This Row],[Close Price]])-1</f>
        <v>2.7992277992277881E-2</v>
      </c>
      <c r="AE728" s="1">
        <f>(Table2[[#This Row],[Close Price]]/Table2[[#This Row],[Current Week Low]])-1</f>
        <v>1.5686274509803866E-2</v>
      </c>
      <c r="AF728" s="1">
        <f>(Table2[[#This Row],[Current Week High]]/Table2[[#This Row],[Close Price]])-1</f>
        <v>2.7992277992277881E-2</v>
      </c>
      <c r="AG728" s="1">
        <f>(Table2[[#This Row],[Close Price]]/Table2[[#This Row],[Current Month Low]])-1</f>
        <v>1.5686274509803866E-2</v>
      </c>
      <c r="AH728" s="1">
        <f>(Table2[[#This Row],[Current Month High]]/Table2[[#This Row],[Close Price]])-1</f>
        <v>4.5688545688545634E-2</v>
      </c>
      <c r="AI728">
        <v>117.133204633204</v>
      </c>
      <c r="AJ728">
        <v>10.5263157894736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-0.33</v>
      </c>
      <c r="AM728" t="s">
        <v>3206</v>
      </c>
      <c r="AN728">
        <v>-0.26</v>
      </c>
      <c r="AO728" t="s">
        <v>3206</v>
      </c>
      <c r="AQ728">
        <f>(Table2[[#This Row],[Sharpe Ratio]]-AVERAGE(Table2[Sharpe Ratio]))/_xlfn.STDEV.P(Table2[Sharpe Ratio])</f>
        <v>-0.75604684988846582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737</v>
      </c>
      <c r="AT728">
        <f>_xlfn.RANK.AVG(Table2[[#This Row],[6M Return vs Nifty Z-Score]],Table2[6M Return vs Nifty Z-Score])</f>
        <v>735</v>
      </c>
      <c r="AU728">
        <f>_xlfn.RANK.AVG(Table2[[#This Row],[Sharpe Ratio Z-Score]],Table2[Sharpe Ratio Z-Score])</f>
        <v>559.5</v>
      </c>
      <c r="AV728">
        <f>(Table2[[#This Row],[Rank 1Y]]+Table2[[#This Row],[Rank 6M]]+Table2[[#This Row],[Rank Sharpe]])/3</f>
        <v>677.16666666666663</v>
      </c>
    </row>
    <row r="729" spans="1:48" x14ac:dyDescent="0.3">
      <c r="A729" t="s">
        <v>1459</v>
      </c>
      <c r="B729" t="s">
        <v>1460</v>
      </c>
      <c r="C729" t="s">
        <v>3165</v>
      </c>
      <c r="D729" t="s">
        <v>54</v>
      </c>
      <c r="E729">
        <v>7492.8789453319996</v>
      </c>
      <c r="F729">
        <v>224.12</v>
      </c>
      <c r="G729">
        <v>-36.187294465319603</v>
      </c>
      <c r="H729">
        <f>(Table2[[#This Row],[1Y Return vs Nifty]]-AVERAGE(Table2[1Y Return vs Nifty]))/_xlfn.STDEV.P(Table2[1Y Return vs Nifty])</f>
        <v>-1.0604255412847163</v>
      </c>
      <c r="I729">
        <v>2.6937672857370099</v>
      </c>
      <c r="J729">
        <f>(Table2[[#This Row],[1M Return vs Nifty]]-AVERAGE(Table2[1M Return vs Nifty]))/_xlfn.STDEV.P(Table2[1M Return vs Nifty])</f>
        <v>2.6685158061102901E-2</v>
      </c>
      <c r="K729">
        <v>-54.968308109767598</v>
      </c>
      <c r="L729">
        <f>(Table2[[#This Row],[6M Return vs Nifty]]-AVERAGE(Table2[6M Return vs Nifty]))/_xlfn.STDEV.P(Table2[6M Return vs Nifty])</f>
        <v>-2.1828808450662338</v>
      </c>
      <c r="M729">
        <v>5.6913796801325303</v>
      </c>
      <c r="N729">
        <f>(Table2[[#This Row],[1W Return vs Nifty]]-AVERAGE(Table2[1W Return vs Nifty]))/_xlfn.STDEV.P(Table2[1W Return vs Nifty])</f>
        <v>0.66794023023844473</v>
      </c>
      <c r="O729">
        <v>224.81</v>
      </c>
      <c r="P729">
        <v>228.11914609118401</v>
      </c>
      <c r="Q729">
        <v>257.65059164047102</v>
      </c>
      <c r="R729">
        <v>62.6084306527667</v>
      </c>
      <c r="S729" s="1">
        <f>(Table2[[#This Row],[Close Price]]-Table2[[#This Row],[20D EMA]])/Table2[[#This Row],[20D EMA]]</f>
        <v>-3.0692584849428303E-3</v>
      </c>
      <c r="T729" s="1">
        <f>(Table2[[#This Row],[Close Price]]-Table2[[#This Row],[50D EMA]])/Table2[[#This Row],[50D EMA]]</f>
        <v>-1.7530953274678046E-2</v>
      </c>
      <c r="U729" s="1">
        <f>(Table2[[#This Row],[Close Price]]-Table2[[#This Row],[200D EMA]])/Table2[[#This Row],[200D EMA]]</f>
        <v>-0.13013978127114118</v>
      </c>
      <c r="V729">
        <v>0.84709900161597096</v>
      </c>
      <c r="W729">
        <v>0</v>
      </c>
      <c r="X729">
        <v>0</v>
      </c>
      <c r="Y729">
        <v>221.1</v>
      </c>
      <c r="Z729">
        <v>236</v>
      </c>
      <c r="AA729">
        <v>219.79</v>
      </c>
      <c r="AB729">
        <v>236</v>
      </c>
      <c r="AC729" s="1" t="e">
        <f>(Table2[[#This Row],[Close Price]]/Table2[[#This Row],[Day Low]])-1</f>
        <v>#DIV/0!</v>
      </c>
      <c r="AD729" s="1">
        <f>(Table2[[#This Row],[Day High]]/Table2[[#This Row],[Close Price]])-1</f>
        <v>-1</v>
      </c>
      <c r="AE729" s="1">
        <f>(Table2[[#This Row],[Close Price]]/Table2[[#This Row],[Current Week Low]])-1</f>
        <v>1.3658977838082453E-2</v>
      </c>
      <c r="AF729" s="1">
        <f>(Table2[[#This Row],[Current Week High]]/Table2[[#This Row],[Close Price]])-1</f>
        <v>5.3007317508477536E-2</v>
      </c>
      <c r="AG729" s="1">
        <f>(Table2[[#This Row],[Close Price]]/Table2[[#This Row],[Current Month Low]])-1</f>
        <v>1.9700623322262301E-2</v>
      </c>
      <c r="AH729" s="1">
        <f>(Table2[[#This Row],[Current Month High]]/Table2[[#This Row],[Close Price]])-1</f>
        <v>5.3007317508477536E-2</v>
      </c>
      <c r="AI729">
        <v>110.958415134749</v>
      </c>
      <c r="AJ729">
        <v>14.288628250892399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-0.22</v>
      </c>
      <c r="AM729" t="s">
        <v>3206</v>
      </c>
      <c r="AN729">
        <v>-3.66</v>
      </c>
      <c r="AO729" t="s">
        <v>3206</v>
      </c>
      <c r="AP729">
        <v>-2.2824480556616001E-2</v>
      </c>
      <c r="AQ729">
        <f>(Table2[[#This Row],[Sharpe Ratio]]-AVERAGE(Table2[Sharpe Ratio]))/_xlfn.STDEV.P(Table2[Sharpe Ratio])</f>
        <v>-1.0228956495865573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676</v>
      </c>
      <c r="AT729">
        <f>_xlfn.RANK.AVG(Table2[[#This Row],[6M Return vs Nifty Z-Score]],Table2[6M Return vs Nifty Z-Score])</f>
        <v>737</v>
      </c>
      <c r="AU729">
        <f>_xlfn.RANK.AVG(Table2[[#This Row],[Sharpe Ratio Z-Score]],Table2[Sharpe Ratio Z-Score])</f>
        <v>630</v>
      </c>
      <c r="AV729">
        <f>(Table2[[#This Row],[Rank 1Y]]+Table2[[#This Row],[Rank 6M]]+Table2[[#This Row],[Rank Sharpe]])/3</f>
        <v>681</v>
      </c>
    </row>
    <row r="730" spans="1:48" x14ac:dyDescent="0.3">
      <c r="A730" t="s">
        <v>1797</v>
      </c>
      <c r="B730" t="s">
        <v>1798</v>
      </c>
      <c r="C730" t="s">
        <v>3161</v>
      </c>
      <c r="D730" t="s">
        <v>51</v>
      </c>
      <c r="E730">
        <v>4387.0489846</v>
      </c>
      <c r="F730">
        <v>607.45000000000005</v>
      </c>
      <c r="G730">
        <v>-48.735909105735203</v>
      </c>
      <c r="H730">
        <f>(Table2[[#This Row],[1Y Return vs Nifty]]-AVERAGE(Table2[1Y Return vs Nifty]))/_xlfn.STDEV.P(Table2[1Y Return vs Nifty])</f>
        <v>-1.2829136614020409</v>
      </c>
      <c r="I730">
        <v>0.45185137227275401</v>
      </c>
      <c r="J730">
        <f>(Table2[[#This Row],[1M Return vs Nifty]]-AVERAGE(Table2[1M Return vs Nifty]))/_xlfn.STDEV.P(Table2[1M Return vs Nifty])</f>
        <v>-0.19225055017383688</v>
      </c>
      <c r="K730">
        <v>-42.881927657831099</v>
      </c>
      <c r="L730">
        <f>(Table2[[#This Row],[6M Return vs Nifty]]-AVERAGE(Table2[6M Return vs Nifty]))/_xlfn.STDEV.P(Table2[6M Return vs Nifty])</f>
        <v>-1.7965046260193593</v>
      </c>
      <c r="M730">
        <v>1.5611401398015099</v>
      </c>
      <c r="N730">
        <f>(Table2[[#This Row],[1W Return vs Nifty]]-AVERAGE(Table2[1W Return vs Nifty]))/_xlfn.STDEV.P(Table2[1W Return vs Nifty])</f>
        <v>-0.11376194445667137</v>
      </c>
      <c r="O730">
        <v>618.07000000000005</v>
      </c>
      <c r="P730">
        <v>654.23310070894399</v>
      </c>
      <c r="Q730">
        <v>768.94929405241305</v>
      </c>
      <c r="R730">
        <v>50.3578909658873</v>
      </c>
      <c r="S730" s="1">
        <f>(Table2[[#This Row],[Close Price]]-Table2[[#This Row],[20D EMA]])/Table2[[#This Row],[20D EMA]]</f>
        <v>-1.7182519779313028E-2</v>
      </c>
      <c r="T730" s="1">
        <f>(Table2[[#This Row],[Close Price]]-Table2[[#This Row],[50D EMA]])/Table2[[#This Row],[50D EMA]]</f>
        <v>-7.1508305920700996E-2</v>
      </c>
      <c r="U730" s="1">
        <f>(Table2[[#This Row],[Close Price]]-Table2[[#This Row],[200D EMA]])/Table2[[#This Row],[200D EMA]]</f>
        <v>-0.21002593448171486</v>
      </c>
      <c r="V730">
        <v>0.52901765112299703</v>
      </c>
      <c r="W730">
        <v>606.5</v>
      </c>
      <c r="X730">
        <v>619.70000000000005</v>
      </c>
      <c r="Y730">
        <v>601.5</v>
      </c>
      <c r="Z730">
        <v>621.20000000000005</v>
      </c>
      <c r="AA730">
        <v>601.5</v>
      </c>
      <c r="AB730">
        <v>636.29999999999995</v>
      </c>
      <c r="AC730" s="1">
        <f>(Table2[[#This Row],[Close Price]]/Table2[[#This Row],[Day Low]])-1</f>
        <v>1.5663643858203624E-3</v>
      </c>
      <c r="AD730" s="1">
        <f>(Table2[[#This Row],[Day High]]/Table2[[#This Row],[Close Price]])-1</f>
        <v>2.0166268828710088E-2</v>
      </c>
      <c r="AE730" s="1">
        <f>(Table2[[#This Row],[Close Price]]/Table2[[#This Row],[Current Week Low]])-1</f>
        <v>9.8919368246053185E-3</v>
      </c>
      <c r="AF730" s="1">
        <f>(Table2[[#This Row],[Current Week High]]/Table2[[#This Row],[Close Price]])-1</f>
        <v>2.2635607868960461E-2</v>
      </c>
      <c r="AG730" s="1">
        <f>(Table2[[#This Row],[Close Price]]/Table2[[#This Row],[Current Month Low]])-1</f>
        <v>9.8919368246053185E-3</v>
      </c>
      <c r="AH730" s="1">
        <f>(Table2[[#This Row],[Current Month High]]/Table2[[#This Row],[Close Price]])-1</f>
        <v>4.7493620874145881E-2</v>
      </c>
      <c r="AI730">
        <v>104.658819655938</v>
      </c>
      <c r="AJ730">
        <v>3.5985332992240102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-0.19</v>
      </c>
      <c r="AM730" t="s">
        <v>3206</v>
      </c>
      <c r="AN730">
        <v>-2.2200000000000002</v>
      </c>
      <c r="AO730" t="s">
        <v>3206</v>
      </c>
      <c r="AP730">
        <v>-8.1374651537480004E-3</v>
      </c>
      <c r="AQ730">
        <f>(Table2[[#This Row],[Sharpe Ratio]]-AVERAGE(Table2[Sharpe Ratio]))/_xlfn.STDEV.P(Table2[Sharpe Ratio])</f>
        <v>-0.85118473499723635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714</v>
      </c>
      <c r="AT730">
        <f>_xlfn.RANK.AVG(Table2[[#This Row],[6M Return vs Nifty Z-Score]],Table2[6M Return vs Nifty Z-Score])</f>
        <v>734</v>
      </c>
      <c r="AU730">
        <f>_xlfn.RANK.AVG(Table2[[#This Row],[Sharpe Ratio Z-Score]],Table2[Sharpe Ratio Z-Score])</f>
        <v>597</v>
      </c>
      <c r="AV730">
        <f>(Table2[[#This Row],[Rank 1Y]]+Table2[[#This Row],[Rank 6M]]+Table2[[#This Row],[Rank Sharpe]])/3</f>
        <v>681.66666666666663</v>
      </c>
    </row>
    <row r="731" spans="1:48" x14ac:dyDescent="0.3">
      <c r="A731" t="s">
        <v>2611</v>
      </c>
      <c r="B731" t="s">
        <v>2612</v>
      </c>
      <c r="C731" t="s">
        <v>3175</v>
      </c>
      <c r="D731" t="s">
        <v>501</v>
      </c>
      <c r="E731">
        <v>1786.3363826549901</v>
      </c>
      <c r="F731">
        <v>106.32</v>
      </c>
      <c r="G731">
        <v>-63.8433431934995</v>
      </c>
      <c r="H731">
        <f>(Table2[[#This Row],[1Y Return vs Nifty]]-AVERAGE(Table2[1Y Return vs Nifty]))/_xlfn.STDEV.P(Table2[1Y Return vs Nifty])</f>
        <v>-1.5507698914561139</v>
      </c>
      <c r="I731">
        <v>-4.6944495479478503</v>
      </c>
      <c r="J731">
        <f>(Table2[[#This Row],[1M Return vs Nifty]]-AVERAGE(Table2[1M Return vs Nifty]))/_xlfn.STDEV.P(Table2[1M Return vs Nifty])</f>
        <v>-0.69481580250643027</v>
      </c>
      <c r="K731">
        <v>-15.665166742963599</v>
      </c>
      <c r="L731">
        <f>(Table2[[#This Row],[6M Return vs Nifty]]-AVERAGE(Table2[6M Return vs Nifty]))/_xlfn.STDEV.P(Table2[6M Return vs Nifty])</f>
        <v>-0.92644189559253498</v>
      </c>
      <c r="M731">
        <v>4.7262672224037097</v>
      </c>
      <c r="N731">
        <f>(Table2[[#This Row],[1W Return vs Nifty]]-AVERAGE(Table2[1W Return vs Nifty]))/_xlfn.STDEV.P(Table2[1W Return vs Nifty])</f>
        <v>0.48527999959925444</v>
      </c>
      <c r="O731">
        <v>106.14</v>
      </c>
      <c r="P731">
        <v>106.901568507173</v>
      </c>
      <c r="Q731">
        <v>115.266466170307</v>
      </c>
      <c r="R731">
        <v>54.5517818007012</v>
      </c>
      <c r="S731" s="1">
        <f>(Table2[[#This Row],[Close Price]]-Table2[[#This Row],[20D EMA]])/Table2[[#This Row],[20D EMA]]</f>
        <v>1.6958733747879462E-3</v>
      </c>
      <c r="T731" s="1">
        <f>(Table2[[#This Row],[Close Price]]-Table2[[#This Row],[50D EMA]])/Table2[[#This Row],[50D EMA]]</f>
        <v>-5.4402242669992287E-3</v>
      </c>
      <c r="U731" s="1">
        <f>(Table2[[#This Row],[Close Price]]-Table2[[#This Row],[200D EMA]])/Table2[[#This Row],[200D EMA]]</f>
        <v>-7.7615515314649622E-2</v>
      </c>
      <c r="V731">
        <v>0.55641974907358505</v>
      </c>
      <c r="W731">
        <v>105.22</v>
      </c>
      <c r="X731">
        <v>108.99</v>
      </c>
      <c r="Y731">
        <v>103.61</v>
      </c>
      <c r="Z731">
        <v>109.56</v>
      </c>
      <c r="AA731">
        <v>102.27</v>
      </c>
      <c r="AB731">
        <v>110</v>
      </c>
      <c r="AC731" s="1">
        <f>(Table2[[#This Row],[Close Price]]/Table2[[#This Row],[Day Low]])-1</f>
        <v>1.0454286257365553E-2</v>
      </c>
      <c r="AD731" s="1">
        <f>(Table2[[#This Row],[Day High]]/Table2[[#This Row],[Close Price]])-1</f>
        <v>2.5112866817155854E-2</v>
      </c>
      <c r="AE731" s="1">
        <f>(Table2[[#This Row],[Close Price]]/Table2[[#This Row],[Current Week Low]])-1</f>
        <v>2.6155776469452663E-2</v>
      </c>
      <c r="AF731" s="1">
        <f>(Table2[[#This Row],[Current Week High]]/Table2[[#This Row],[Close Price]])-1</f>
        <v>3.0474040632054278E-2</v>
      </c>
      <c r="AG731" s="1">
        <f>(Table2[[#This Row],[Close Price]]/Table2[[#This Row],[Current Month Low]])-1</f>
        <v>3.9601056028160775E-2</v>
      </c>
      <c r="AH731" s="1">
        <f>(Table2[[#This Row],[Current Month High]]/Table2[[#This Row],[Close Price]])-1</f>
        <v>3.4612490594432055E-2</v>
      </c>
      <c r="AI731">
        <v>68.359668924003003</v>
      </c>
      <c r="AJ731">
        <v>32.983114446529001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-0.02</v>
      </c>
      <c r="AM731" t="s">
        <v>3206</v>
      </c>
      <c r="AN731">
        <v>1.1599999999999999</v>
      </c>
      <c r="AO731" t="s">
        <v>3208</v>
      </c>
      <c r="AP731">
        <v>-6.9816013968353005E-2</v>
      </c>
      <c r="AQ731">
        <f>(Table2[[#This Row],[Sharpe Ratio]]-AVERAGE(Table2[Sharpe Ratio]))/_xlfn.STDEV.P(Table2[Sharpe Ratio])</f>
        <v>-1.5722897203865602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733</v>
      </c>
      <c r="AT731">
        <f>_xlfn.RANK.AVG(Table2[[#This Row],[6M Return vs Nifty Z-Score]],Table2[6M Return vs Nifty Z-Score])</f>
        <v>624</v>
      </c>
      <c r="AU731">
        <f>_xlfn.RANK.AVG(Table2[[#This Row],[Sharpe Ratio Z-Score]],Table2[Sharpe Ratio Z-Score])</f>
        <v>691</v>
      </c>
      <c r="AV731">
        <f>(Table2[[#This Row],[Rank 1Y]]+Table2[[#This Row],[Rank 6M]]+Table2[[#This Row],[Rank Sharpe]])/3</f>
        <v>682.66666666666663</v>
      </c>
    </row>
    <row r="732" spans="1:48" x14ac:dyDescent="0.3">
      <c r="A732" t="s">
        <v>1209</v>
      </c>
      <c r="B732" t="s">
        <v>1210</v>
      </c>
      <c r="C732" t="s">
        <v>3171</v>
      </c>
      <c r="D732" t="s">
        <v>1211</v>
      </c>
      <c r="E732">
        <v>10090.917651735001</v>
      </c>
      <c r="F732">
        <v>925.9</v>
      </c>
      <c r="G732">
        <v>-44.977956154717198</v>
      </c>
      <c r="H732">
        <f>(Table2[[#This Row],[1Y Return vs Nifty]]-AVERAGE(Table2[1Y Return vs Nifty]))/_xlfn.STDEV.P(Table2[1Y Return vs Nifty])</f>
        <v>-1.2162848014425915</v>
      </c>
      <c r="I732">
        <v>-5.7087412951734997</v>
      </c>
      <c r="J732">
        <f>(Table2[[#This Row],[1M Return vs Nifty]]-AVERAGE(Table2[1M Return vs Nifty]))/_xlfn.STDEV.P(Table2[1M Return vs Nifty])</f>
        <v>-0.79386710086336243</v>
      </c>
      <c r="K732">
        <v>-19.279305885314699</v>
      </c>
      <c r="L732">
        <f>(Table2[[#This Row],[6M Return vs Nifty]]-AVERAGE(Table2[6M Return vs Nifty]))/_xlfn.STDEV.P(Table2[6M Return vs Nifty])</f>
        <v>-1.0419783394835758</v>
      </c>
      <c r="M732">
        <v>1.41468337223143</v>
      </c>
      <c r="N732">
        <f>(Table2[[#This Row],[1W Return vs Nifty]]-AVERAGE(Table2[1W Return vs Nifty]))/_xlfn.STDEV.P(Table2[1W Return vs Nifty])</f>
        <v>-0.14148081465546208</v>
      </c>
      <c r="O732">
        <v>936.72</v>
      </c>
      <c r="P732">
        <v>949.782219235159</v>
      </c>
      <c r="Q732">
        <v>1004.95426505061</v>
      </c>
      <c r="R732">
        <v>42.3098511251101</v>
      </c>
      <c r="S732" s="1">
        <f>(Table2[[#This Row],[Close Price]]-Table2[[#This Row],[20D EMA]])/Table2[[#This Row],[20D EMA]]</f>
        <v>-1.1550943718507184E-2</v>
      </c>
      <c r="T732" s="1">
        <f>(Table2[[#This Row],[Close Price]]-Table2[[#This Row],[50D EMA]])/Table2[[#This Row],[50D EMA]]</f>
        <v>-2.5144942442058886E-2</v>
      </c>
      <c r="U732" s="1">
        <f>(Table2[[#This Row],[Close Price]]-Table2[[#This Row],[200D EMA]])/Table2[[#This Row],[200D EMA]]</f>
        <v>-7.8664540069023792E-2</v>
      </c>
      <c r="V732">
        <v>0.61235648501692697</v>
      </c>
      <c r="W732">
        <v>923.5</v>
      </c>
      <c r="X732">
        <v>933</v>
      </c>
      <c r="Y732">
        <v>921</v>
      </c>
      <c r="Z732">
        <v>945</v>
      </c>
      <c r="AA732">
        <v>917</v>
      </c>
      <c r="AB732">
        <v>965</v>
      </c>
      <c r="AC732" s="1">
        <f>(Table2[[#This Row],[Close Price]]/Table2[[#This Row],[Day Low]])-1</f>
        <v>2.5988088792636699E-3</v>
      </c>
      <c r="AD732" s="1">
        <f>(Table2[[#This Row],[Day High]]/Table2[[#This Row],[Close Price]])-1</f>
        <v>7.6682147100120002E-3</v>
      </c>
      <c r="AE732" s="1">
        <f>(Table2[[#This Row],[Close Price]]/Table2[[#This Row],[Current Week Low]])-1</f>
        <v>5.3203040173723792E-3</v>
      </c>
      <c r="AF732" s="1">
        <f>(Table2[[#This Row],[Current Week High]]/Table2[[#This Row],[Close Price]])-1</f>
        <v>2.0628577600172893E-2</v>
      </c>
      <c r="AG732" s="1">
        <f>(Table2[[#This Row],[Close Price]]/Table2[[#This Row],[Current Month Low]])-1</f>
        <v>9.7055616139585243E-3</v>
      </c>
      <c r="AH732" s="1">
        <f>(Table2[[#This Row],[Current Month High]]/Table2[[#This Row],[Close Price]])-1</f>
        <v>4.2229182417107713E-2</v>
      </c>
      <c r="AI732">
        <v>40.079922237822601</v>
      </c>
      <c r="AJ732">
        <v>8.41920374707259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-0.13</v>
      </c>
      <c r="AM732" t="s">
        <v>3206</v>
      </c>
      <c r="AN732">
        <v>-1.87</v>
      </c>
      <c r="AO732" t="s">
        <v>3206</v>
      </c>
      <c r="AP732">
        <v>-6.3298360988381E-2</v>
      </c>
      <c r="AQ732">
        <f>(Table2[[#This Row],[Sharpe Ratio]]-AVERAGE(Table2[Sharpe Ratio]))/_xlfn.STDEV.P(Table2[Sharpe Ratio])</f>
        <v>-1.4960896127766601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706</v>
      </c>
      <c r="AT732">
        <f>_xlfn.RANK.AVG(Table2[[#This Row],[6M Return vs Nifty Z-Score]],Table2[6M Return vs Nifty Z-Score])</f>
        <v>660</v>
      </c>
      <c r="AU732">
        <f>_xlfn.RANK.AVG(Table2[[#This Row],[Sharpe Ratio Z-Score]],Table2[Sharpe Ratio Z-Score])</f>
        <v>684</v>
      </c>
      <c r="AV732">
        <f>(Table2[[#This Row],[Rank 1Y]]+Table2[[#This Row],[Rank 6M]]+Table2[[#This Row],[Rank Sharpe]])/3</f>
        <v>683.33333333333337</v>
      </c>
    </row>
    <row r="733" spans="1:48" x14ac:dyDescent="0.3">
      <c r="A733" t="s">
        <v>1357</v>
      </c>
      <c r="B733" t="s">
        <v>1358</v>
      </c>
      <c r="C733" t="s">
        <v>3175</v>
      </c>
      <c r="D733" t="s">
        <v>501</v>
      </c>
      <c r="E733">
        <v>8459.4676697600007</v>
      </c>
      <c r="F733">
        <v>769.35</v>
      </c>
      <c r="G733">
        <v>-46.249827988565897</v>
      </c>
      <c r="H733">
        <f>(Table2[[#This Row],[1Y Return vs Nifty]]-AVERAGE(Table2[1Y Return vs Nifty]))/_xlfn.STDEV.P(Table2[1Y Return vs Nifty])</f>
        <v>-1.2388352089140093</v>
      </c>
      <c r="I733">
        <v>-3.1552966366382602</v>
      </c>
      <c r="J733">
        <f>(Table2[[#This Row],[1M Return vs Nifty]]-AVERAGE(Table2[1M Return vs Nifty]))/_xlfn.STDEV.P(Table2[1M Return vs Nifty])</f>
        <v>-0.54450885714078856</v>
      </c>
      <c r="K733">
        <v>-30.466280673298701</v>
      </c>
      <c r="L733">
        <f>(Table2[[#This Row],[6M Return vs Nifty]]-AVERAGE(Table2[6M Return vs Nifty]))/_xlfn.STDEV.P(Table2[6M Return vs Nifty])</f>
        <v>-1.3996024469111581</v>
      </c>
      <c r="M733">
        <v>0.76927382997293003</v>
      </c>
      <c r="N733">
        <f>(Table2[[#This Row],[1W Return vs Nifty]]-AVERAGE(Table2[1W Return vs Nifty]))/_xlfn.STDEV.P(Table2[1W Return vs Nifty])</f>
        <v>-0.26363306220089477</v>
      </c>
      <c r="O733">
        <v>775.69</v>
      </c>
      <c r="P733">
        <v>780.80521608456604</v>
      </c>
      <c r="Q733">
        <v>836.16990075916794</v>
      </c>
      <c r="R733">
        <v>44.751033308796103</v>
      </c>
      <c r="S733" s="1">
        <f>(Table2[[#This Row],[Close Price]]-Table2[[#This Row],[20D EMA]])/Table2[[#This Row],[20D EMA]]</f>
        <v>-8.1733682269979398E-3</v>
      </c>
      <c r="T733" s="1">
        <f>(Table2[[#This Row],[Close Price]]-Table2[[#This Row],[50D EMA]])/Table2[[#This Row],[50D EMA]]</f>
        <v>-1.4671029148613356E-2</v>
      </c>
      <c r="U733" s="1">
        <f>(Table2[[#This Row],[Close Price]]-Table2[[#This Row],[200D EMA]])/Table2[[#This Row],[200D EMA]]</f>
        <v>-7.9911870420714015E-2</v>
      </c>
      <c r="V733">
        <v>0.335720153423058</v>
      </c>
      <c r="W733">
        <v>767</v>
      </c>
      <c r="X733">
        <v>780</v>
      </c>
      <c r="Y733">
        <v>756.35</v>
      </c>
      <c r="Z733">
        <v>780</v>
      </c>
      <c r="AA733">
        <v>756.35</v>
      </c>
      <c r="AB733">
        <v>785.5</v>
      </c>
      <c r="AC733" s="1">
        <f>(Table2[[#This Row],[Close Price]]/Table2[[#This Row],[Day Low]])-1</f>
        <v>3.0638852672750794E-3</v>
      </c>
      <c r="AD733" s="1">
        <f>(Table2[[#This Row],[Day High]]/Table2[[#This Row],[Close Price]])-1</f>
        <v>1.3842854357574597E-2</v>
      </c>
      <c r="AE733" s="1">
        <f>(Table2[[#This Row],[Close Price]]/Table2[[#This Row],[Current Week Low]])-1</f>
        <v>1.7187809876380022E-2</v>
      </c>
      <c r="AF733" s="1">
        <f>(Table2[[#This Row],[Current Week High]]/Table2[[#This Row],[Close Price]])-1</f>
        <v>1.3842854357574597E-2</v>
      </c>
      <c r="AG733" s="1">
        <f>(Table2[[#This Row],[Close Price]]/Table2[[#This Row],[Current Month Low]])-1</f>
        <v>1.7187809876380022E-2</v>
      </c>
      <c r="AH733" s="1">
        <f>(Table2[[#This Row],[Current Month High]]/Table2[[#This Row],[Close Price]])-1</f>
        <v>2.0991746279326762E-2</v>
      </c>
      <c r="AI733">
        <v>43.796711509715898</v>
      </c>
      <c r="AJ733">
        <v>6.7948362021099404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-0.01</v>
      </c>
      <c r="AM733" t="s">
        <v>3206</v>
      </c>
      <c r="AN733">
        <v>-0.87</v>
      </c>
      <c r="AO733" t="s">
        <v>3206</v>
      </c>
      <c r="AP733">
        <v>-2.9081632086679E-2</v>
      </c>
      <c r="AQ733">
        <f>(Table2[[#This Row],[Sharpe Ratio]]-AVERAGE(Table2[Sharpe Ratio]))/_xlfn.STDEV.P(Table2[Sharpe Ratio])</f>
        <v>-1.0960501457506506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708</v>
      </c>
      <c r="AT733">
        <f>_xlfn.RANK.AVG(Table2[[#This Row],[6M Return vs Nifty Z-Score]],Table2[6M Return vs Nifty Z-Score])</f>
        <v>719</v>
      </c>
      <c r="AU733">
        <f>_xlfn.RANK.AVG(Table2[[#This Row],[Sharpe Ratio Z-Score]],Table2[Sharpe Ratio Z-Score])</f>
        <v>641</v>
      </c>
      <c r="AV733">
        <f>(Table2[[#This Row],[Rank 1Y]]+Table2[[#This Row],[Rank 6M]]+Table2[[#This Row],[Rank Sharpe]])/3</f>
        <v>689.33333333333337</v>
      </c>
    </row>
    <row r="734" spans="1:48" x14ac:dyDescent="0.3">
      <c r="A734" t="s">
        <v>2235</v>
      </c>
      <c r="B734" t="s">
        <v>2236</v>
      </c>
      <c r="C734" t="s">
        <v>3178</v>
      </c>
      <c r="D734" t="s">
        <v>1913</v>
      </c>
      <c r="E734">
        <v>2598.0124332939999</v>
      </c>
      <c r="F734">
        <v>14.07</v>
      </c>
      <c r="G734">
        <v>-58.247067707781198</v>
      </c>
      <c r="H734">
        <f>(Table2[[#This Row],[1Y Return vs Nifty]]-AVERAGE(Table2[1Y Return vs Nifty]))/_xlfn.STDEV.P(Table2[1Y Return vs Nifty])</f>
        <v>-1.4515473997185799</v>
      </c>
      <c r="I734">
        <v>-6.9875395098975099</v>
      </c>
      <c r="J734">
        <f>(Table2[[#This Row],[1M Return vs Nifty]]-AVERAGE(Table2[1M Return vs Nifty]))/_xlfn.STDEV.P(Table2[1M Return vs Nifty])</f>
        <v>-0.91874894462419965</v>
      </c>
      <c r="K734">
        <v>-38.2973132246956</v>
      </c>
      <c r="L734">
        <f>(Table2[[#This Row],[6M Return vs Nifty]]-AVERAGE(Table2[6M Return vs Nifty]))/_xlfn.STDEV.P(Table2[6M Return vs Nifty])</f>
        <v>-1.6499441236831276</v>
      </c>
      <c r="M734">
        <v>-0.90172834092411902</v>
      </c>
      <c r="N734">
        <f>(Table2[[#This Row],[1W Return vs Nifty]]-AVERAGE(Table2[1W Return vs Nifty]))/_xlfn.STDEV.P(Table2[1W Return vs Nifty])</f>
        <v>-0.57989220846963518</v>
      </c>
      <c r="O734">
        <v>14.53</v>
      </c>
      <c r="P734">
        <v>15.03208113096</v>
      </c>
      <c r="Q734">
        <v>16.691897554056201</v>
      </c>
      <c r="R734">
        <v>39.254276912241302</v>
      </c>
      <c r="S734" s="1">
        <f>(Table2[[#This Row],[Close Price]]-Table2[[#This Row],[20D EMA]])/Table2[[#This Row],[20D EMA]]</f>
        <v>-3.1658637302133454E-2</v>
      </c>
      <c r="T734" s="1">
        <f>(Table2[[#This Row],[Close Price]]-Table2[[#This Row],[50D EMA]])/Table2[[#This Row],[50D EMA]]</f>
        <v>-6.4001858596844721E-2</v>
      </c>
      <c r="U734" s="1">
        <f>(Table2[[#This Row],[Close Price]]-Table2[[#This Row],[200D EMA]])/Table2[[#This Row],[200D EMA]]</f>
        <v>-0.15707606313573788</v>
      </c>
      <c r="V734">
        <v>0.73810535484187201</v>
      </c>
      <c r="W734">
        <v>14</v>
      </c>
      <c r="X734">
        <v>14.29</v>
      </c>
      <c r="Y734">
        <v>13.68</v>
      </c>
      <c r="Z734">
        <v>14.63</v>
      </c>
      <c r="AA734">
        <v>13.68</v>
      </c>
      <c r="AB734">
        <v>14.9</v>
      </c>
      <c r="AC734" s="1">
        <f>(Table2[[#This Row],[Close Price]]/Table2[[#This Row],[Day Low]])-1</f>
        <v>5.0000000000001155E-3</v>
      </c>
      <c r="AD734" s="1">
        <f>(Table2[[#This Row],[Day High]]/Table2[[#This Row],[Close Price]])-1</f>
        <v>1.5636105188344018E-2</v>
      </c>
      <c r="AE734" s="1">
        <f>(Table2[[#This Row],[Close Price]]/Table2[[#This Row],[Current Week Low]])-1</f>
        <v>2.8508771929824706E-2</v>
      </c>
      <c r="AF734" s="1">
        <f>(Table2[[#This Row],[Current Week High]]/Table2[[#This Row],[Close Price]])-1</f>
        <v>3.9800995024875663E-2</v>
      </c>
      <c r="AG734" s="1">
        <f>(Table2[[#This Row],[Close Price]]/Table2[[#This Row],[Current Month Low]])-1</f>
        <v>2.8508771929824706E-2</v>
      </c>
      <c r="AH734" s="1">
        <f>(Table2[[#This Row],[Current Month High]]/Table2[[#This Row],[Close Price]])-1</f>
        <v>5.8990760483297766E-2</v>
      </c>
      <c r="AI734">
        <v>85.145700071073193</v>
      </c>
      <c r="AJ734">
        <v>9.4941634241245207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-0.15</v>
      </c>
      <c r="AM734" t="s">
        <v>3206</v>
      </c>
      <c r="AN734">
        <v>-5.38</v>
      </c>
      <c r="AO734" t="s">
        <v>3206</v>
      </c>
      <c r="AP734">
        <v>-3.1076213686996999E-2</v>
      </c>
      <c r="AQ734">
        <f>(Table2[[#This Row],[Sharpe Ratio]]-AVERAGE(Table2[Sharpe Ratio]))/_xlfn.STDEV.P(Table2[Sharpe Ratio])</f>
        <v>-1.1193694806474301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729</v>
      </c>
      <c r="AT734">
        <f>_xlfn.RANK.AVG(Table2[[#This Row],[6M Return vs Nifty Z-Score]],Table2[6M Return vs Nifty Z-Score])</f>
        <v>729</v>
      </c>
      <c r="AU734">
        <f>_xlfn.RANK.AVG(Table2[[#This Row],[Sharpe Ratio Z-Score]],Table2[Sharpe Ratio Z-Score])</f>
        <v>644</v>
      </c>
      <c r="AV734">
        <f>(Table2[[#This Row],[Rank 1Y]]+Table2[[#This Row],[Rank 6M]]+Table2[[#This Row],[Rank Sharpe]])/3</f>
        <v>700.66666666666663</v>
      </c>
    </row>
    <row r="735" spans="1:48" x14ac:dyDescent="0.3">
      <c r="A735" t="s">
        <v>1338</v>
      </c>
      <c r="B735" t="s">
        <v>1339</v>
      </c>
      <c r="C735" t="s">
        <v>3171</v>
      </c>
      <c r="D735" t="s">
        <v>81</v>
      </c>
      <c r="E735">
        <v>8657.0219978799996</v>
      </c>
      <c r="F735">
        <v>289.85000000000002</v>
      </c>
      <c r="G735">
        <v>-69.1625338469497</v>
      </c>
      <c r="H735">
        <f>(Table2[[#This Row],[1Y Return vs Nifty]]-AVERAGE(Table2[1Y Return vs Nifty]))/_xlfn.STDEV.P(Table2[1Y Return vs Nifty])</f>
        <v>-1.6450796430059138</v>
      </c>
      <c r="I735">
        <v>-2.6178428079171101</v>
      </c>
      <c r="J735">
        <f>(Table2[[#This Row],[1M Return vs Nifty]]-AVERAGE(Table2[1M Return vs Nifty]))/_xlfn.STDEV.P(Table2[1M Return vs Nifty])</f>
        <v>-0.49202346554872745</v>
      </c>
      <c r="K735">
        <v>-18.4540652327278</v>
      </c>
      <c r="L735">
        <f>(Table2[[#This Row],[6M Return vs Nifty]]-AVERAGE(Table2[6M Return vs Nifty]))/_xlfn.STDEV.P(Table2[6M Return vs Nifty])</f>
        <v>-1.0155971276378726</v>
      </c>
      <c r="M735">
        <v>1.14627859641239</v>
      </c>
      <c r="N735">
        <f>(Table2[[#This Row],[1W Return vs Nifty]]-AVERAGE(Table2[1W Return vs Nifty]))/_xlfn.STDEV.P(Table2[1W Return vs Nifty])</f>
        <v>-0.1922799498890285</v>
      </c>
      <c r="O735">
        <v>294.22000000000003</v>
      </c>
      <c r="P735">
        <v>296.36132456010603</v>
      </c>
      <c r="Q735">
        <v>337.00232430934301</v>
      </c>
      <c r="R735">
        <v>47.932103689378799</v>
      </c>
      <c r="S735" s="1">
        <f>(Table2[[#This Row],[Close Price]]-Table2[[#This Row],[20D EMA]])/Table2[[#This Row],[20D EMA]]</f>
        <v>-1.4852831214737286E-2</v>
      </c>
      <c r="T735" s="1">
        <f>(Table2[[#This Row],[Close Price]]-Table2[[#This Row],[50D EMA]])/Table2[[#This Row],[50D EMA]]</f>
        <v>-2.1970898428703103E-2</v>
      </c>
      <c r="U735" s="1">
        <f>(Table2[[#This Row],[Close Price]]-Table2[[#This Row],[200D EMA]])/Table2[[#This Row],[200D EMA]]</f>
        <v>-0.13991691127346845</v>
      </c>
      <c r="V735">
        <v>0.49605302062751599</v>
      </c>
      <c r="W735">
        <v>289.05</v>
      </c>
      <c r="X735">
        <v>294.64999999999998</v>
      </c>
      <c r="Y735">
        <v>289</v>
      </c>
      <c r="Z735">
        <v>294.64999999999998</v>
      </c>
      <c r="AA735">
        <v>289</v>
      </c>
      <c r="AB735">
        <v>302.95</v>
      </c>
      <c r="AC735" s="1">
        <f>(Table2[[#This Row],[Close Price]]/Table2[[#This Row],[Day Low]])-1</f>
        <v>2.7676872513406892E-3</v>
      </c>
      <c r="AD735" s="1">
        <f>(Table2[[#This Row],[Day High]]/Table2[[#This Row],[Close Price]])-1</f>
        <v>1.6560289805071404E-2</v>
      </c>
      <c r="AE735" s="1">
        <f>(Table2[[#This Row],[Close Price]]/Table2[[#This Row],[Current Week Low]])-1</f>
        <v>2.9411764705882248E-3</v>
      </c>
      <c r="AF735" s="1">
        <f>(Table2[[#This Row],[Current Week High]]/Table2[[#This Row],[Close Price]])-1</f>
        <v>1.6560289805071404E-2</v>
      </c>
      <c r="AG735" s="1">
        <f>(Table2[[#This Row],[Close Price]]/Table2[[#This Row],[Current Month Low]])-1</f>
        <v>2.9411764705882248E-3</v>
      </c>
      <c r="AH735" s="1">
        <f>(Table2[[#This Row],[Current Month High]]/Table2[[#This Row],[Close Price]])-1</f>
        <v>4.5195790926341184E-2</v>
      </c>
      <c r="AI735">
        <v>83.888218043815698</v>
      </c>
      <c r="AJ735">
        <v>11.0536398467433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-0.08</v>
      </c>
      <c r="AM735" t="s">
        <v>3206</v>
      </c>
      <c r="AN735">
        <v>-0.96</v>
      </c>
      <c r="AO735" t="s">
        <v>3206</v>
      </c>
      <c r="AP735">
        <v>-8.8940335203922999E-2</v>
      </c>
      <c r="AQ735">
        <f>(Table2[[#This Row],[Sharpe Ratio]]-AVERAGE(Table2[Sharpe Ratio]))/_xlfn.STDEV.P(Table2[Sharpe Ratio])</f>
        <v>-1.795878693379565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736</v>
      </c>
      <c r="AT735">
        <f>_xlfn.RANK.AVG(Table2[[#This Row],[6M Return vs Nifty Z-Score]],Table2[6M Return vs Nifty Z-Score])</f>
        <v>656</v>
      </c>
      <c r="AU735">
        <f>_xlfn.RANK.AVG(Table2[[#This Row],[Sharpe Ratio Z-Score]],Table2[Sharpe Ratio Z-Score])</f>
        <v>715</v>
      </c>
      <c r="AV735">
        <f>(Table2[[#This Row],[Rank 1Y]]+Table2[[#This Row],[Rank 6M]]+Table2[[#This Row],[Rank Sharpe]])/3</f>
        <v>702.33333333333337</v>
      </c>
    </row>
    <row r="736" spans="1:48" x14ac:dyDescent="0.3">
      <c r="A736" t="s">
        <v>2272</v>
      </c>
      <c r="B736" t="s">
        <v>2273</v>
      </c>
      <c r="C736" t="s">
        <v>3175</v>
      </c>
      <c r="D736" t="s">
        <v>376</v>
      </c>
      <c r="E736">
        <v>2523.9234413280001</v>
      </c>
      <c r="F736">
        <v>216.32</v>
      </c>
      <c r="G736">
        <v>-51.669451855034303</v>
      </c>
      <c r="H736">
        <f>(Table2[[#This Row],[1Y Return vs Nifty]]-AVERAGE(Table2[1Y Return vs Nifty]))/_xlfn.STDEV.P(Table2[1Y Return vs Nifty])</f>
        <v>-1.3349256507951384</v>
      </c>
      <c r="I736">
        <v>1.82828656922294</v>
      </c>
      <c r="J736">
        <f>(Table2[[#This Row],[1M Return vs Nifty]]-AVERAGE(Table2[1M Return vs Nifty]))/_xlfn.STDEV.P(Table2[1M Return vs Nifty])</f>
        <v>-5.7833905520053172E-2</v>
      </c>
      <c r="K736">
        <v>-49.211545781997103</v>
      </c>
      <c r="L736">
        <f>(Table2[[#This Row],[6M Return vs Nifty]]-AVERAGE(Table2[6M Return vs Nifty]))/_xlfn.STDEV.P(Table2[6M Return vs Nifty])</f>
        <v>-1.9988492343618836</v>
      </c>
      <c r="M736">
        <v>-0.96111916606561398</v>
      </c>
      <c r="N736">
        <f>(Table2[[#This Row],[1W Return vs Nifty]]-AVERAGE(Table2[1W Return vs Nifty]))/_xlfn.STDEV.P(Table2[1W Return vs Nifty])</f>
        <v>-0.59113270353455893</v>
      </c>
      <c r="O736">
        <v>217.78</v>
      </c>
      <c r="P736">
        <v>219.47703511738999</v>
      </c>
      <c r="Q736">
        <v>250.20007263998301</v>
      </c>
      <c r="R736">
        <v>51.430065852077199</v>
      </c>
      <c r="S736" s="1">
        <f>(Table2[[#This Row],[Close Price]]-Table2[[#This Row],[20D EMA]])/Table2[[#This Row],[20D EMA]]</f>
        <v>-6.7040132243548897E-3</v>
      </c>
      <c r="T736" s="1">
        <f>(Table2[[#This Row],[Close Price]]-Table2[[#This Row],[50D EMA]])/Table2[[#This Row],[50D EMA]]</f>
        <v>-1.4384352858154002E-2</v>
      </c>
      <c r="U736" s="1">
        <f>(Table2[[#This Row],[Close Price]]-Table2[[#This Row],[200D EMA]])/Table2[[#This Row],[200D EMA]]</f>
        <v>-0.13541192167731145</v>
      </c>
      <c r="V736">
        <v>1.2413642352229</v>
      </c>
      <c r="W736">
        <v>216</v>
      </c>
      <c r="X736">
        <v>219.95</v>
      </c>
      <c r="Y736">
        <v>215.16</v>
      </c>
      <c r="Z736">
        <v>219.95</v>
      </c>
      <c r="AA736">
        <v>215.16</v>
      </c>
      <c r="AB736">
        <v>232</v>
      </c>
      <c r="AC736" s="1">
        <f>(Table2[[#This Row],[Close Price]]/Table2[[#This Row],[Day Low]])-1</f>
        <v>1.481481481481417E-3</v>
      </c>
      <c r="AD736" s="1">
        <f>(Table2[[#This Row],[Day High]]/Table2[[#This Row],[Close Price]])-1</f>
        <v>1.6780695266272128E-2</v>
      </c>
      <c r="AE736" s="1">
        <f>(Table2[[#This Row],[Close Price]]/Table2[[#This Row],[Current Week Low]])-1</f>
        <v>5.3913366796802809E-3</v>
      </c>
      <c r="AF736" s="1">
        <f>(Table2[[#This Row],[Current Week High]]/Table2[[#This Row],[Close Price]])-1</f>
        <v>1.6780695266272128E-2</v>
      </c>
      <c r="AG736" s="1">
        <f>(Table2[[#This Row],[Close Price]]/Table2[[#This Row],[Current Month Low]])-1</f>
        <v>5.3913366796802809E-3</v>
      </c>
      <c r="AH736" s="1">
        <f>(Table2[[#This Row],[Current Month High]]/Table2[[#This Row],[Close Price]])-1</f>
        <v>7.2485207100591698E-2</v>
      </c>
      <c r="AI736">
        <v>99.588572485207095</v>
      </c>
      <c r="AJ736">
        <v>12.960835509138301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-7.0000000000000007E-2</v>
      </c>
      <c r="AM736" t="s">
        <v>3206</v>
      </c>
      <c r="AN736">
        <v>1.7</v>
      </c>
      <c r="AO736" t="s">
        <v>3208</v>
      </c>
      <c r="AP736">
        <v>-3.8767704866634001E-2</v>
      </c>
      <c r="AQ736">
        <f>(Table2[[#This Row],[Sharpe Ratio]]-AVERAGE(Table2[Sharpe Ratio]))/_xlfn.STDEV.P(Table2[Sharpe Ratio])</f>
        <v>-1.2092933316671044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720</v>
      </c>
      <c r="AT736">
        <f>_xlfn.RANK.AVG(Table2[[#This Row],[6M Return vs Nifty Z-Score]],Table2[6M Return vs Nifty Z-Score])</f>
        <v>736</v>
      </c>
      <c r="AU736">
        <f>_xlfn.RANK.AVG(Table2[[#This Row],[Sharpe Ratio Z-Score]],Table2[Sharpe Ratio Z-Score])</f>
        <v>655</v>
      </c>
      <c r="AV736">
        <f>(Table2[[#This Row],[Rank 1Y]]+Table2[[#This Row],[Rank 6M]]+Table2[[#This Row],[Rank Sharpe]])/3</f>
        <v>703.66666666666663</v>
      </c>
    </row>
    <row r="737" spans="1:48" x14ac:dyDescent="0.3">
      <c r="A737" t="s">
        <v>1036</v>
      </c>
      <c r="B737" t="s">
        <v>1037</v>
      </c>
      <c r="C737" t="s">
        <v>3178</v>
      </c>
      <c r="D737" t="s">
        <v>611</v>
      </c>
      <c r="E737">
        <v>13341.614743800001</v>
      </c>
      <c r="F737">
        <v>135.47999999999999</v>
      </c>
      <c r="G737">
        <v>-74.972390377612697</v>
      </c>
      <c r="H737">
        <f>(Table2[[#This Row],[1Y Return vs Nifty]]-AVERAGE(Table2[1Y Return vs Nifty]))/_xlfn.STDEV.P(Table2[1Y Return vs Nifty])</f>
        <v>-1.7480889467975362</v>
      </c>
      <c r="I737">
        <v>-1.3088993083259199</v>
      </c>
      <c r="J737">
        <f>(Table2[[#This Row],[1M Return vs Nifty]]-AVERAGE(Table2[1M Return vs Nifty]))/_xlfn.STDEV.P(Table2[1M Return vs Nifty])</f>
        <v>-0.36419776503898038</v>
      </c>
      <c r="K737">
        <v>-24.7602357655479</v>
      </c>
      <c r="L737">
        <f>(Table2[[#This Row],[6M Return vs Nifty]]-AVERAGE(Table2[6M Return vs Nifty]))/_xlfn.STDEV.P(Table2[6M Return vs Nifty])</f>
        <v>-1.217192165691259</v>
      </c>
      <c r="M737">
        <v>2.9823475666666499</v>
      </c>
      <c r="N737">
        <f>(Table2[[#This Row],[1W Return vs Nifty]]-AVERAGE(Table2[1W Return vs Nifty]))/_xlfn.STDEV.P(Table2[1W Return vs Nifty])</f>
        <v>0.15522025994697236</v>
      </c>
      <c r="O737">
        <v>138.09</v>
      </c>
      <c r="P737">
        <v>141.207877433542</v>
      </c>
      <c r="Q737">
        <v>167.977703320595</v>
      </c>
      <c r="R737">
        <v>52.934811206371997</v>
      </c>
      <c r="S737" s="1">
        <f>(Table2[[#This Row],[Close Price]]-Table2[[#This Row],[20D EMA]])/Table2[[#This Row],[20D EMA]]</f>
        <v>-1.8900716923745481E-2</v>
      </c>
      <c r="T737" s="1">
        <f>(Table2[[#This Row],[Close Price]]-Table2[[#This Row],[50D EMA]])/Table2[[#This Row],[50D EMA]]</f>
        <v>-4.0563441202051707E-2</v>
      </c>
      <c r="U737" s="1">
        <f>(Table2[[#This Row],[Close Price]]-Table2[[#This Row],[200D EMA]])/Table2[[#This Row],[200D EMA]]</f>
        <v>-0.19346438651188899</v>
      </c>
      <c r="V737">
        <v>1.0239593914198499</v>
      </c>
      <c r="W737">
        <v>135.01</v>
      </c>
      <c r="X737">
        <v>139.6</v>
      </c>
      <c r="Y737">
        <v>132.57</v>
      </c>
      <c r="Z737">
        <v>142</v>
      </c>
      <c r="AA737">
        <v>132.57</v>
      </c>
      <c r="AB737">
        <v>143.05000000000001</v>
      </c>
      <c r="AC737" s="1">
        <f>(Table2[[#This Row],[Close Price]]/Table2[[#This Row],[Day Low]])-1</f>
        <v>3.4812236130656871E-3</v>
      </c>
      <c r="AD737" s="1">
        <f>(Table2[[#This Row],[Day High]]/Table2[[#This Row],[Close Price]])-1</f>
        <v>3.0410392677886033E-2</v>
      </c>
      <c r="AE737" s="1">
        <f>(Table2[[#This Row],[Close Price]]/Table2[[#This Row],[Current Week Low]])-1</f>
        <v>2.1950667571848825E-2</v>
      </c>
      <c r="AF737" s="1">
        <f>(Table2[[#This Row],[Current Week High]]/Table2[[#This Row],[Close Price]])-1</f>
        <v>4.8125184529081766E-2</v>
      </c>
      <c r="AG737" s="1">
        <f>(Table2[[#This Row],[Close Price]]/Table2[[#This Row],[Current Month Low]])-1</f>
        <v>2.1950667571848825E-2</v>
      </c>
      <c r="AH737" s="1">
        <f>(Table2[[#This Row],[Current Month High]]/Table2[[#This Row],[Close Price]])-1</f>
        <v>5.5875405963980107E-2</v>
      </c>
      <c r="AI737">
        <v>121.213463241806</v>
      </c>
      <c r="AJ737">
        <v>7.9521912350597397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-0.14000000000000001</v>
      </c>
      <c r="AM737" t="s">
        <v>3206</v>
      </c>
      <c r="AN737">
        <v>0.21</v>
      </c>
      <c r="AO737" t="s">
        <v>3208</v>
      </c>
      <c r="AP737">
        <v>-7.2072789802946E-2</v>
      </c>
      <c r="AQ737">
        <f>(Table2[[#This Row],[Sharpe Ratio]]-AVERAGE(Table2[Sharpe Ratio]))/_xlfn.STDEV.P(Table2[Sharpe Ratio])</f>
        <v>-1.598674457649474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738</v>
      </c>
      <c r="AT737">
        <f>_xlfn.RANK.AVG(Table2[[#This Row],[6M Return vs Nifty Z-Score]],Table2[6M Return vs Nifty Z-Score])</f>
        <v>700</v>
      </c>
      <c r="AU737">
        <f>_xlfn.RANK.AVG(Table2[[#This Row],[Sharpe Ratio Z-Score]],Table2[Sharpe Ratio Z-Score])</f>
        <v>697</v>
      </c>
      <c r="AV737">
        <f>(Table2[[#This Row],[Rank 1Y]]+Table2[[#This Row],[Rank 6M]]+Table2[[#This Row],[Rank Sharpe]])/3</f>
        <v>711.66666666666663</v>
      </c>
    </row>
    <row r="738" spans="1:48" x14ac:dyDescent="0.3">
      <c r="A738" t="s">
        <v>2171</v>
      </c>
      <c r="B738" t="s">
        <v>2172</v>
      </c>
      <c r="C738" t="s">
        <v>3173</v>
      </c>
      <c r="D738" t="s">
        <v>258</v>
      </c>
      <c r="E738">
        <v>2771.5784880000001</v>
      </c>
      <c r="F738">
        <v>405.35</v>
      </c>
      <c r="G738">
        <v>-56.745590812893397</v>
      </c>
      <c r="H738">
        <f>(Table2[[#This Row],[1Y Return vs Nifty]]-AVERAGE(Table2[1Y Return vs Nifty]))/_xlfn.STDEV.P(Table2[1Y Return vs Nifty])</f>
        <v>-1.4249260728776656</v>
      </c>
      <c r="I738">
        <v>-4.4532462187094097</v>
      </c>
      <c r="J738">
        <f>(Table2[[#This Row],[1M Return vs Nifty]]-AVERAGE(Table2[1M Return vs Nifty]))/_xlfn.STDEV.P(Table2[1M Return vs Nifty])</f>
        <v>-0.67126093972219536</v>
      </c>
      <c r="K738">
        <v>-26.777307994570101</v>
      </c>
      <c r="L738">
        <f>(Table2[[#This Row],[6M Return vs Nifty]]-AVERAGE(Table2[6M Return vs Nifty]))/_xlfn.STDEV.P(Table2[6M Return vs Nifty])</f>
        <v>-1.2816737319048381</v>
      </c>
      <c r="M738">
        <v>0.94004350837785899</v>
      </c>
      <c r="N738">
        <f>(Table2[[#This Row],[1W Return vs Nifty]]-AVERAGE(Table2[1W Return vs Nifty]))/_xlfn.STDEV.P(Table2[1W Return vs Nifty])</f>
        <v>-0.23131265374090021</v>
      </c>
      <c r="O738">
        <v>412.46</v>
      </c>
      <c r="P738">
        <v>424.878338106336</v>
      </c>
      <c r="Q738">
        <v>471.14329021717202</v>
      </c>
      <c r="R738">
        <v>40.735662233135201</v>
      </c>
      <c r="S738" s="1">
        <f>(Table2[[#This Row],[Close Price]]-Table2[[#This Row],[20D EMA]])/Table2[[#This Row],[20D EMA]]</f>
        <v>-1.7238035203413559E-2</v>
      </c>
      <c r="T738" s="1">
        <f>(Table2[[#This Row],[Close Price]]-Table2[[#This Row],[50D EMA]])/Table2[[#This Row],[50D EMA]]</f>
        <v>-4.5962188125129942E-2</v>
      </c>
      <c r="U738" s="1">
        <f>(Table2[[#This Row],[Close Price]]-Table2[[#This Row],[200D EMA]])/Table2[[#This Row],[200D EMA]]</f>
        <v>-0.13964603037611931</v>
      </c>
      <c r="V738">
        <v>0.77823291515636595</v>
      </c>
      <c r="W738">
        <v>404.5</v>
      </c>
      <c r="X738">
        <v>409.65</v>
      </c>
      <c r="Y738">
        <v>402.15</v>
      </c>
      <c r="Z738">
        <v>412</v>
      </c>
      <c r="AA738">
        <v>402.15</v>
      </c>
      <c r="AB738">
        <v>427.8</v>
      </c>
      <c r="AC738" s="1">
        <f>(Table2[[#This Row],[Close Price]]/Table2[[#This Row],[Day Low]])-1</f>
        <v>2.1013597033374687E-3</v>
      </c>
      <c r="AD738" s="1">
        <f>(Table2[[#This Row],[Day High]]/Table2[[#This Row],[Close Price]])-1</f>
        <v>1.0608116442580418E-2</v>
      </c>
      <c r="AE738" s="1">
        <f>(Table2[[#This Row],[Close Price]]/Table2[[#This Row],[Current Week Low]])-1</f>
        <v>7.9572298893448856E-3</v>
      </c>
      <c r="AF738" s="1">
        <f>(Table2[[#This Row],[Current Week High]]/Table2[[#This Row],[Close Price]])-1</f>
        <v>1.640557542864185E-2</v>
      </c>
      <c r="AG738" s="1">
        <f>(Table2[[#This Row],[Close Price]]/Table2[[#This Row],[Current Month Low]])-1</f>
        <v>7.9572298893448856E-3</v>
      </c>
      <c r="AH738" s="1">
        <f>(Table2[[#This Row],[Current Month High]]/Table2[[#This Row],[Close Price]])-1</f>
        <v>5.5384235845565621E-2</v>
      </c>
      <c r="AI738">
        <v>49.4634266683113</v>
      </c>
      <c r="AJ738">
        <v>1.8723297310882101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-0.18</v>
      </c>
      <c r="AM738" t="s">
        <v>3206</v>
      </c>
      <c r="AN738">
        <v>-3.69</v>
      </c>
      <c r="AO738" t="s">
        <v>3206</v>
      </c>
      <c r="AP738">
        <v>-0.14165712408758799</v>
      </c>
      <c r="AQ738">
        <f>(Table2[[#This Row],[Sharpe Ratio]]-AVERAGE(Table2[Sharpe Ratio]))/_xlfn.STDEV.P(Table2[Sharpe Ratio])</f>
        <v>-2.4122086818167414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728</v>
      </c>
      <c r="AT738">
        <f>_xlfn.RANK.AVG(Table2[[#This Row],[6M Return vs Nifty Z-Score]],Table2[6M Return vs Nifty Z-Score])</f>
        <v>705</v>
      </c>
      <c r="AU738">
        <f>_xlfn.RANK.AVG(Table2[[#This Row],[Sharpe Ratio Z-Score]],Table2[Sharpe Ratio Z-Score])</f>
        <v>737</v>
      </c>
      <c r="AV738">
        <f>(Table2[[#This Row],[Rank 1Y]]+Table2[[#This Row],[Rank 6M]]+Table2[[#This Row],[Rank Sharpe]])/3</f>
        <v>723.33333333333337</v>
      </c>
    </row>
    <row r="739" spans="1:48" x14ac:dyDescent="0.3">
      <c r="A739" t="s">
        <v>1682</v>
      </c>
      <c r="B739" t="s">
        <v>1683</v>
      </c>
      <c r="C739" t="s">
        <v>3171</v>
      </c>
      <c r="D739" t="s">
        <v>483</v>
      </c>
      <c r="E739">
        <v>5144.30484204</v>
      </c>
      <c r="F739">
        <v>306.75</v>
      </c>
      <c r="G739">
        <v>-53.993265977827498</v>
      </c>
      <c r="H739">
        <f>(Table2[[#This Row],[1Y Return vs Nifty]]-AVERAGE(Table2[1Y Return vs Nifty]))/_xlfn.STDEV.P(Table2[1Y Return vs Nifty])</f>
        <v>-1.3761270941813404</v>
      </c>
      <c r="I739">
        <v>1.7819424288035299</v>
      </c>
      <c r="J739">
        <f>(Table2[[#This Row],[1M Return vs Nifty]]-AVERAGE(Table2[1M Return vs Nifty]))/_xlfn.STDEV.P(Table2[1M Return vs Nifty])</f>
        <v>-6.2359671693675907E-2</v>
      </c>
      <c r="K739">
        <v>-35.044132086971103</v>
      </c>
      <c r="L739">
        <f>(Table2[[#This Row],[6M Return vs Nifty]]-AVERAGE(Table2[6M Return vs Nifty]))/_xlfn.STDEV.P(Table2[6M Return vs Nifty])</f>
        <v>-1.5459467497077608</v>
      </c>
      <c r="M739">
        <v>1.1605554503683999</v>
      </c>
      <c r="N739">
        <f>(Table2[[#This Row],[1W Return vs Nifty]]-AVERAGE(Table2[1W Return vs Nifty]))/_xlfn.STDEV.P(Table2[1W Return vs Nifty])</f>
        <v>-0.18957786743685115</v>
      </c>
      <c r="O739">
        <v>315.76</v>
      </c>
      <c r="P739">
        <v>322.13930048682602</v>
      </c>
      <c r="Q739">
        <v>358.49225841105101</v>
      </c>
      <c r="R739">
        <v>41.243640023732802</v>
      </c>
      <c r="S739" s="1">
        <f>(Table2[[#This Row],[Close Price]]-Table2[[#This Row],[20D EMA]])/Table2[[#This Row],[20D EMA]]</f>
        <v>-2.8534329870787911E-2</v>
      </c>
      <c r="T739" s="1">
        <f>(Table2[[#This Row],[Close Price]]-Table2[[#This Row],[50D EMA]])/Table2[[#This Row],[50D EMA]]</f>
        <v>-4.7772191916879654E-2</v>
      </c>
      <c r="U739" s="1">
        <f>(Table2[[#This Row],[Close Price]]-Table2[[#This Row],[200D EMA]])/Table2[[#This Row],[200D EMA]]</f>
        <v>-0.14433298682763407</v>
      </c>
      <c r="V739">
        <v>0.63529191161530996</v>
      </c>
      <c r="W739">
        <v>306.35000000000002</v>
      </c>
      <c r="X739">
        <v>312.39999999999998</v>
      </c>
      <c r="Y739">
        <v>306</v>
      </c>
      <c r="Z739">
        <v>316.64999999999998</v>
      </c>
      <c r="AA739">
        <v>306</v>
      </c>
      <c r="AB739">
        <v>324</v>
      </c>
      <c r="AC739" s="1">
        <f>(Table2[[#This Row],[Close Price]]/Table2[[#This Row],[Day Low]])-1</f>
        <v>1.3056960992328115E-3</v>
      </c>
      <c r="AD739" s="1">
        <f>(Table2[[#This Row],[Day High]]/Table2[[#This Row],[Close Price]])-1</f>
        <v>1.8418907905460413E-2</v>
      </c>
      <c r="AE739" s="1">
        <f>(Table2[[#This Row],[Close Price]]/Table2[[#This Row],[Current Week Low]])-1</f>
        <v>2.450980392156854E-3</v>
      </c>
      <c r="AF739" s="1">
        <f>(Table2[[#This Row],[Current Week High]]/Table2[[#This Row],[Close Price]])-1</f>
        <v>3.2273838630806795E-2</v>
      </c>
      <c r="AG739" s="1">
        <f>(Table2[[#This Row],[Close Price]]/Table2[[#This Row],[Current Month Low]])-1</f>
        <v>2.450980392156854E-3</v>
      </c>
      <c r="AH739" s="1">
        <f>(Table2[[#This Row],[Current Month High]]/Table2[[#This Row],[Close Price]])-1</f>
        <v>5.623471882640585E-2</v>
      </c>
      <c r="AI739">
        <v>76.821515892420507</v>
      </c>
      <c r="AJ739">
        <v>16.790405482581299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-0.14000000000000001</v>
      </c>
      <c r="AM739" t="s">
        <v>3206</v>
      </c>
      <c r="AN739">
        <v>-7.47</v>
      </c>
      <c r="AO739" t="s">
        <v>3206</v>
      </c>
      <c r="AP739">
        <v>-0.10754341390193101</v>
      </c>
      <c r="AQ739">
        <f>(Table2[[#This Row],[Sharpe Ratio]]-AVERAGE(Table2[Sharpe Ratio]))/_xlfn.STDEV.P(Table2[Sharpe Ratio])</f>
        <v>-2.0133736417942236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723</v>
      </c>
      <c r="AT739">
        <f>_xlfn.RANK.AVG(Table2[[#This Row],[6M Return vs Nifty Z-Score]],Table2[6M Return vs Nifty Z-Score])</f>
        <v>725</v>
      </c>
      <c r="AU739">
        <f>_xlfn.RANK.AVG(Table2[[#This Row],[Sharpe Ratio Z-Score]],Table2[Sharpe Ratio Z-Score])</f>
        <v>728</v>
      </c>
      <c r="AV739">
        <f>(Table2[[#This Row],[Rank 1Y]]+Table2[[#This Row],[Rank 6M]]+Table2[[#This Row],[Rank Sharpe]])/3</f>
        <v>725.33333333333337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CDDC-E50C-4C29-8DF2-4D8E11FBF078}">
  <dimension ref="A1:Q1493"/>
  <sheetViews>
    <sheetView topLeftCell="G990" workbookViewId="0">
      <selection sqref="A1:Q1225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3159</v>
      </c>
      <c r="D2" t="s">
        <v>18</v>
      </c>
      <c r="E2">
        <v>1977680.5585687801</v>
      </c>
      <c r="F2">
        <v>2903</v>
      </c>
      <c r="G2">
        <v>-7.3031034459755997</v>
      </c>
      <c r="H2">
        <v>-2.7020796799350499</v>
      </c>
      <c r="I2">
        <v>-12.608155478889</v>
      </c>
      <c r="J2">
        <v>-1.5145092278438701</v>
      </c>
      <c r="K2">
        <v>2986.4892390536302</v>
      </c>
      <c r="L2">
        <v>2851.9312617730898</v>
      </c>
      <c r="M2">
        <v>29.627728876772402</v>
      </c>
      <c r="N2">
        <v>1.3976816945096</v>
      </c>
      <c r="O2">
        <v>10.837065105063701</v>
      </c>
      <c r="P2">
        <v>30.748097103994901</v>
      </c>
      <c r="Q2">
        <v>4.3464999041040002E-3</v>
      </c>
    </row>
    <row r="3" spans="1:17" x14ac:dyDescent="0.3">
      <c r="A3" t="s">
        <v>19</v>
      </c>
      <c r="B3" t="s">
        <v>20</v>
      </c>
      <c r="C3" t="s">
        <v>3160</v>
      </c>
      <c r="D3" t="s">
        <v>21</v>
      </c>
      <c r="E3">
        <v>1630979.5818016301</v>
      </c>
      <c r="F3">
        <v>4479.3500000000004</v>
      </c>
      <c r="G3">
        <v>4.0779243168596002</v>
      </c>
      <c r="H3">
        <v>4.1566075680728103</v>
      </c>
      <c r="I3">
        <v>-2.9184543062389698</v>
      </c>
      <c r="J3">
        <v>2.1351985113012502</v>
      </c>
      <c r="K3">
        <v>4317.4106539819104</v>
      </c>
      <c r="L3">
        <v>3993.0074080302102</v>
      </c>
      <c r="M3">
        <v>59.750287654506501</v>
      </c>
      <c r="N3">
        <v>0.71267188363549505</v>
      </c>
      <c r="O3">
        <v>2.5204549767265201</v>
      </c>
      <c r="P3">
        <v>35.286922379945601</v>
      </c>
      <c r="Q3">
        <v>-2.4169917632196999E-2</v>
      </c>
    </row>
    <row r="4" spans="1:17" x14ac:dyDescent="0.3">
      <c r="A4" t="s">
        <v>22</v>
      </c>
      <c r="B4" t="s">
        <v>23</v>
      </c>
      <c r="C4" t="s">
        <v>3161</v>
      </c>
      <c r="D4" t="s">
        <v>24</v>
      </c>
      <c r="E4">
        <v>1258116.9544158799</v>
      </c>
      <c r="F4">
        <v>1643.9</v>
      </c>
      <c r="G4">
        <v>-23.873479795832999</v>
      </c>
      <c r="H4">
        <v>-2.5329313549594801</v>
      </c>
      <c r="I4">
        <v>3.5566097687207701</v>
      </c>
      <c r="J4">
        <v>1.99546637350422</v>
      </c>
      <c r="K4">
        <v>1626.37642398546</v>
      </c>
      <c r="L4">
        <v>1577.7764481782699</v>
      </c>
      <c r="M4">
        <v>61.833663793422701</v>
      </c>
      <c r="N4">
        <v>1.4472981768469699</v>
      </c>
      <c r="O4">
        <v>9.1307257132428905</v>
      </c>
      <c r="P4">
        <v>20.5603021524696</v>
      </c>
      <c r="Q4">
        <v>-7.9385610015040006E-2</v>
      </c>
    </row>
    <row r="5" spans="1:17" x14ac:dyDescent="0.3">
      <c r="A5" t="s">
        <v>25</v>
      </c>
      <c r="B5" t="s">
        <v>26</v>
      </c>
      <c r="C5" t="s">
        <v>3162</v>
      </c>
      <c r="D5" t="s">
        <v>27</v>
      </c>
      <c r="E5">
        <v>943632.20051517501</v>
      </c>
      <c r="F5">
        <v>1577.8</v>
      </c>
      <c r="G5">
        <v>52.506696133921302</v>
      </c>
      <c r="H5">
        <v>5.3722719647981902</v>
      </c>
      <c r="I5">
        <v>20.278364737864901</v>
      </c>
      <c r="J5">
        <v>2.1948345605852801</v>
      </c>
      <c r="K5">
        <v>1488.57891809476</v>
      </c>
      <c r="L5">
        <v>1294.26880667407</v>
      </c>
      <c r="M5">
        <v>68.668124368133803</v>
      </c>
      <c r="N5">
        <v>1.1562527667755</v>
      </c>
      <c r="O5">
        <v>1.9394093040942999</v>
      </c>
      <c r="P5">
        <v>78.564961521050193</v>
      </c>
      <c r="Q5">
        <v>0.13862866798071499</v>
      </c>
    </row>
    <row r="6" spans="1:17" x14ac:dyDescent="0.3">
      <c r="A6" t="s">
        <v>28</v>
      </c>
      <c r="B6" t="s">
        <v>29</v>
      </c>
      <c r="C6" t="s">
        <v>3161</v>
      </c>
      <c r="D6" t="s">
        <v>24</v>
      </c>
      <c r="E6">
        <v>871566.54088350898</v>
      </c>
      <c r="F6">
        <v>1236.3499999999999</v>
      </c>
      <c r="G6">
        <v>1.768856473347</v>
      </c>
      <c r="H6">
        <v>3.43241480082045</v>
      </c>
      <c r="I6">
        <v>3.0362509034214802</v>
      </c>
      <c r="J6">
        <v>0.72571823253123902</v>
      </c>
      <c r="K6">
        <v>1201.92102082101</v>
      </c>
      <c r="L6">
        <v>1115.2115322064899</v>
      </c>
      <c r="M6">
        <v>60.224991558636198</v>
      </c>
      <c r="N6">
        <v>0.88759148487990702</v>
      </c>
      <c r="O6">
        <v>1.73494560601772</v>
      </c>
      <c r="P6">
        <v>37.525027808676299</v>
      </c>
      <c r="Q6">
        <v>8.3965785867863005E-2</v>
      </c>
    </row>
    <row r="7" spans="1:17" x14ac:dyDescent="0.3">
      <c r="A7" t="s">
        <v>30</v>
      </c>
      <c r="B7" t="s">
        <v>31</v>
      </c>
      <c r="C7" t="s">
        <v>3160</v>
      </c>
      <c r="D7" t="s">
        <v>21</v>
      </c>
      <c r="E7">
        <v>792053.27455787</v>
      </c>
      <c r="F7">
        <v>1910.15</v>
      </c>
      <c r="G7">
        <v>4.7595209543398802</v>
      </c>
      <c r="H7">
        <v>5.5896536556829002</v>
      </c>
      <c r="I7">
        <v>7.7610594168137599</v>
      </c>
      <c r="J7">
        <v>0.34931674931402101</v>
      </c>
      <c r="K7">
        <v>1809.12508090706</v>
      </c>
      <c r="L7">
        <v>1627.7148670101501</v>
      </c>
      <c r="M7">
        <v>53.118047818269901</v>
      </c>
      <c r="N7">
        <v>0.87663680493881602</v>
      </c>
      <c r="O7">
        <v>3.4342852655550402</v>
      </c>
      <c r="P7">
        <v>41.319868309103597</v>
      </c>
      <c r="Q7">
        <v>-2.8173766710334999E-2</v>
      </c>
    </row>
    <row r="8" spans="1:17" x14ac:dyDescent="0.3">
      <c r="A8" t="s">
        <v>32</v>
      </c>
      <c r="B8" t="s">
        <v>33</v>
      </c>
      <c r="C8" t="s">
        <v>3161</v>
      </c>
      <c r="D8" t="s">
        <v>34</v>
      </c>
      <c r="E8">
        <v>698484.79214700998</v>
      </c>
      <c r="F8">
        <v>768.6</v>
      </c>
      <c r="G8">
        <v>5.2819149804117398</v>
      </c>
      <c r="H8">
        <v>-7.0596896768625799</v>
      </c>
      <c r="I8">
        <v>-12.2377334457115</v>
      </c>
      <c r="J8">
        <v>-2.96897187436503</v>
      </c>
      <c r="K8">
        <v>819.80875301987498</v>
      </c>
      <c r="L8">
        <v>763.91923726575897</v>
      </c>
      <c r="M8">
        <v>25.3736176680715</v>
      </c>
      <c r="N8">
        <v>1.00931052561511</v>
      </c>
      <c r="O8">
        <v>18.657298985167799</v>
      </c>
      <c r="P8">
        <v>41.494845360824698</v>
      </c>
      <c r="Q8">
        <v>6.8218064243125001E-2</v>
      </c>
    </row>
    <row r="9" spans="1:17" x14ac:dyDescent="0.3">
      <c r="A9" t="s">
        <v>35</v>
      </c>
      <c r="B9" t="s">
        <v>36</v>
      </c>
      <c r="C9" t="s">
        <v>3163</v>
      </c>
      <c r="D9" t="s">
        <v>37</v>
      </c>
      <c r="E9">
        <v>681052.52320331999</v>
      </c>
      <c r="F9">
        <v>2904.15</v>
      </c>
      <c r="G9">
        <v>-10.109324419424601</v>
      </c>
      <c r="H9">
        <v>3.60459193939765</v>
      </c>
      <c r="I9">
        <v>9.9416158660422393</v>
      </c>
      <c r="J9">
        <v>5.3783475983244804</v>
      </c>
      <c r="K9">
        <v>2723.35300862241</v>
      </c>
      <c r="L9">
        <v>2552.8609823520401</v>
      </c>
      <c r="M9">
        <v>73.947905571912401</v>
      </c>
      <c r="N9">
        <v>1.0535680261514799</v>
      </c>
      <c r="O9">
        <v>1.5787752010054401</v>
      </c>
      <c r="P9">
        <v>33.705485601160099</v>
      </c>
      <c r="Q9">
        <v>-5.2233477514498999E-2</v>
      </c>
    </row>
    <row r="10" spans="1:17" x14ac:dyDescent="0.3">
      <c r="A10" t="s">
        <v>38</v>
      </c>
      <c r="B10" t="s">
        <v>39</v>
      </c>
      <c r="C10" t="s">
        <v>3161</v>
      </c>
      <c r="D10" t="s">
        <v>40</v>
      </c>
      <c r="E10">
        <v>652834.63770871505</v>
      </c>
      <c r="F10">
        <v>1013.7</v>
      </c>
      <c r="G10">
        <v>24.6670930300976</v>
      </c>
      <c r="H10">
        <v>-10.5591687270457</v>
      </c>
      <c r="I10">
        <v>-11.4006800346571</v>
      </c>
      <c r="J10">
        <v>-1.04444197360124</v>
      </c>
      <c r="K10">
        <v>1063.3494602473299</v>
      </c>
      <c r="L10">
        <v>962.53933749777104</v>
      </c>
      <c r="M10">
        <v>32.413896541366903</v>
      </c>
      <c r="N10">
        <v>0.32994133077037002</v>
      </c>
      <c r="O10">
        <v>20.548485745289501</v>
      </c>
      <c r="P10">
        <v>69.699506152172006</v>
      </c>
      <c r="Q10">
        <v>-1.8772378445267E-2</v>
      </c>
    </row>
    <row r="11" spans="1:17" x14ac:dyDescent="0.3">
      <c r="A11" t="s">
        <v>41</v>
      </c>
      <c r="B11" t="s">
        <v>42</v>
      </c>
      <c r="C11" t="s">
        <v>3163</v>
      </c>
      <c r="D11" t="s">
        <v>43</v>
      </c>
      <c r="E11">
        <v>642281.70811055996</v>
      </c>
      <c r="F11">
        <v>514.35</v>
      </c>
      <c r="G11">
        <v>-9.5993392843836194</v>
      </c>
      <c r="H11">
        <v>1.8963683442151</v>
      </c>
      <c r="I11">
        <v>14.056512495871001</v>
      </c>
      <c r="J11">
        <v>3.4025409502750699</v>
      </c>
      <c r="K11">
        <v>487.39588868073201</v>
      </c>
      <c r="L11">
        <v>452.94092452274498</v>
      </c>
      <c r="M11">
        <v>62.078677419654497</v>
      </c>
      <c r="N11">
        <v>0.86330405310979696</v>
      </c>
      <c r="O11">
        <v>1.0012637309225001</v>
      </c>
      <c r="P11">
        <v>28.7967947915362</v>
      </c>
      <c r="Q11">
        <v>0.123869801623954</v>
      </c>
    </row>
    <row r="12" spans="1:17" x14ac:dyDescent="0.3">
      <c r="A12" t="s">
        <v>44</v>
      </c>
      <c r="B12" t="s">
        <v>45</v>
      </c>
      <c r="C12" t="s">
        <v>3164</v>
      </c>
      <c r="D12" t="s">
        <v>46</v>
      </c>
      <c r="E12">
        <v>494468.79096349998</v>
      </c>
      <c r="F12">
        <v>3536.95</v>
      </c>
      <c r="G12">
        <v>-2.4067827135898301</v>
      </c>
      <c r="H12">
        <v>-2.0589916271796</v>
      </c>
      <c r="I12">
        <v>-14.4256214019192</v>
      </c>
      <c r="J12">
        <v>-1.01610703677809</v>
      </c>
      <c r="K12">
        <v>3617.31193675549</v>
      </c>
      <c r="L12">
        <v>3445.3265530517901</v>
      </c>
      <c r="M12">
        <v>40.551632028921397</v>
      </c>
      <c r="N12">
        <v>0.78083639766977997</v>
      </c>
      <c r="O12">
        <v>10.8271250653811</v>
      </c>
      <c r="P12">
        <v>24.275750601711099</v>
      </c>
      <c r="Q12">
        <v>0.122306725281374</v>
      </c>
    </row>
    <row r="13" spans="1:17" x14ac:dyDescent="0.3">
      <c r="A13" t="s">
        <v>47</v>
      </c>
      <c r="B13" t="s">
        <v>48</v>
      </c>
      <c r="C13" t="s">
        <v>3160</v>
      </c>
      <c r="D13" t="s">
        <v>21</v>
      </c>
      <c r="E13">
        <v>481448.16632959002</v>
      </c>
      <c r="F13">
        <v>1778.75</v>
      </c>
      <c r="G13">
        <v>14.1817773008058</v>
      </c>
      <c r="H13">
        <v>9.35479384763123</v>
      </c>
      <c r="I13">
        <v>-3.0288424179340199</v>
      </c>
      <c r="J13">
        <v>1.52417093288406</v>
      </c>
      <c r="K13">
        <v>1646.78220654405</v>
      </c>
      <c r="L13">
        <v>1500.10199377599</v>
      </c>
      <c r="M13">
        <v>63.587481630593999</v>
      </c>
      <c r="N13">
        <v>0.97256760910045303</v>
      </c>
      <c r="O13">
        <v>2.1588193956430102</v>
      </c>
      <c r="P13">
        <v>47.1805055645194</v>
      </c>
      <c r="Q13">
        <v>1.9019354425994998E-2</v>
      </c>
    </row>
    <row r="14" spans="1:17" x14ac:dyDescent="0.3">
      <c r="A14" t="s">
        <v>49</v>
      </c>
      <c r="B14" t="s">
        <v>50</v>
      </c>
      <c r="C14" t="s">
        <v>3161</v>
      </c>
      <c r="D14" t="s">
        <v>51</v>
      </c>
      <c r="E14">
        <v>447900.851145825</v>
      </c>
      <c r="F14">
        <v>7345.55</v>
      </c>
      <c r="G14">
        <v>-25.2386689523778</v>
      </c>
      <c r="H14">
        <v>7.2880541885418797</v>
      </c>
      <c r="I14">
        <v>2.5935758854655799</v>
      </c>
      <c r="J14">
        <v>0.93021831462386395</v>
      </c>
      <c r="K14">
        <v>6969.2015479781503</v>
      </c>
      <c r="L14">
        <v>6975.3624342172498</v>
      </c>
      <c r="M14">
        <v>60.115434115483602</v>
      </c>
      <c r="N14">
        <v>1.38891694314903</v>
      </c>
      <c r="O14">
        <v>11.523303224401101</v>
      </c>
      <c r="P14">
        <v>18.710203949707399</v>
      </c>
      <c r="Q14">
        <v>-5.9633399676694003E-2</v>
      </c>
    </row>
    <row r="15" spans="1:17" x14ac:dyDescent="0.3">
      <c r="A15" t="s">
        <v>52</v>
      </c>
      <c r="B15" t="s">
        <v>53</v>
      </c>
      <c r="C15" t="s">
        <v>3165</v>
      </c>
      <c r="D15" t="s">
        <v>54</v>
      </c>
      <c r="E15">
        <v>440601.87721594999</v>
      </c>
      <c r="F15">
        <v>1845.7</v>
      </c>
      <c r="G15">
        <v>37.729980936579402</v>
      </c>
      <c r="H15">
        <v>3.5774450740414299</v>
      </c>
      <c r="I15">
        <v>4.2409648877541297</v>
      </c>
      <c r="J15">
        <v>2.4839518811140899</v>
      </c>
      <c r="K15">
        <v>1719.76307906684</v>
      </c>
      <c r="L15">
        <v>1519.7271730980899</v>
      </c>
      <c r="M15">
        <v>72.6752465385281</v>
      </c>
      <c r="N15">
        <v>0.96441016041567895</v>
      </c>
      <c r="O15">
        <v>0.63932383377580604</v>
      </c>
      <c r="P15">
        <v>72.761735386343403</v>
      </c>
      <c r="Q15">
        <v>0.138752396754067</v>
      </c>
    </row>
    <row r="16" spans="1:17" x14ac:dyDescent="0.3">
      <c r="A16" t="s">
        <v>55</v>
      </c>
      <c r="B16" t="s">
        <v>56</v>
      </c>
      <c r="C16" t="s">
        <v>3166</v>
      </c>
      <c r="D16" t="s">
        <v>57</v>
      </c>
      <c r="E16">
        <v>385564.45259916002</v>
      </c>
      <c r="F16">
        <v>12242.6</v>
      </c>
      <c r="G16">
        <v>-8.3934777850514202</v>
      </c>
      <c r="H16">
        <v>-1.2436968180577199</v>
      </c>
      <c r="I16">
        <v>-4.1453985244398597</v>
      </c>
      <c r="J16">
        <v>0.57685469366529596</v>
      </c>
      <c r="K16">
        <v>12373.825526681099</v>
      </c>
      <c r="L16">
        <v>11797.0718191819</v>
      </c>
      <c r="M16">
        <v>46.285760245007801</v>
      </c>
      <c r="N16">
        <v>1.01601598415091</v>
      </c>
      <c r="O16">
        <v>11.7409700553803</v>
      </c>
      <c r="P16">
        <v>25.7243790853029</v>
      </c>
      <c r="Q16">
        <v>6.1282413957845998E-2</v>
      </c>
    </row>
    <row r="17" spans="1:17" x14ac:dyDescent="0.3">
      <c r="A17" t="s">
        <v>58</v>
      </c>
      <c r="B17" t="s">
        <v>59</v>
      </c>
      <c r="C17" t="s">
        <v>3167</v>
      </c>
      <c r="D17" t="s">
        <v>60</v>
      </c>
      <c r="E17">
        <v>384278.87889042002</v>
      </c>
      <c r="F17">
        <v>389.65</v>
      </c>
      <c r="G17">
        <v>35.668841577162397</v>
      </c>
      <c r="H17">
        <v>-5.3661378599847502</v>
      </c>
      <c r="I17">
        <v>0.40591730411593102</v>
      </c>
      <c r="J17">
        <v>-0.30574989979641498</v>
      </c>
      <c r="K17">
        <v>395.14203633326798</v>
      </c>
      <c r="L17">
        <v>346.74103427793</v>
      </c>
      <c r="M17">
        <v>40.188997709860899</v>
      </c>
      <c r="N17">
        <v>0.82378918323288797</v>
      </c>
      <c r="O17">
        <v>9.4058770691646405</v>
      </c>
      <c r="P17">
        <v>71.086717892425895</v>
      </c>
      <c r="Q17">
        <v>0.18278074208954101</v>
      </c>
    </row>
    <row r="18" spans="1:17" x14ac:dyDescent="0.3">
      <c r="A18" t="s">
        <v>61</v>
      </c>
      <c r="B18" t="s">
        <v>62</v>
      </c>
      <c r="C18" t="s">
        <v>3166</v>
      </c>
      <c r="D18" t="s">
        <v>57</v>
      </c>
      <c r="E18">
        <v>381265.97714959999</v>
      </c>
      <c r="F18">
        <v>976.3</v>
      </c>
      <c r="G18">
        <v>29.169366273801099</v>
      </c>
      <c r="H18">
        <v>-4.2759499375443601</v>
      </c>
      <c r="I18">
        <v>-16.607746104073101</v>
      </c>
      <c r="J18">
        <v>-2.8024962238348499</v>
      </c>
      <c r="K18">
        <v>1050.3523948859399</v>
      </c>
      <c r="L18">
        <v>934.46555842149996</v>
      </c>
      <c r="M18">
        <v>29.964853501596</v>
      </c>
      <c r="N18">
        <v>1.0993477669226901</v>
      </c>
      <c r="O18">
        <v>20.762060841954298</v>
      </c>
      <c r="P18">
        <v>60.496465559756601</v>
      </c>
      <c r="Q18">
        <v>0.166931530975437</v>
      </c>
    </row>
    <row r="19" spans="1:17" x14ac:dyDescent="0.3">
      <c r="A19" t="s">
        <v>63</v>
      </c>
      <c r="B19" t="s">
        <v>64</v>
      </c>
      <c r="C19" t="s">
        <v>3159</v>
      </c>
      <c r="D19" t="s">
        <v>65</v>
      </c>
      <c r="E19">
        <v>371873.05332935997</v>
      </c>
      <c r="F19">
        <v>285.3</v>
      </c>
      <c r="G19">
        <v>30.946621722477399</v>
      </c>
      <c r="H19">
        <v>-12.7936910369888</v>
      </c>
      <c r="I19">
        <v>-7.4544756334547904</v>
      </c>
      <c r="J19">
        <v>-4.71772158010147</v>
      </c>
      <c r="K19">
        <v>312.19191622731199</v>
      </c>
      <c r="L19">
        <v>271.53233133014498</v>
      </c>
      <c r="M19">
        <v>17.6747094779357</v>
      </c>
      <c r="N19">
        <v>0.84051159510736495</v>
      </c>
      <c r="O19">
        <v>20.925341745531</v>
      </c>
      <c r="P19">
        <v>58.588104502501302</v>
      </c>
      <c r="Q19">
        <v>0.104076343315469</v>
      </c>
    </row>
    <row r="20" spans="1:17" x14ac:dyDescent="0.3">
      <c r="A20" t="s">
        <v>66</v>
      </c>
      <c r="B20" t="s">
        <v>67</v>
      </c>
      <c r="C20" t="s">
        <v>3161</v>
      </c>
      <c r="D20" t="s">
        <v>24</v>
      </c>
      <c r="E20">
        <v>367123.71779999998</v>
      </c>
      <c r="F20">
        <v>1186.0999999999999</v>
      </c>
      <c r="G20">
        <v>-6.0524172660711102</v>
      </c>
      <c r="H20">
        <v>1.3341100523882501</v>
      </c>
      <c r="I20">
        <v>-4.2489097996662597</v>
      </c>
      <c r="J20">
        <v>1.21334098641334</v>
      </c>
      <c r="K20">
        <v>1184.6879877891399</v>
      </c>
      <c r="L20">
        <v>1130.3568903719199</v>
      </c>
      <c r="M20">
        <v>58.340125916126297</v>
      </c>
      <c r="N20">
        <v>0.75638384185329399</v>
      </c>
      <c r="O20">
        <v>12.945788719332199</v>
      </c>
      <c r="P20">
        <v>24.6689089762455</v>
      </c>
      <c r="Q20">
        <v>2.8536251649702998E-2</v>
      </c>
    </row>
    <row r="21" spans="1:17" x14ac:dyDescent="0.3">
      <c r="A21" t="s">
        <v>68</v>
      </c>
      <c r="B21" t="s">
        <v>69</v>
      </c>
      <c r="C21" t="s">
        <v>3161</v>
      </c>
      <c r="D21" t="s">
        <v>24</v>
      </c>
      <c r="E21">
        <v>356191.58134992002</v>
      </c>
      <c r="F21">
        <v>1789.25</v>
      </c>
      <c r="G21">
        <v>-25.646575841371</v>
      </c>
      <c r="H21">
        <v>-0.49445979008769197</v>
      </c>
      <c r="I21">
        <v>-8.1327793955973107</v>
      </c>
      <c r="J21">
        <v>2.0388428001687999</v>
      </c>
      <c r="K21">
        <v>1782.7802564296101</v>
      </c>
      <c r="L21">
        <v>1772.6330546699</v>
      </c>
      <c r="M21">
        <v>54.872765275165399</v>
      </c>
      <c r="N21">
        <v>0.81954064095008405</v>
      </c>
      <c r="O21">
        <v>7.6708117926505404</v>
      </c>
      <c r="P21">
        <v>15.895326618518601</v>
      </c>
      <c r="Q21">
        <v>-0.10890526485588101</v>
      </c>
    </row>
    <row r="22" spans="1:17" x14ac:dyDescent="0.3">
      <c r="A22" t="s">
        <v>70</v>
      </c>
      <c r="B22" t="s">
        <v>71</v>
      </c>
      <c r="C22" t="s">
        <v>3168</v>
      </c>
      <c r="D22" t="s">
        <v>72</v>
      </c>
      <c r="E22">
        <v>347777.78086191998</v>
      </c>
      <c r="F22">
        <v>5299.1</v>
      </c>
      <c r="G22">
        <v>14.441623915593</v>
      </c>
      <c r="H22">
        <v>5.06488624403198</v>
      </c>
      <c r="I22">
        <v>21.5763624597238</v>
      </c>
      <c r="J22">
        <v>8.55888350735359</v>
      </c>
      <c r="K22">
        <v>5003.0190351093297</v>
      </c>
      <c r="L22">
        <v>4541.4077522181797</v>
      </c>
      <c r="M22">
        <v>75.2352160977523</v>
      </c>
      <c r="N22">
        <v>1.0782567791706501</v>
      </c>
      <c r="O22">
        <v>2.82878224604177</v>
      </c>
      <c r="P22">
        <v>46.545907079646</v>
      </c>
      <c r="Q22">
        <v>5.3281952775490003E-3</v>
      </c>
    </row>
    <row r="23" spans="1:17" x14ac:dyDescent="0.3">
      <c r="A23" t="s">
        <v>73</v>
      </c>
      <c r="B23" t="s">
        <v>74</v>
      </c>
      <c r="C23" t="s">
        <v>3169</v>
      </c>
      <c r="D23" t="s">
        <v>75</v>
      </c>
      <c r="E23">
        <v>340449.93477543897</v>
      </c>
      <c r="F23">
        <v>2937.85</v>
      </c>
      <c r="G23">
        <v>-12.266763780471999</v>
      </c>
      <c r="H23">
        <v>-5.7636529914474801</v>
      </c>
      <c r="I23">
        <v>-19.9811385594736</v>
      </c>
      <c r="J23">
        <v>0.161927550170374</v>
      </c>
      <c r="K23">
        <v>3072.6730974081402</v>
      </c>
      <c r="L23">
        <v>3001.32499702838</v>
      </c>
      <c r="M23">
        <v>36.1707429902741</v>
      </c>
      <c r="N23">
        <v>0.80662234765548901</v>
      </c>
      <c r="O23">
        <v>27.436730942696101</v>
      </c>
      <c r="P23">
        <v>37.154528478057799</v>
      </c>
      <c r="Q23">
        <v>7.3311181694691002E-2</v>
      </c>
    </row>
    <row r="24" spans="1:17" x14ac:dyDescent="0.3">
      <c r="A24" t="s">
        <v>76</v>
      </c>
      <c r="B24" t="s">
        <v>77</v>
      </c>
      <c r="C24" t="s">
        <v>3170</v>
      </c>
      <c r="D24" t="s">
        <v>78</v>
      </c>
      <c r="E24">
        <v>332612.59704978898</v>
      </c>
      <c r="F24">
        <v>11487.45</v>
      </c>
      <c r="G24">
        <v>11.7766311965604</v>
      </c>
      <c r="H24">
        <v>-0.57729552791327399</v>
      </c>
      <c r="I24">
        <v>6.8744008190663797</v>
      </c>
      <c r="J24">
        <v>2.1867466308926802</v>
      </c>
      <c r="K24">
        <v>11308.957978402699</v>
      </c>
      <c r="L24">
        <v>10325.342564254201</v>
      </c>
      <c r="M24">
        <v>61.246483530379102</v>
      </c>
      <c r="N24">
        <v>0.65478012151971499</v>
      </c>
      <c r="O24">
        <v>5.1408275988143499</v>
      </c>
      <c r="P24">
        <v>42.789044194877597</v>
      </c>
      <c r="Q24">
        <v>3.4185513680490998E-2</v>
      </c>
    </row>
    <row r="25" spans="1:17" x14ac:dyDescent="0.3">
      <c r="A25" t="s">
        <v>79</v>
      </c>
      <c r="B25" t="s">
        <v>80</v>
      </c>
      <c r="C25" t="s">
        <v>3171</v>
      </c>
      <c r="D25" t="s">
        <v>81</v>
      </c>
      <c r="E25">
        <v>330643.32587439998</v>
      </c>
      <c r="F25">
        <v>3711.1</v>
      </c>
      <c r="G25">
        <v>-9.1231302873076991</v>
      </c>
      <c r="H25">
        <v>9.6158162559672693</v>
      </c>
      <c r="I25">
        <v>-12.6198549063617</v>
      </c>
      <c r="J25">
        <v>4.9814113595739098</v>
      </c>
      <c r="K25">
        <v>3501.69563326658</v>
      </c>
      <c r="L25">
        <v>3424.9656114536101</v>
      </c>
      <c r="M25">
        <v>72.601929924462993</v>
      </c>
      <c r="N25">
        <v>0.82256415445448905</v>
      </c>
      <c r="O25">
        <v>4.7384872409797598</v>
      </c>
      <c r="P25">
        <v>21.450427895865001</v>
      </c>
      <c r="Q25">
        <v>7.3430425009872999E-2</v>
      </c>
    </row>
    <row r="26" spans="1:17" x14ac:dyDescent="0.3">
      <c r="A26" t="s">
        <v>82</v>
      </c>
      <c r="B26" t="s">
        <v>83</v>
      </c>
      <c r="C26" t="s">
        <v>3166</v>
      </c>
      <c r="D26" t="s">
        <v>57</v>
      </c>
      <c r="E26">
        <v>322323.43099199998</v>
      </c>
      <c r="F26">
        <v>2654.25</v>
      </c>
      <c r="G26">
        <v>43.152531940644003</v>
      </c>
      <c r="H26">
        <v>-4.0141078414642797</v>
      </c>
      <c r="I26">
        <v>28.5354600550572</v>
      </c>
      <c r="J26">
        <v>-2.0172283389234802</v>
      </c>
      <c r="K26">
        <v>2733.91532816888</v>
      </c>
      <c r="L26">
        <v>2315.2969951996402</v>
      </c>
      <c r="M26">
        <v>34.412800528321199</v>
      </c>
      <c r="N26">
        <v>0.78420695722952705</v>
      </c>
      <c r="O26">
        <v>13.5348968635207</v>
      </c>
      <c r="P26">
        <v>83.051724137931004</v>
      </c>
      <c r="Q26">
        <v>0.19848563515117301</v>
      </c>
    </row>
    <row r="27" spans="1:17" x14ac:dyDescent="0.3">
      <c r="A27" t="s">
        <v>84</v>
      </c>
      <c r="B27" t="s">
        <v>85</v>
      </c>
      <c r="C27" t="s">
        <v>3171</v>
      </c>
      <c r="D27" t="s">
        <v>86</v>
      </c>
      <c r="E27">
        <v>315886.09671349498</v>
      </c>
      <c r="F27">
        <v>3367.45</v>
      </c>
      <c r="G27">
        <v>-21.299964930443998</v>
      </c>
      <c r="H27">
        <v>6.2019403757609401</v>
      </c>
      <c r="I27">
        <v>5.4748111257223098</v>
      </c>
      <c r="J27">
        <v>5.2622988332275202</v>
      </c>
      <c r="K27">
        <v>3090.8266420045602</v>
      </c>
      <c r="L27">
        <v>3022.39923163915</v>
      </c>
      <c r="M27">
        <v>83.0658330069286</v>
      </c>
      <c r="N27">
        <v>0.98325262692986604</v>
      </c>
      <c r="O27">
        <v>1.64813137537305</v>
      </c>
      <c r="P27">
        <v>26.1169993633197</v>
      </c>
      <c r="Q27">
        <v>-5.6672369422994001E-2</v>
      </c>
    </row>
    <row r="28" spans="1:17" x14ac:dyDescent="0.3">
      <c r="A28" t="s">
        <v>87</v>
      </c>
      <c r="B28" t="s">
        <v>88</v>
      </c>
      <c r="C28" t="s">
        <v>3172</v>
      </c>
      <c r="D28" t="s">
        <v>89</v>
      </c>
      <c r="E28">
        <v>313954.59426629997</v>
      </c>
      <c r="F28">
        <v>1430.6</v>
      </c>
      <c r="G28">
        <v>37.501841578863903</v>
      </c>
      <c r="H28">
        <v>-4.2965924932332804</v>
      </c>
      <c r="I28">
        <v>-3.7674173638870601</v>
      </c>
      <c r="J28">
        <v>9.4010924237475299E-2</v>
      </c>
      <c r="K28">
        <v>1473.6919626430799</v>
      </c>
      <c r="L28">
        <v>1307.26431180041</v>
      </c>
      <c r="M28">
        <v>39.587190233548398</v>
      </c>
      <c r="N28">
        <v>0.52031898179548697</v>
      </c>
      <c r="O28">
        <v>13.337061372850499</v>
      </c>
      <c r="P28">
        <v>89.609012591119907</v>
      </c>
      <c r="Q28">
        <v>6.8432841936340999E-2</v>
      </c>
    </row>
    <row r="29" spans="1:17" x14ac:dyDescent="0.3">
      <c r="A29" t="s">
        <v>90</v>
      </c>
      <c r="B29" t="s">
        <v>91</v>
      </c>
      <c r="C29" t="s">
        <v>3173</v>
      </c>
      <c r="D29" t="s">
        <v>92</v>
      </c>
      <c r="E29">
        <v>313347.83850000001</v>
      </c>
      <c r="F29">
        <v>4598.75</v>
      </c>
      <c r="G29">
        <v>100.664847085934</v>
      </c>
      <c r="H29">
        <v>-2.5493656793610402</v>
      </c>
      <c r="I29">
        <v>24.8241715036852</v>
      </c>
      <c r="J29">
        <v>-2.00799328864586</v>
      </c>
      <c r="K29">
        <v>4788.9530686381204</v>
      </c>
      <c r="L29">
        <v>3996.8452027072399</v>
      </c>
      <c r="M29">
        <v>43.817331692366302</v>
      </c>
      <c r="N29">
        <v>0.63365654637899105</v>
      </c>
      <c r="O29">
        <v>23.397662408263098</v>
      </c>
      <c r="P29">
        <v>160.13972168797301</v>
      </c>
      <c r="Q29">
        <v>0.24622230091910099</v>
      </c>
    </row>
    <row r="30" spans="1:17" x14ac:dyDescent="0.3">
      <c r="A30" t="s">
        <v>93</v>
      </c>
      <c r="B30" t="s">
        <v>94</v>
      </c>
      <c r="C30" t="s">
        <v>3167</v>
      </c>
      <c r="D30" t="s">
        <v>95</v>
      </c>
      <c r="E30">
        <v>310779.67661188502</v>
      </c>
      <c r="F30">
        <v>333.2</v>
      </c>
      <c r="G30">
        <v>43.345487651002301</v>
      </c>
      <c r="H30">
        <v>-4.9688211174958203</v>
      </c>
      <c r="I30">
        <v>5.1085318549751202</v>
      </c>
      <c r="J30">
        <v>1.05234299151194</v>
      </c>
      <c r="K30">
        <v>334.13661061132501</v>
      </c>
      <c r="L30">
        <v>294.62846193580498</v>
      </c>
      <c r="M30">
        <v>50.209937508765499</v>
      </c>
      <c r="N30">
        <v>1.0374713512656799</v>
      </c>
      <c r="O30">
        <v>8.7935174069627902</v>
      </c>
      <c r="P30">
        <v>74.770521898767299</v>
      </c>
      <c r="Q30">
        <v>0.120510177833141</v>
      </c>
    </row>
    <row r="31" spans="1:17" x14ac:dyDescent="0.3">
      <c r="A31" t="s">
        <v>96</v>
      </c>
      <c r="B31" t="s">
        <v>97</v>
      </c>
      <c r="C31" t="s">
        <v>3166</v>
      </c>
      <c r="D31" t="s">
        <v>98</v>
      </c>
      <c r="E31">
        <v>306841.2782302</v>
      </c>
      <c r="F31">
        <v>11420.75</v>
      </c>
      <c r="G31">
        <v>113.000478802532</v>
      </c>
      <c r="H31">
        <v>10.550150675708601</v>
      </c>
      <c r="I31">
        <v>20.309904798493001</v>
      </c>
      <c r="J31">
        <v>0.89421153895167604</v>
      </c>
      <c r="K31">
        <v>10115.994957740901</v>
      </c>
      <c r="L31">
        <v>8625.2151792132099</v>
      </c>
      <c r="M31">
        <v>72.595329898124902</v>
      </c>
      <c r="N31">
        <v>1.31318302681245</v>
      </c>
      <c r="O31">
        <v>0.70529518639317301</v>
      </c>
      <c r="P31">
        <v>139.80073909209199</v>
      </c>
      <c r="Q31">
        <v>0.1671003621163</v>
      </c>
    </row>
    <row r="32" spans="1:17" x14ac:dyDescent="0.3">
      <c r="A32" t="s">
        <v>99</v>
      </c>
      <c r="B32" t="s">
        <v>100</v>
      </c>
      <c r="C32" t="s">
        <v>3159</v>
      </c>
      <c r="D32" t="s">
        <v>101</v>
      </c>
      <c r="E32">
        <v>302651.58813897002</v>
      </c>
      <c r="F32">
        <v>483.95</v>
      </c>
      <c r="G32">
        <v>48.874880500966498</v>
      </c>
      <c r="H32">
        <v>-9.0466159888648701</v>
      </c>
      <c r="I32">
        <v>-4.9581622553191602</v>
      </c>
      <c r="J32">
        <v>-3.39882525798504</v>
      </c>
      <c r="K32">
        <v>505.53294702233302</v>
      </c>
      <c r="L32">
        <v>445.45951077765699</v>
      </c>
      <c r="M32">
        <v>29.821767546455298</v>
      </c>
      <c r="N32">
        <v>1.08049976098004</v>
      </c>
      <c r="O32">
        <v>12.3153218307676</v>
      </c>
      <c r="P32">
        <v>79.907063197026005</v>
      </c>
      <c r="Q32">
        <v>0.14124204432489501</v>
      </c>
    </row>
    <row r="33" spans="1:17" x14ac:dyDescent="0.3">
      <c r="A33" t="s">
        <v>102</v>
      </c>
      <c r="B33" t="s">
        <v>103</v>
      </c>
      <c r="C33" t="s">
        <v>3167</v>
      </c>
      <c r="D33" t="s">
        <v>104</v>
      </c>
      <c r="E33">
        <v>292998.48745566001</v>
      </c>
      <c r="F33">
        <v>1814.45</v>
      </c>
      <c r="G33">
        <v>54.210218427692503</v>
      </c>
      <c r="H33">
        <v>4.6580717588515403</v>
      </c>
      <c r="I33">
        <v>-17.580220998098699</v>
      </c>
      <c r="J33">
        <v>-0.31340368236376898</v>
      </c>
      <c r="K33">
        <v>1839.7219001972701</v>
      </c>
      <c r="L33">
        <v>1705.7605303995899</v>
      </c>
      <c r="M33">
        <v>43.485216728670501</v>
      </c>
      <c r="N33">
        <v>0.60259725417112797</v>
      </c>
      <c r="O33">
        <v>19.8214334922428</v>
      </c>
      <c r="P33">
        <v>122.481760774937</v>
      </c>
      <c r="Q33">
        <v>5.3617617032572E-2</v>
      </c>
    </row>
    <row r="34" spans="1:17" x14ac:dyDescent="0.3">
      <c r="A34" t="s">
        <v>105</v>
      </c>
      <c r="B34" t="s">
        <v>106</v>
      </c>
      <c r="C34" t="s">
        <v>3161</v>
      </c>
      <c r="D34" t="s">
        <v>40</v>
      </c>
      <c r="E34">
        <v>290763.94699114998</v>
      </c>
      <c r="F34">
        <v>1833.15</v>
      </c>
      <c r="G34">
        <v>-6.3243553386190703</v>
      </c>
      <c r="H34">
        <v>14.4024661456428</v>
      </c>
      <c r="I34">
        <v>3.0793051766052999</v>
      </c>
      <c r="J34">
        <v>0.14597697308555099</v>
      </c>
      <c r="K34">
        <v>1680.79663967081</v>
      </c>
      <c r="L34">
        <v>1616.3380086990601</v>
      </c>
      <c r="M34">
        <v>64.875666287795696</v>
      </c>
      <c r="N34">
        <v>1.5031067993901901</v>
      </c>
      <c r="O34">
        <v>3.5376264899217</v>
      </c>
      <c r="P34">
        <v>29.1814946619217</v>
      </c>
      <c r="Q34">
        <v>-3.1715003894494997E-2</v>
      </c>
    </row>
    <row r="35" spans="1:17" x14ac:dyDescent="0.3">
      <c r="A35" t="s">
        <v>107</v>
      </c>
      <c r="B35" t="s">
        <v>108</v>
      </c>
      <c r="C35" t="s">
        <v>3160</v>
      </c>
      <c r="D35" t="s">
        <v>21</v>
      </c>
      <c r="E35">
        <v>274716.64795027499</v>
      </c>
      <c r="F35">
        <v>514.35</v>
      </c>
      <c r="G35">
        <v>-3.7112323188702598</v>
      </c>
      <c r="H35">
        <v>4.2092274770403098</v>
      </c>
      <c r="I35">
        <v>-11.617432139281201</v>
      </c>
      <c r="J35">
        <v>0.85604216435634795</v>
      </c>
      <c r="K35">
        <v>514.443696586398</v>
      </c>
      <c r="L35">
        <v>483.514037111721</v>
      </c>
      <c r="M35">
        <v>52.985565479795397</v>
      </c>
      <c r="N35">
        <v>0.98951663048444904</v>
      </c>
      <c r="O35">
        <v>12.744240303295401</v>
      </c>
      <c r="P35">
        <v>37.141714438074899</v>
      </c>
      <c r="Q35">
        <v>-0.110830953606371</v>
      </c>
    </row>
    <row r="36" spans="1:17" x14ac:dyDescent="0.3">
      <c r="A36" t="s">
        <v>109</v>
      </c>
      <c r="B36" t="s">
        <v>110</v>
      </c>
      <c r="C36" t="s">
        <v>3168</v>
      </c>
      <c r="D36" t="s">
        <v>111</v>
      </c>
      <c r="E36">
        <v>253745.17222449501</v>
      </c>
      <c r="F36">
        <v>7148.85</v>
      </c>
      <c r="G36">
        <v>218.13222099656701</v>
      </c>
      <c r="H36">
        <v>10.460081826900501</v>
      </c>
      <c r="I36">
        <v>66.932935763992603</v>
      </c>
      <c r="J36">
        <v>2.5034957752375</v>
      </c>
      <c r="K36">
        <v>6280.5590724889098</v>
      </c>
      <c r="L36">
        <v>4671.4241609729597</v>
      </c>
      <c r="M36">
        <v>65.893264191201695</v>
      </c>
      <c r="N36">
        <v>0.90644775097371599</v>
      </c>
      <c r="O36">
        <v>2.4640326765843401</v>
      </c>
      <c r="P36">
        <v>267.55012853470402</v>
      </c>
      <c r="Q36">
        <v>0.28402229266748802</v>
      </c>
    </row>
    <row r="37" spans="1:17" x14ac:dyDescent="0.3">
      <c r="A37" t="s">
        <v>112</v>
      </c>
      <c r="B37" t="s">
        <v>113</v>
      </c>
      <c r="C37" t="s">
        <v>3159</v>
      </c>
      <c r="D37" t="s">
        <v>18</v>
      </c>
      <c r="E37">
        <v>247898.33981356499</v>
      </c>
      <c r="F37">
        <v>169.74</v>
      </c>
      <c r="G37">
        <v>53.683327091647897</v>
      </c>
      <c r="H37">
        <v>2.1522482648514099</v>
      </c>
      <c r="I37">
        <v>-14.1667985188133</v>
      </c>
      <c r="J37">
        <v>0.32658351620260401</v>
      </c>
      <c r="K37">
        <v>172.449373957424</v>
      </c>
      <c r="L37">
        <v>156.120751194647</v>
      </c>
      <c r="M37">
        <v>49.677817931237698</v>
      </c>
      <c r="N37">
        <v>0.98265297108912897</v>
      </c>
      <c r="O37">
        <v>15.9420289855072</v>
      </c>
      <c r="P37">
        <v>98.5263157894736</v>
      </c>
      <c r="Q37">
        <v>0.105336295637687</v>
      </c>
    </row>
    <row r="38" spans="1:17" x14ac:dyDescent="0.3">
      <c r="A38" t="s">
        <v>114</v>
      </c>
      <c r="B38" t="s">
        <v>115</v>
      </c>
      <c r="C38" t="s">
        <v>3167</v>
      </c>
      <c r="D38" t="s">
        <v>60</v>
      </c>
      <c r="E38">
        <v>245706.295236404</v>
      </c>
      <c r="F38">
        <v>627.20000000000005</v>
      </c>
      <c r="G38">
        <v>32.8147266394189</v>
      </c>
      <c r="H38">
        <v>-5.9789811684728198</v>
      </c>
      <c r="I38">
        <v>-0.95152380322994101</v>
      </c>
      <c r="J38">
        <v>-1.58373069993503</v>
      </c>
      <c r="K38">
        <v>675.817659698483</v>
      </c>
      <c r="L38">
        <v>602.79067397112499</v>
      </c>
      <c r="M38">
        <v>35.785528080699898</v>
      </c>
      <c r="N38">
        <v>0.64951355227474405</v>
      </c>
      <c r="O38">
        <v>42.833227040816297</v>
      </c>
      <c r="P38">
        <v>116.761707274926</v>
      </c>
      <c r="Q38">
        <v>0.169615689843616</v>
      </c>
    </row>
    <row r="39" spans="1:17" x14ac:dyDescent="0.3">
      <c r="A39" t="s">
        <v>116</v>
      </c>
      <c r="B39" t="s">
        <v>117</v>
      </c>
      <c r="C39" t="s">
        <v>3163</v>
      </c>
      <c r="D39" t="s">
        <v>118</v>
      </c>
      <c r="E39">
        <v>244462.047918</v>
      </c>
      <c r="F39">
        <v>2526.85</v>
      </c>
      <c r="G39">
        <v>-10.417663626982399</v>
      </c>
      <c r="H39">
        <v>-0.91194772461985396</v>
      </c>
      <c r="I39">
        <v>-14.8199953518256</v>
      </c>
      <c r="J39">
        <v>1.4009035271594601</v>
      </c>
      <c r="K39">
        <v>2519.8826790778198</v>
      </c>
      <c r="L39">
        <v>2479.1212010905401</v>
      </c>
      <c r="M39">
        <v>59.702426350917797</v>
      </c>
      <c r="N39">
        <v>1.16770254534037</v>
      </c>
      <c r="O39">
        <v>9.5949502344816597</v>
      </c>
      <c r="P39">
        <v>15.5215924364753</v>
      </c>
      <c r="Q39">
        <v>-2.0270280778905001E-2</v>
      </c>
    </row>
    <row r="40" spans="1:17" x14ac:dyDescent="0.3">
      <c r="A40" t="s">
        <v>119</v>
      </c>
      <c r="B40" t="s">
        <v>120</v>
      </c>
      <c r="C40" t="s">
        <v>3173</v>
      </c>
      <c r="D40" t="s">
        <v>121</v>
      </c>
      <c r="E40">
        <v>234430.40266394999</v>
      </c>
      <c r="F40">
        <v>6592.7</v>
      </c>
      <c r="G40">
        <v>42.088339200796597</v>
      </c>
      <c r="H40">
        <v>-5.59864398358377</v>
      </c>
      <c r="I40">
        <v>27.7769437138037</v>
      </c>
      <c r="J40">
        <v>-1.6407293585979901</v>
      </c>
      <c r="K40">
        <v>6919.7581654117203</v>
      </c>
      <c r="L40">
        <v>5949.6095650601301</v>
      </c>
      <c r="M40">
        <v>21.606382443806599</v>
      </c>
      <c r="N40">
        <v>0.76337183900851002</v>
      </c>
      <c r="O40">
        <v>20.871570069925799</v>
      </c>
      <c r="P40">
        <v>103.102279728897</v>
      </c>
      <c r="Q40">
        <v>0.15608433334081001</v>
      </c>
    </row>
    <row r="41" spans="1:17" x14ac:dyDescent="0.3">
      <c r="A41" t="s">
        <v>122</v>
      </c>
      <c r="B41" t="s">
        <v>123</v>
      </c>
      <c r="C41" t="s">
        <v>3168</v>
      </c>
      <c r="D41" t="s">
        <v>124</v>
      </c>
      <c r="E41">
        <v>233065.55919219999</v>
      </c>
      <c r="F41">
        <v>271.75</v>
      </c>
      <c r="G41">
        <v>139.51919621976299</v>
      </c>
      <c r="H41">
        <v>-0.89788335536558495</v>
      </c>
      <c r="I41">
        <v>63.913848786928398</v>
      </c>
      <c r="J41">
        <v>10.6233080218858</v>
      </c>
      <c r="K41">
        <v>241.479749405294</v>
      </c>
      <c r="L41">
        <v>188.20845892274801</v>
      </c>
      <c r="M41">
        <v>69.174403695980601</v>
      </c>
      <c r="N41">
        <v>1.09239594596465</v>
      </c>
      <c r="O41">
        <v>3.5878564857405801</v>
      </c>
      <c r="P41">
        <v>181.60621761658001</v>
      </c>
      <c r="Q41">
        <v>6.8206816742017007E-2</v>
      </c>
    </row>
    <row r="42" spans="1:17" x14ac:dyDescent="0.3">
      <c r="A42" t="s">
        <v>125</v>
      </c>
      <c r="B42" t="s">
        <v>126</v>
      </c>
      <c r="C42" t="s">
        <v>3169</v>
      </c>
      <c r="D42" t="s">
        <v>127</v>
      </c>
      <c r="E42">
        <v>228788.28760700001</v>
      </c>
      <c r="F42">
        <v>927.75</v>
      </c>
      <c r="G42">
        <v>-12.058122354372401</v>
      </c>
      <c r="H42">
        <v>1.3595054724476101</v>
      </c>
      <c r="I42">
        <v>0.22548594377865699</v>
      </c>
      <c r="J42">
        <v>3.2001383632004901</v>
      </c>
      <c r="K42">
        <v>920.709487997667</v>
      </c>
      <c r="L42">
        <v>871.92466922357596</v>
      </c>
      <c r="M42">
        <v>56.377575018326198</v>
      </c>
      <c r="N42">
        <v>0.90669560355286405</v>
      </c>
      <c r="O42">
        <v>4.4354621395850096</v>
      </c>
      <c r="P42">
        <v>28.319502074688799</v>
      </c>
      <c r="Q42">
        <v>1.4313903117674E-2</v>
      </c>
    </row>
    <row r="43" spans="1:17" x14ac:dyDescent="0.3">
      <c r="A43" t="s">
        <v>128</v>
      </c>
      <c r="B43" t="s">
        <v>129</v>
      </c>
      <c r="C43" t="s">
        <v>3161</v>
      </c>
      <c r="D43" t="s">
        <v>51</v>
      </c>
      <c r="E43">
        <v>223317.9392082</v>
      </c>
      <c r="F43">
        <v>344.3</v>
      </c>
      <c r="G43">
        <v>13.022425313387201</v>
      </c>
      <c r="H43">
        <v>6.0094417090602601</v>
      </c>
      <c r="I43">
        <v>-14.769903025061099</v>
      </c>
      <c r="J43">
        <v>2.8782288745426601</v>
      </c>
      <c r="K43">
        <v>337.34835619455203</v>
      </c>
      <c r="L43">
        <v>307.48896076966798</v>
      </c>
      <c r="M43">
        <v>67.251404414656804</v>
      </c>
      <c r="N43">
        <v>1.8050842376535099</v>
      </c>
      <c r="O43">
        <v>14.638396747022901</v>
      </c>
      <c r="P43">
        <v>68.567931456548294</v>
      </c>
    </row>
    <row r="44" spans="1:17" x14ac:dyDescent="0.3">
      <c r="A44" t="s">
        <v>130</v>
      </c>
      <c r="B44" t="s">
        <v>131</v>
      </c>
      <c r="C44" t="s">
        <v>3161</v>
      </c>
      <c r="D44" t="s">
        <v>132</v>
      </c>
      <c r="E44">
        <v>221837.88935000001</v>
      </c>
      <c r="F44">
        <v>165.88</v>
      </c>
      <c r="G44">
        <v>71.113621333238399</v>
      </c>
      <c r="H44">
        <v>-8.0182763148154699</v>
      </c>
      <c r="I44">
        <v>5.9834495322143102</v>
      </c>
      <c r="J44">
        <v>-2.6358548750336399</v>
      </c>
      <c r="K44">
        <v>179.54759771866</v>
      </c>
      <c r="L44">
        <v>151.062595929861</v>
      </c>
      <c r="M44">
        <v>25.185960966474699</v>
      </c>
      <c r="N44">
        <v>0.257300149626077</v>
      </c>
      <c r="O44">
        <v>38.051603568844897</v>
      </c>
      <c r="P44">
        <v>152.28897338402999</v>
      </c>
      <c r="Q44">
        <v>0.17442437086877799</v>
      </c>
    </row>
    <row r="45" spans="1:17" x14ac:dyDescent="0.3">
      <c r="A45" t="s">
        <v>133</v>
      </c>
      <c r="B45" t="s">
        <v>134</v>
      </c>
      <c r="C45" t="s">
        <v>3173</v>
      </c>
      <c r="D45" t="s">
        <v>135</v>
      </c>
      <c r="E45">
        <v>208876.930038675</v>
      </c>
      <c r="F45">
        <v>288.05</v>
      </c>
      <c r="G45">
        <v>74.452043009252094</v>
      </c>
      <c r="H45">
        <v>-6.7084202055868998</v>
      </c>
      <c r="I45">
        <v>23.942490644982001</v>
      </c>
      <c r="J45">
        <v>-2.49721708738688</v>
      </c>
      <c r="K45">
        <v>297.17139451759198</v>
      </c>
      <c r="L45">
        <v>246.98092813855399</v>
      </c>
      <c r="M45">
        <v>33.422764563666703</v>
      </c>
      <c r="N45">
        <v>0.66565310583358495</v>
      </c>
      <c r="O45">
        <v>18.208644332581098</v>
      </c>
      <c r="P45">
        <v>126.811023622047</v>
      </c>
      <c r="Q45">
        <v>0.201862739749611</v>
      </c>
    </row>
    <row r="46" spans="1:17" x14ac:dyDescent="0.3">
      <c r="A46" t="s">
        <v>136</v>
      </c>
      <c r="B46" t="s">
        <v>137</v>
      </c>
      <c r="C46" t="s">
        <v>3169</v>
      </c>
      <c r="D46" t="s">
        <v>138</v>
      </c>
      <c r="E46">
        <v>205730.78211</v>
      </c>
      <c r="F46">
        <v>476.55</v>
      </c>
      <c r="G46">
        <v>24.3301554432418</v>
      </c>
      <c r="H46">
        <v>-21.0974761311147</v>
      </c>
      <c r="I46">
        <v>42.944783078806203</v>
      </c>
      <c r="J46">
        <v>0.69289477436829106</v>
      </c>
      <c r="K46">
        <v>555.41614111360104</v>
      </c>
      <c r="L46">
        <v>489.10013751753502</v>
      </c>
      <c r="M46">
        <v>35.491040750384997</v>
      </c>
      <c r="N46">
        <v>0.95057429914200398</v>
      </c>
      <c r="O46">
        <v>69.489035777987596</v>
      </c>
      <c r="P46">
        <v>67.445537596626806</v>
      </c>
      <c r="Q46">
        <v>2.9481487451861001E-2</v>
      </c>
    </row>
    <row r="47" spans="1:17" x14ac:dyDescent="0.3">
      <c r="A47" t="s">
        <v>139</v>
      </c>
      <c r="B47" t="s">
        <v>140</v>
      </c>
      <c r="C47" t="s">
        <v>3174</v>
      </c>
      <c r="D47" t="s">
        <v>141</v>
      </c>
      <c r="E47">
        <v>205401.36536388</v>
      </c>
      <c r="F47">
        <v>824</v>
      </c>
      <c r="G47">
        <v>27.737785798491998</v>
      </c>
      <c r="H47">
        <v>-1.8981586831897801</v>
      </c>
      <c r="I47">
        <v>-21.153323169825899</v>
      </c>
      <c r="J47">
        <v>0.423991078752879</v>
      </c>
      <c r="K47">
        <v>840.70841769205799</v>
      </c>
      <c r="L47">
        <v>790.18219757550696</v>
      </c>
      <c r="M47">
        <v>43.166681905348398</v>
      </c>
      <c r="N47">
        <v>0.73526182745078295</v>
      </c>
      <c r="O47">
        <v>17.427184466019401</v>
      </c>
      <c r="P47">
        <v>60.764803433811302</v>
      </c>
      <c r="Q47">
        <v>0.125420853312916</v>
      </c>
    </row>
    <row r="48" spans="1:17" x14ac:dyDescent="0.3">
      <c r="A48" t="s">
        <v>142</v>
      </c>
      <c r="B48" t="s">
        <v>143</v>
      </c>
      <c r="C48" t="s">
        <v>3163</v>
      </c>
      <c r="D48" t="s">
        <v>144</v>
      </c>
      <c r="E48">
        <v>197516.158624</v>
      </c>
      <c r="F48">
        <v>627.66</v>
      </c>
      <c r="G48">
        <v>46.0189790557829</v>
      </c>
      <c r="H48">
        <v>3.0510771512556198</v>
      </c>
      <c r="I48">
        <v>-1.27312580597575</v>
      </c>
      <c r="J48">
        <v>4.6488304037927</v>
      </c>
      <c r="K48">
        <v>613.85866873815405</v>
      </c>
      <c r="L48">
        <v>556.00648292642302</v>
      </c>
      <c r="M48">
        <v>50.197961533146703</v>
      </c>
      <c r="N48">
        <v>1.00515667390939</v>
      </c>
      <c r="O48">
        <v>8.5173501577286892</v>
      </c>
      <c r="P48">
        <v>89.476544104328894</v>
      </c>
      <c r="Q48">
        <v>0.209929889382688</v>
      </c>
    </row>
    <row r="49" spans="1:17" x14ac:dyDescent="0.3">
      <c r="A49" t="s">
        <v>145</v>
      </c>
      <c r="B49" t="s">
        <v>146</v>
      </c>
      <c r="C49" t="s">
        <v>3160</v>
      </c>
      <c r="D49" t="s">
        <v>21</v>
      </c>
      <c r="E49">
        <v>187815.65185558499</v>
      </c>
      <c r="F49">
        <v>6299.3</v>
      </c>
      <c r="G49">
        <v>-10.2621108586131</v>
      </c>
      <c r="H49">
        <v>16.0850787038951</v>
      </c>
      <c r="I49">
        <v>11.3825923482108</v>
      </c>
      <c r="J49">
        <v>6.0867168344237603</v>
      </c>
      <c r="K49">
        <v>5714.7695390953804</v>
      </c>
      <c r="L49">
        <v>5359.16258756773</v>
      </c>
      <c r="M49">
        <v>81.822580831619106</v>
      </c>
      <c r="N49">
        <v>1.7408110223590401</v>
      </c>
      <c r="O49">
        <v>2.2653310685314101</v>
      </c>
      <c r="P49">
        <v>39.5642011277154</v>
      </c>
      <c r="Q49">
        <v>-1.7315605198568E-2</v>
      </c>
    </row>
    <row r="50" spans="1:17" x14ac:dyDescent="0.3">
      <c r="A50" t="s">
        <v>147</v>
      </c>
      <c r="B50" t="s">
        <v>148</v>
      </c>
      <c r="C50" t="s">
        <v>3172</v>
      </c>
      <c r="D50" t="s">
        <v>149</v>
      </c>
      <c r="E50">
        <v>186635.62227066499</v>
      </c>
      <c r="F50">
        <v>4900.3999999999996</v>
      </c>
      <c r="G50">
        <v>71.334384975664904</v>
      </c>
      <c r="H50">
        <v>11.0297351840966</v>
      </c>
      <c r="I50">
        <v>40.676334166986798</v>
      </c>
      <c r="J50">
        <v>1.4965082475918501</v>
      </c>
      <c r="K50">
        <v>4500.7941610323896</v>
      </c>
      <c r="L50">
        <v>3816.9384663401802</v>
      </c>
      <c r="M50">
        <v>68.478378809445601</v>
      </c>
      <c r="N50">
        <v>1.44110727790785</v>
      </c>
      <c r="O50">
        <v>0.885641988409124</v>
      </c>
      <c r="P50">
        <v>110.015642745408</v>
      </c>
      <c r="Q50">
        <v>9.7719230042562E-2</v>
      </c>
    </row>
    <row r="51" spans="1:17" x14ac:dyDescent="0.3">
      <c r="A51" t="s">
        <v>150</v>
      </c>
      <c r="B51" t="s">
        <v>151</v>
      </c>
      <c r="C51" t="s">
        <v>3169</v>
      </c>
      <c r="D51" t="s">
        <v>127</v>
      </c>
      <c r="E51">
        <v>186528.92828562201</v>
      </c>
      <c r="F51">
        <v>148.16999999999999</v>
      </c>
      <c r="G51">
        <v>-11.6374855643332</v>
      </c>
      <c r="H51">
        <v>-3.2680260436669402</v>
      </c>
      <c r="I51">
        <v>-15.019423439749399</v>
      </c>
      <c r="J51">
        <v>1.11216054796477</v>
      </c>
      <c r="K51">
        <v>156.99268521871201</v>
      </c>
      <c r="L51">
        <v>152.50750923618099</v>
      </c>
      <c r="M51">
        <v>30.319904515040999</v>
      </c>
      <c r="N51">
        <v>0.79235345511871702</v>
      </c>
      <c r="O51">
        <v>24.586623473037701</v>
      </c>
      <c r="P51">
        <v>29.293193717277401</v>
      </c>
      <c r="Q51">
        <v>-2.193505109696E-2</v>
      </c>
    </row>
    <row r="52" spans="1:17" x14ac:dyDescent="0.3">
      <c r="A52" t="s">
        <v>152</v>
      </c>
      <c r="B52" t="s">
        <v>153</v>
      </c>
      <c r="C52" t="s">
        <v>3161</v>
      </c>
      <c r="D52" t="s">
        <v>40</v>
      </c>
      <c r="E52">
        <v>185676.508252345</v>
      </c>
      <c r="F52">
        <v>1859.15</v>
      </c>
      <c r="G52">
        <v>13.0845226326351</v>
      </c>
      <c r="H52">
        <v>5.80243129935584</v>
      </c>
      <c r="I52">
        <v>9.7679546266195203</v>
      </c>
      <c r="J52">
        <v>-1.8993517492617999</v>
      </c>
      <c r="K52">
        <v>1731.94790983434</v>
      </c>
      <c r="L52">
        <v>1538.6611821756801</v>
      </c>
      <c r="M52">
        <v>49.519241209706202</v>
      </c>
      <c r="N52">
        <v>1.1669491089178201</v>
      </c>
      <c r="O52">
        <v>4.1336094451765497</v>
      </c>
      <c r="P52">
        <v>47.0439356190928</v>
      </c>
      <c r="Q52">
        <v>3.8992130416269997E-2</v>
      </c>
    </row>
    <row r="53" spans="1:17" x14ac:dyDescent="0.3">
      <c r="A53" t="s">
        <v>154</v>
      </c>
      <c r="B53" t="s">
        <v>155</v>
      </c>
      <c r="C53" t="s">
        <v>3170</v>
      </c>
      <c r="D53" t="s">
        <v>78</v>
      </c>
      <c r="E53">
        <v>181363.594573215</v>
      </c>
      <c r="F53">
        <v>2681.15</v>
      </c>
      <c r="G53">
        <v>19.923403789064601</v>
      </c>
      <c r="H53">
        <v>2.1672119971748498</v>
      </c>
      <c r="I53">
        <v>8.2868695363915794</v>
      </c>
      <c r="J53">
        <v>1.4723737050288599</v>
      </c>
      <c r="K53">
        <v>2663.74291766022</v>
      </c>
      <c r="L53">
        <v>2392.9937845448098</v>
      </c>
      <c r="M53">
        <v>50.063527455637299</v>
      </c>
      <c r="N53">
        <v>0.67634394968964995</v>
      </c>
      <c r="O53">
        <v>7.3326744120992799</v>
      </c>
      <c r="P53">
        <v>47.250393499868103</v>
      </c>
      <c r="Q53">
        <v>7.2801581624338002E-2</v>
      </c>
    </row>
    <row r="54" spans="1:17" x14ac:dyDescent="0.3">
      <c r="A54" t="s">
        <v>156</v>
      </c>
      <c r="B54" t="s">
        <v>157</v>
      </c>
      <c r="C54" t="s">
        <v>3169</v>
      </c>
      <c r="D54" t="s">
        <v>158</v>
      </c>
      <c r="E54">
        <v>171767.374064</v>
      </c>
      <c r="F54">
        <v>425.8</v>
      </c>
      <c r="G54">
        <v>60.026216324554703</v>
      </c>
      <c r="H54">
        <v>0.78349310146230899</v>
      </c>
      <c r="I54">
        <v>43.0609864393682</v>
      </c>
      <c r="J54">
        <v>-3.2356655389917401</v>
      </c>
      <c r="K54">
        <v>445.409496515174</v>
      </c>
      <c r="L54">
        <v>379.05051988146602</v>
      </c>
      <c r="M54">
        <v>32.708379998027702</v>
      </c>
      <c r="N54">
        <v>0.83979331726404105</v>
      </c>
      <c r="O54">
        <v>19.0112728980742</v>
      </c>
      <c r="P54">
        <v>104.711538461538</v>
      </c>
      <c r="Q54">
        <v>3.1384827281294998E-2</v>
      </c>
    </row>
    <row r="55" spans="1:17" x14ac:dyDescent="0.3">
      <c r="A55" t="s">
        <v>159</v>
      </c>
      <c r="B55" t="s">
        <v>160</v>
      </c>
      <c r="C55" t="s">
        <v>3161</v>
      </c>
      <c r="D55" t="s">
        <v>132</v>
      </c>
      <c r="E55">
        <v>168552.697392</v>
      </c>
      <c r="F55">
        <v>501.4</v>
      </c>
      <c r="G55">
        <v>80.079843444668001</v>
      </c>
      <c r="H55">
        <v>0.41263215560330202</v>
      </c>
      <c r="I55">
        <v>4.3386717770382104</v>
      </c>
      <c r="J55">
        <v>-6.1169739538969896</v>
      </c>
      <c r="K55">
        <v>519.66158280391403</v>
      </c>
      <c r="L55">
        <v>440.33166926781399</v>
      </c>
      <c r="M55">
        <v>32.265883374457303</v>
      </c>
      <c r="N55">
        <v>0.84489417230990105</v>
      </c>
      <c r="O55">
        <v>15.6761069006781</v>
      </c>
      <c r="P55">
        <v>128.06458949283601</v>
      </c>
      <c r="Q55">
        <v>0.19026529621666199</v>
      </c>
    </row>
    <row r="56" spans="1:17" x14ac:dyDescent="0.3">
      <c r="A56" t="s">
        <v>161</v>
      </c>
      <c r="B56" t="s">
        <v>162</v>
      </c>
      <c r="C56" t="s">
        <v>3175</v>
      </c>
      <c r="D56" t="s">
        <v>163</v>
      </c>
      <c r="E56">
        <v>164355.911073225</v>
      </c>
      <c r="F56">
        <v>3254.3</v>
      </c>
      <c r="G56">
        <v>4.33201123097981</v>
      </c>
      <c r="H56">
        <v>1.32107181388128</v>
      </c>
      <c r="I56">
        <v>0.391571650063475</v>
      </c>
      <c r="J56">
        <v>2.89011330387028</v>
      </c>
      <c r="K56">
        <v>3128.8953056550499</v>
      </c>
      <c r="L56">
        <v>2938.0879557370899</v>
      </c>
      <c r="M56">
        <v>65.039212630109105</v>
      </c>
      <c r="N56">
        <v>1.3584052488307199</v>
      </c>
      <c r="O56">
        <v>1.4473158590172901</v>
      </c>
      <c r="P56">
        <v>41.951102484133301</v>
      </c>
      <c r="Q56">
        <v>8.8418827876869995E-3</v>
      </c>
    </row>
    <row r="57" spans="1:17" x14ac:dyDescent="0.3">
      <c r="A57" t="s">
        <v>164</v>
      </c>
      <c r="B57" t="s">
        <v>165</v>
      </c>
      <c r="C57" t="s">
        <v>3173</v>
      </c>
      <c r="D57" t="s">
        <v>166</v>
      </c>
      <c r="E57">
        <v>159687.79414874999</v>
      </c>
      <c r="F57">
        <v>7568.95</v>
      </c>
      <c r="G57">
        <v>39.255884713806999</v>
      </c>
      <c r="H57">
        <v>-7.8286725585894601</v>
      </c>
      <c r="I57">
        <v>17.9967917874162</v>
      </c>
      <c r="J57">
        <v>-0.94146774531414001</v>
      </c>
      <c r="K57">
        <v>7805.9091395049099</v>
      </c>
      <c r="L57">
        <v>6761.2358314480698</v>
      </c>
      <c r="M57">
        <v>36.032556843194897</v>
      </c>
      <c r="N57">
        <v>0.62912447608227295</v>
      </c>
      <c r="O57">
        <v>20.887969929778901</v>
      </c>
      <c r="P57">
        <v>96.596103896103898</v>
      </c>
      <c r="Q57">
        <v>0.17406741151179</v>
      </c>
    </row>
    <row r="58" spans="1:17" x14ac:dyDescent="0.3">
      <c r="A58" t="s">
        <v>167</v>
      </c>
      <c r="B58" t="s">
        <v>168</v>
      </c>
      <c r="C58" t="s">
        <v>3160</v>
      </c>
      <c r="D58" t="s">
        <v>21</v>
      </c>
      <c r="E58">
        <v>157237.85635379999</v>
      </c>
      <c r="F58">
        <v>1602.6</v>
      </c>
      <c r="G58">
        <v>1.6883533130361801</v>
      </c>
      <c r="H58">
        <v>4.4401815192517597</v>
      </c>
      <c r="I58">
        <v>12.750373935893901</v>
      </c>
      <c r="J58">
        <v>0.40486833435636099</v>
      </c>
      <c r="K58">
        <v>1542.74006186619</v>
      </c>
      <c r="L58">
        <v>1379.32233657592</v>
      </c>
      <c r="M58">
        <v>47.643533679731597</v>
      </c>
      <c r="N58">
        <v>0.92711717362236101</v>
      </c>
      <c r="O58">
        <v>3.8936727817296899</v>
      </c>
      <c r="P58">
        <v>45.936347493511697</v>
      </c>
      <c r="Q58">
        <v>-1.4799570506439E-2</v>
      </c>
    </row>
    <row r="59" spans="1:17" x14ac:dyDescent="0.3">
      <c r="A59" t="s">
        <v>169</v>
      </c>
      <c r="B59" t="s">
        <v>170</v>
      </c>
      <c r="C59" t="s">
        <v>3170</v>
      </c>
      <c r="D59" t="s">
        <v>78</v>
      </c>
      <c r="E59">
        <v>154450.15768798999</v>
      </c>
      <c r="F59">
        <v>623</v>
      </c>
      <c r="G59">
        <v>13.553115991905299</v>
      </c>
      <c r="H59">
        <v>-1.2867682809872401</v>
      </c>
      <c r="I59">
        <v>-8.0987857975716704</v>
      </c>
      <c r="J59">
        <v>3.11297388672036</v>
      </c>
      <c r="K59">
        <v>638.58570852264404</v>
      </c>
      <c r="L59">
        <v>596.90130199582995</v>
      </c>
      <c r="M59">
        <v>50.340275132121697</v>
      </c>
      <c r="N59">
        <v>0.75274159428094201</v>
      </c>
      <c r="O59">
        <v>13.4751203852327</v>
      </c>
      <c r="P59">
        <v>54.188838015097097</v>
      </c>
      <c r="Q59">
        <v>3.4358801515794998E-2</v>
      </c>
    </row>
    <row r="60" spans="1:17" x14ac:dyDescent="0.3">
      <c r="A60" t="s">
        <v>171</v>
      </c>
      <c r="B60" t="s">
        <v>172</v>
      </c>
      <c r="C60" t="s">
        <v>3163</v>
      </c>
      <c r="D60" t="s">
        <v>173</v>
      </c>
      <c r="E60">
        <v>153746.225008835</v>
      </c>
      <c r="F60">
        <v>1499.95</v>
      </c>
      <c r="G60">
        <v>20.461901080485202</v>
      </c>
      <c r="H60">
        <v>1.7887006744307801</v>
      </c>
      <c r="I60">
        <v>9.5512114664131005</v>
      </c>
      <c r="J60">
        <v>4.4145660462465504</v>
      </c>
      <c r="K60">
        <v>1436.4401152952801</v>
      </c>
      <c r="L60">
        <v>1294.2894525659401</v>
      </c>
      <c r="M60">
        <v>66.603647400361695</v>
      </c>
      <c r="N60">
        <v>0.900934514783437</v>
      </c>
      <c r="O60">
        <v>2.7934264475482502</v>
      </c>
      <c r="P60">
        <v>56.277349447801598</v>
      </c>
      <c r="Q60">
        <v>1.354089193792E-2</v>
      </c>
    </row>
    <row r="61" spans="1:17" x14ac:dyDescent="0.3">
      <c r="A61" t="s">
        <v>174</v>
      </c>
      <c r="B61" t="s">
        <v>175</v>
      </c>
      <c r="C61" t="s">
        <v>3161</v>
      </c>
      <c r="D61" t="s">
        <v>132</v>
      </c>
      <c r="E61">
        <v>151976.52316000001</v>
      </c>
      <c r="F61">
        <v>562.75</v>
      </c>
      <c r="G61">
        <v>83.464135144208996</v>
      </c>
      <c r="H61">
        <v>-3.3153493482835601</v>
      </c>
      <c r="I61">
        <v>4.6560748007096704</v>
      </c>
      <c r="J61">
        <v>-5.7239976441256202</v>
      </c>
      <c r="K61">
        <v>589.81185021760496</v>
      </c>
      <c r="L61">
        <v>493.106089639488</v>
      </c>
      <c r="M61">
        <v>30.7539474478437</v>
      </c>
      <c r="N61">
        <v>0.67478006026037296</v>
      </c>
      <c r="O61">
        <v>16.215015548644999</v>
      </c>
      <c r="P61">
        <v>134.87061769616</v>
      </c>
      <c r="Q61">
        <v>0.192825493730715</v>
      </c>
    </row>
    <row r="62" spans="1:17" x14ac:dyDescent="0.3">
      <c r="A62" t="s">
        <v>176</v>
      </c>
      <c r="B62" t="s">
        <v>177</v>
      </c>
      <c r="C62" t="s">
        <v>3161</v>
      </c>
      <c r="D62" t="s">
        <v>40</v>
      </c>
      <c r="E62">
        <v>151190.06962058999</v>
      </c>
      <c r="F62">
        <v>700.15</v>
      </c>
      <c r="G62">
        <v>-19.904007415923001</v>
      </c>
      <c r="H62">
        <v>-1.8108426139529501</v>
      </c>
      <c r="I62">
        <v>1.1942482434528201</v>
      </c>
      <c r="J62">
        <v>-5.6031679191885102</v>
      </c>
      <c r="K62">
        <v>691.50002626408195</v>
      </c>
      <c r="L62">
        <v>636.44931251721903</v>
      </c>
      <c r="M62">
        <v>28.880396088774901</v>
      </c>
      <c r="N62">
        <v>0.75497386778302999</v>
      </c>
      <c r="O62">
        <v>8.71956009426553</v>
      </c>
      <c r="P62">
        <v>36.908486507626101</v>
      </c>
      <c r="Q62">
        <v>-6.1301161601199E-2</v>
      </c>
    </row>
    <row r="63" spans="1:17" x14ac:dyDescent="0.3">
      <c r="A63" t="s">
        <v>178</v>
      </c>
      <c r="B63" t="s">
        <v>179</v>
      </c>
      <c r="C63" t="s">
        <v>3159</v>
      </c>
      <c r="D63" t="s">
        <v>18</v>
      </c>
      <c r="E63">
        <v>150090.59735736001</v>
      </c>
      <c r="F63">
        <v>340.25</v>
      </c>
      <c r="G63">
        <v>62.464045564604099</v>
      </c>
      <c r="H63">
        <v>1.1620160463309099</v>
      </c>
      <c r="I63">
        <v>-2.9419093294210898</v>
      </c>
      <c r="J63">
        <v>-2.25376123974472</v>
      </c>
      <c r="K63">
        <v>336.41123915961498</v>
      </c>
      <c r="L63">
        <v>293.79671724295298</v>
      </c>
      <c r="M63">
        <v>40.104161927608203</v>
      </c>
      <c r="N63">
        <v>0.87946848939417299</v>
      </c>
      <c r="O63">
        <v>7.9206465833945501</v>
      </c>
      <c r="P63">
        <v>105.310001508523</v>
      </c>
      <c r="Q63">
        <v>4.1210819812075999E-2</v>
      </c>
    </row>
    <row r="64" spans="1:17" x14ac:dyDescent="0.3">
      <c r="A64" t="s">
        <v>180</v>
      </c>
      <c r="B64" t="s">
        <v>181</v>
      </c>
      <c r="C64" t="s">
        <v>3169</v>
      </c>
      <c r="D64" t="s">
        <v>182</v>
      </c>
      <c r="E64">
        <v>147554.24832784999</v>
      </c>
      <c r="F64">
        <v>647.70000000000005</v>
      </c>
      <c r="G64">
        <v>8.9727153023308404</v>
      </c>
      <c r="H64">
        <v>4.3938037623981696</v>
      </c>
      <c r="I64">
        <v>9.7817515588905994</v>
      </c>
      <c r="J64">
        <v>-0.197229650314311</v>
      </c>
      <c r="K64">
        <v>666.48545523326004</v>
      </c>
      <c r="L64">
        <v>612.41205902507704</v>
      </c>
      <c r="M64">
        <v>35.599907419507602</v>
      </c>
      <c r="N64">
        <v>0.79674064930598398</v>
      </c>
      <c r="O64">
        <v>10.429211054500501</v>
      </c>
      <c r="P64">
        <v>44.334261838440099</v>
      </c>
      <c r="Q64">
        <v>2.2361314268948999E-2</v>
      </c>
    </row>
    <row r="65" spans="1:17" x14ac:dyDescent="0.3">
      <c r="A65" t="s">
        <v>183</v>
      </c>
      <c r="B65" t="s">
        <v>184</v>
      </c>
      <c r="C65" t="s">
        <v>3159</v>
      </c>
      <c r="D65" t="s">
        <v>185</v>
      </c>
      <c r="E65">
        <v>144605.726588499</v>
      </c>
      <c r="F65">
        <v>217.19</v>
      </c>
      <c r="G65">
        <v>44.404463016835102</v>
      </c>
      <c r="H65">
        <v>-5.3285691664319401</v>
      </c>
      <c r="I65">
        <v>6.9425827507477003</v>
      </c>
      <c r="J65">
        <v>-2.8862680172279398</v>
      </c>
      <c r="K65">
        <v>226.30154551392201</v>
      </c>
      <c r="L65">
        <v>195.48634747876301</v>
      </c>
      <c r="M65">
        <v>31.3931099138718</v>
      </c>
      <c r="N65">
        <v>0.67887907816772597</v>
      </c>
      <c r="O65">
        <v>13.4030111883604</v>
      </c>
      <c r="P65">
        <v>86.9909599655617</v>
      </c>
      <c r="Q65">
        <v>9.0824924087109002E-2</v>
      </c>
    </row>
    <row r="66" spans="1:17" x14ac:dyDescent="0.3">
      <c r="A66" t="s">
        <v>186</v>
      </c>
      <c r="B66" t="s">
        <v>187</v>
      </c>
      <c r="C66" t="s">
        <v>3165</v>
      </c>
      <c r="D66" t="s">
        <v>188</v>
      </c>
      <c r="E66">
        <v>144055.1975941</v>
      </c>
      <c r="F66">
        <v>5439.3</v>
      </c>
      <c r="G66">
        <v>20.966807697004899</v>
      </c>
      <c r="H66">
        <v>10.1343984370437</v>
      </c>
      <c r="I66">
        <v>39.314009075741197</v>
      </c>
      <c r="J66">
        <v>8.3690933252264408</v>
      </c>
      <c r="K66">
        <v>4839.9383356308099</v>
      </c>
      <c r="L66">
        <v>4250.0109146293698</v>
      </c>
      <c r="M66">
        <v>86.152646376252093</v>
      </c>
      <c r="N66">
        <v>1.08056319679756</v>
      </c>
      <c r="O66">
        <v>0.56257238982957403</v>
      </c>
      <c r="P66">
        <v>65.062361545230999</v>
      </c>
      <c r="Q66">
        <v>-2.4070072259329001E-2</v>
      </c>
    </row>
    <row r="67" spans="1:17" x14ac:dyDescent="0.3">
      <c r="A67" t="s">
        <v>189</v>
      </c>
      <c r="B67" t="s">
        <v>190</v>
      </c>
      <c r="C67" t="s">
        <v>3163</v>
      </c>
      <c r="D67" t="s">
        <v>118</v>
      </c>
      <c r="E67">
        <v>143795.96402903899</v>
      </c>
      <c r="F67">
        <v>6008.65</v>
      </c>
      <c r="G67">
        <v>6.9070442962958696</v>
      </c>
      <c r="H67">
        <v>1.3021850955641301</v>
      </c>
      <c r="I67">
        <v>10.1180787326097</v>
      </c>
      <c r="J67">
        <v>3.1303429875559998</v>
      </c>
      <c r="K67">
        <v>5739.0350800382103</v>
      </c>
      <c r="L67">
        <v>5288.4888012869997</v>
      </c>
      <c r="M67">
        <v>68.161501835006206</v>
      </c>
      <c r="N67">
        <v>1.0401955580076101</v>
      </c>
      <c r="O67">
        <v>0.63907866159620397</v>
      </c>
      <c r="P67">
        <v>38.202957885778602</v>
      </c>
      <c r="Q67">
        <v>2.3005403050326001E-2</v>
      </c>
    </row>
    <row r="68" spans="1:17" x14ac:dyDescent="0.3">
      <c r="A68" t="s">
        <v>191</v>
      </c>
      <c r="B68" t="s">
        <v>192</v>
      </c>
      <c r="C68" t="s">
        <v>3167</v>
      </c>
      <c r="D68" t="s">
        <v>95</v>
      </c>
      <c r="E68">
        <v>142304.44672564499</v>
      </c>
      <c r="F68">
        <v>435.65</v>
      </c>
      <c r="G68">
        <v>35.609354950382503</v>
      </c>
      <c r="H68">
        <v>4.5631750744052404</v>
      </c>
      <c r="I68">
        <v>-6.1325992890790699</v>
      </c>
      <c r="J68">
        <v>4.7783616652832102</v>
      </c>
      <c r="K68">
        <v>428.92352672410902</v>
      </c>
      <c r="L68">
        <v>391.936693408351</v>
      </c>
      <c r="M68">
        <v>70.707716994410703</v>
      </c>
      <c r="N68">
        <v>1.1216095762656</v>
      </c>
      <c r="O68">
        <v>8.1143119476644099</v>
      </c>
      <c r="P68">
        <v>88.756499133448798</v>
      </c>
      <c r="Q68">
        <v>0.14878206343834599</v>
      </c>
    </row>
    <row r="69" spans="1:17" x14ac:dyDescent="0.3">
      <c r="A69" t="s">
        <v>193</v>
      </c>
      <c r="B69" t="s">
        <v>194</v>
      </c>
      <c r="C69" t="s">
        <v>3165</v>
      </c>
      <c r="D69" t="s">
        <v>54</v>
      </c>
      <c r="E69">
        <v>131793.77894399999</v>
      </c>
      <c r="F69">
        <v>1628.35</v>
      </c>
      <c r="G69">
        <v>5.9297626442632296</v>
      </c>
      <c r="H69">
        <v>0.91585768594078498</v>
      </c>
      <c r="I69">
        <v>-3.3178092854629102</v>
      </c>
      <c r="J69">
        <v>0.72457547761961705</v>
      </c>
      <c r="K69">
        <v>1569.6595474881501</v>
      </c>
      <c r="L69">
        <v>1438.11930013132</v>
      </c>
      <c r="M69">
        <v>58.122854988099697</v>
      </c>
      <c r="N69">
        <v>0.91005685764842004</v>
      </c>
      <c r="O69">
        <v>3.2701814720422502</v>
      </c>
      <c r="P69">
        <v>43.847173144876301</v>
      </c>
      <c r="Q69">
        <v>5.0671368751285001E-2</v>
      </c>
    </row>
    <row r="70" spans="1:17" x14ac:dyDescent="0.3">
      <c r="A70" t="s">
        <v>195</v>
      </c>
      <c r="B70" t="s">
        <v>196</v>
      </c>
      <c r="C70" t="s">
        <v>3166</v>
      </c>
      <c r="D70" t="s">
        <v>98</v>
      </c>
      <c r="E70">
        <v>130886.499907</v>
      </c>
      <c r="F70">
        <v>2759.65</v>
      </c>
      <c r="G70">
        <v>60.408513472446103</v>
      </c>
      <c r="H70">
        <v>4.6462531141488403</v>
      </c>
      <c r="I70">
        <v>10.080351845729901</v>
      </c>
      <c r="J70">
        <v>1.03418147537169</v>
      </c>
      <c r="K70">
        <v>2597.1392821050299</v>
      </c>
      <c r="L70">
        <v>2214.4786699310998</v>
      </c>
      <c r="M70">
        <v>56.232125623489502</v>
      </c>
      <c r="N70">
        <v>0.68382076348351595</v>
      </c>
      <c r="O70">
        <v>3.6363306941097502</v>
      </c>
      <c r="P70">
        <v>91.748888271261805</v>
      </c>
      <c r="Q70">
        <v>0.26474042329349201</v>
      </c>
    </row>
    <row r="71" spans="1:17" x14ac:dyDescent="0.3">
      <c r="A71" t="s">
        <v>197</v>
      </c>
      <c r="B71" t="s">
        <v>198</v>
      </c>
      <c r="C71" t="s">
        <v>3166</v>
      </c>
      <c r="D71" t="s">
        <v>199</v>
      </c>
      <c r="E71">
        <v>129828.03954120001</v>
      </c>
      <c r="F71">
        <v>4726.6499999999996</v>
      </c>
      <c r="G71">
        <v>14.2203727220605</v>
      </c>
      <c r="H71">
        <v>-4.1416993260051003</v>
      </c>
      <c r="I71">
        <v>13.3362072502111</v>
      </c>
      <c r="J71">
        <v>-1.11180461163439</v>
      </c>
      <c r="K71">
        <v>4803.9867550897097</v>
      </c>
      <c r="L71">
        <v>4395.7547948011998</v>
      </c>
      <c r="M71">
        <v>30.2465558564449</v>
      </c>
      <c r="N71">
        <v>0.66114823952397805</v>
      </c>
      <c r="O71">
        <v>7.0292913585731904</v>
      </c>
      <c r="P71">
        <v>44.325190839694599</v>
      </c>
      <c r="Q71">
        <v>4.9845002040011001E-2</v>
      </c>
    </row>
    <row r="72" spans="1:17" x14ac:dyDescent="0.3">
      <c r="A72" t="s">
        <v>200</v>
      </c>
      <c r="B72" t="s">
        <v>201</v>
      </c>
      <c r="C72" t="s">
        <v>3167</v>
      </c>
      <c r="D72" t="s">
        <v>60</v>
      </c>
      <c r="E72">
        <v>129820.51691696</v>
      </c>
      <c r="F72">
        <v>741.8</v>
      </c>
      <c r="G72">
        <v>47.396601966815403</v>
      </c>
      <c r="H72">
        <v>4.0077385820710001</v>
      </c>
      <c r="I72">
        <v>34.158175478644097</v>
      </c>
      <c r="J72">
        <v>9.8259141086981092</v>
      </c>
      <c r="K72">
        <v>700.08288429667903</v>
      </c>
      <c r="L72">
        <v>592.23324080622297</v>
      </c>
      <c r="M72">
        <v>68.312399385555594</v>
      </c>
      <c r="N72">
        <v>1.0648785153096501</v>
      </c>
      <c r="O72">
        <v>3.1005661903477901</v>
      </c>
      <c r="P72">
        <v>113.46762589927999</v>
      </c>
      <c r="Q72">
        <v>8.4248884728911996E-2</v>
      </c>
    </row>
    <row r="73" spans="1:17" x14ac:dyDescent="0.3">
      <c r="A73" t="s">
        <v>202</v>
      </c>
      <c r="B73" t="s">
        <v>203</v>
      </c>
      <c r="C73" t="s">
        <v>3166</v>
      </c>
      <c r="D73" t="s">
        <v>204</v>
      </c>
      <c r="E73">
        <v>128480.94909936</v>
      </c>
      <c r="F73">
        <v>183.84</v>
      </c>
      <c r="G73">
        <v>57.224770375192797</v>
      </c>
      <c r="H73">
        <v>-0.71314842341622697</v>
      </c>
      <c r="I73">
        <v>46.4953834649002</v>
      </c>
      <c r="J73">
        <v>0.39477038197011399</v>
      </c>
      <c r="K73">
        <v>186.90426553072001</v>
      </c>
      <c r="L73">
        <v>150.26601008053299</v>
      </c>
      <c r="M73">
        <v>42.335308421871602</v>
      </c>
      <c r="N73">
        <v>0.49145372851710001</v>
      </c>
      <c r="O73">
        <v>13.620539599651799</v>
      </c>
      <c r="P73">
        <v>111.797235023041</v>
      </c>
      <c r="Q73">
        <v>3.9523827475112003E-2</v>
      </c>
    </row>
    <row r="74" spans="1:17" x14ac:dyDescent="0.3">
      <c r="A74" t="s">
        <v>205</v>
      </c>
      <c r="B74" t="s">
        <v>206</v>
      </c>
      <c r="C74" t="s">
        <v>3161</v>
      </c>
      <c r="D74" t="s">
        <v>51</v>
      </c>
      <c r="E74">
        <v>126699.03356136</v>
      </c>
      <c r="F74">
        <v>1521.45</v>
      </c>
      <c r="G74">
        <v>3.8424545724275299</v>
      </c>
      <c r="H74">
        <v>10.2506574972116</v>
      </c>
      <c r="I74">
        <v>27.3095649418112</v>
      </c>
      <c r="J74">
        <v>2.4736423780652901</v>
      </c>
      <c r="K74">
        <v>1415.57734104365</v>
      </c>
      <c r="L74">
        <v>1279.9083731405999</v>
      </c>
      <c r="M74">
        <v>60.812596801242599</v>
      </c>
      <c r="N74">
        <v>1.2169595175833701</v>
      </c>
      <c r="O74">
        <v>2.32344145387624</v>
      </c>
      <c r="P74">
        <v>50.459849683544299</v>
      </c>
      <c r="Q74">
        <v>0.11683302535375401</v>
      </c>
    </row>
    <row r="75" spans="1:17" x14ac:dyDescent="0.3">
      <c r="A75" t="s">
        <v>207</v>
      </c>
      <c r="B75" t="s">
        <v>208</v>
      </c>
      <c r="C75" t="s">
        <v>3161</v>
      </c>
      <c r="D75" t="s">
        <v>51</v>
      </c>
      <c r="E75">
        <v>122565.24730625001</v>
      </c>
      <c r="F75">
        <v>3279.9</v>
      </c>
      <c r="G75">
        <v>42.9662462679021</v>
      </c>
      <c r="H75">
        <v>8.2529123402996802</v>
      </c>
      <c r="I75">
        <v>20.6248266058128</v>
      </c>
      <c r="J75">
        <v>1.8211284513350801</v>
      </c>
      <c r="K75">
        <v>3013.85087848798</v>
      </c>
      <c r="L75">
        <v>2559.0109561895802</v>
      </c>
      <c r="M75">
        <v>61.0411551622975</v>
      </c>
      <c r="N75">
        <v>0.71122443270842794</v>
      </c>
      <c r="O75">
        <v>1.76834659593281</v>
      </c>
      <c r="P75">
        <v>86.267995570321105</v>
      </c>
      <c r="Q75">
        <v>0.11197795272901299</v>
      </c>
    </row>
    <row r="76" spans="1:17" x14ac:dyDescent="0.3">
      <c r="A76" t="s">
        <v>209</v>
      </c>
      <c r="B76" t="s">
        <v>210</v>
      </c>
      <c r="C76" t="s">
        <v>3161</v>
      </c>
      <c r="D76" t="s">
        <v>34</v>
      </c>
      <c r="E76">
        <v>121889.00655902999</v>
      </c>
      <c r="F76">
        <v>232.8</v>
      </c>
      <c r="G76">
        <v>-9.8220928277990698</v>
      </c>
      <c r="H76">
        <v>-5.66264272991942</v>
      </c>
      <c r="I76">
        <v>-27.6564291223164</v>
      </c>
      <c r="J76">
        <v>-3.90496618989539</v>
      </c>
      <c r="K76">
        <v>250.578777230936</v>
      </c>
      <c r="L76">
        <v>246.33628365957901</v>
      </c>
      <c r="M76">
        <v>23.5847846182679</v>
      </c>
      <c r="N76">
        <v>0.87513267189651001</v>
      </c>
      <c r="O76">
        <v>28.737113402061802</v>
      </c>
      <c r="P76">
        <v>23.928666489220099</v>
      </c>
      <c r="Q76">
        <v>0.136253715666453</v>
      </c>
    </row>
    <row r="77" spans="1:17" x14ac:dyDescent="0.3">
      <c r="A77" t="s">
        <v>211</v>
      </c>
      <c r="B77" t="s">
        <v>212</v>
      </c>
      <c r="C77" t="s">
        <v>3167</v>
      </c>
      <c r="D77" t="s">
        <v>213</v>
      </c>
      <c r="E77">
        <v>121810.0598988</v>
      </c>
      <c r="F77">
        <v>998.1</v>
      </c>
      <c r="G77">
        <v>-10.5333829093028</v>
      </c>
      <c r="H77">
        <v>-6.3291206988075501</v>
      </c>
      <c r="I77">
        <v>-17.750126091910701</v>
      </c>
      <c r="J77">
        <v>1.20099679315281</v>
      </c>
      <c r="K77">
        <v>1049.5896075426699</v>
      </c>
      <c r="L77">
        <v>1055.91334949521</v>
      </c>
      <c r="M77">
        <v>42.551326828004001</v>
      </c>
      <c r="N77">
        <v>0.73761384038122502</v>
      </c>
      <c r="O77">
        <v>35.056607554353199</v>
      </c>
      <c r="P77">
        <v>45.495626822157398</v>
      </c>
      <c r="Q77">
        <v>-3.1657627210135E-2</v>
      </c>
    </row>
    <row r="78" spans="1:17" x14ac:dyDescent="0.3">
      <c r="A78" t="s">
        <v>214</v>
      </c>
      <c r="B78" t="s">
        <v>215</v>
      </c>
      <c r="C78" t="s">
        <v>3161</v>
      </c>
      <c r="D78" t="s">
        <v>34</v>
      </c>
      <c r="E78">
        <v>120669.719500122</v>
      </c>
      <c r="F78">
        <v>107.46</v>
      </c>
      <c r="G78">
        <v>30.786309282354999</v>
      </c>
      <c r="H78">
        <v>-6.9239002973578598</v>
      </c>
      <c r="I78">
        <v>-28.2116120997926</v>
      </c>
      <c r="J78">
        <v>-3.0421161705938999</v>
      </c>
      <c r="K78">
        <v>116.862329314164</v>
      </c>
      <c r="L78">
        <v>111.278667003366</v>
      </c>
      <c r="M78">
        <v>22.9525153704461</v>
      </c>
      <c r="N78">
        <v>0.62240032597835504</v>
      </c>
      <c r="O78">
        <v>32.9797133817234</v>
      </c>
      <c r="P78">
        <v>62.203773584905598</v>
      </c>
      <c r="Q78">
        <v>0.122083817963634</v>
      </c>
    </row>
    <row r="79" spans="1:17" x14ac:dyDescent="0.3">
      <c r="A79" t="s">
        <v>216</v>
      </c>
      <c r="B79" t="s">
        <v>217</v>
      </c>
      <c r="C79" t="s">
        <v>3171</v>
      </c>
      <c r="D79" t="s">
        <v>218</v>
      </c>
      <c r="E79">
        <v>120522.05661215</v>
      </c>
      <c r="F79">
        <v>1957.6</v>
      </c>
      <c r="G79">
        <v>10.760686336580299</v>
      </c>
      <c r="H79">
        <v>5.0784717678883702</v>
      </c>
      <c r="I79">
        <v>15.3364097079763</v>
      </c>
      <c r="J79">
        <v>3.0718529372514398</v>
      </c>
      <c r="K79">
        <v>1859.02369348876</v>
      </c>
      <c r="L79">
        <v>1666.24020582972</v>
      </c>
      <c r="M79">
        <v>65.629071424817795</v>
      </c>
      <c r="N79">
        <v>0.72339546388018905</v>
      </c>
      <c r="O79">
        <v>1.4201062525541499</v>
      </c>
      <c r="P79">
        <v>58.7865514863933</v>
      </c>
      <c r="Q79">
        <v>4.1581399692990004E-3</v>
      </c>
    </row>
    <row r="80" spans="1:17" x14ac:dyDescent="0.3">
      <c r="A80" t="s">
        <v>219</v>
      </c>
      <c r="B80" t="s">
        <v>220</v>
      </c>
      <c r="C80" t="s">
        <v>3163</v>
      </c>
      <c r="D80" t="s">
        <v>221</v>
      </c>
      <c r="E80">
        <v>119139.02811200501</v>
      </c>
      <c r="F80">
        <v>1204.4000000000001</v>
      </c>
      <c r="G80">
        <v>16.7448841638261</v>
      </c>
      <c r="H80">
        <v>-0.23168632075286999</v>
      </c>
      <c r="I80">
        <v>-11.6834013170549</v>
      </c>
      <c r="J80">
        <v>1.64229913537503</v>
      </c>
      <c r="K80">
        <v>1175.8927866756501</v>
      </c>
      <c r="L80">
        <v>1094.37409996464</v>
      </c>
      <c r="M80">
        <v>57.970937799794697</v>
      </c>
      <c r="N80">
        <v>1.0203929267166001</v>
      </c>
      <c r="O80">
        <v>4.0701095004271597</v>
      </c>
      <c r="P80">
        <v>42.658121535608799</v>
      </c>
      <c r="Q80">
        <v>1.4331212067248E-2</v>
      </c>
    </row>
    <row r="81" spans="1:17" x14ac:dyDescent="0.3">
      <c r="A81" t="s">
        <v>222</v>
      </c>
      <c r="B81" t="s">
        <v>223</v>
      </c>
      <c r="C81" t="s">
        <v>3174</v>
      </c>
      <c r="D81" t="s">
        <v>141</v>
      </c>
      <c r="E81">
        <v>118211.442663239</v>
      </c>
      <c r="F81">
        <v>1197.8</v>
      </c>
      <c r="G81">
        <v>25.532297014935299</v>
      </c>
      <c r="H81">
        <v>-7.7135226883714401</v>
      </c>
      <c r="I81">
        <v>-10.147451360863</v>
      </c>
      <c r="J81">
        <v>-1.07016671877326</v>
      </c>
      <c r="K81">
        <v>1283.81802812875</v>
      </c>
      <c r="L81">
        <v>1182.4491170707699</v>
      </c>
      <c r="M81">
        <v>32.656749024068198</v>
      </c>
      <c r="N81">
        <v>0.75232879177765999</v>
      </c>
      <c r="O81">
        <v>37.748372015361497</v>
      </c>
      <c r="P81">
        <v>70.699729229015205</v>
      </c>
      <c r="Q81">
        <v>8.6067670661224005E-2</v>
      </c>
    </row>
    <row r="82" spans="1:17" x14ac:dyDescent="0.3">
      <c r="A82" t="s">
        <v>224</v>
      </c>
      <c r="B82" t="s">
        <v>225</v>
      </c>
      <c r="C82" t="s">
        <v>3163</v>
      </c>
      <c r="D82" t="s">
        <v>173</v>
      </c>
      <c r="E82">
        <v>117903.01462102499</v>
      </c>
      <c r="F82">
        <v>663.9</v>
      </c>
      <c r="G82">
        <v>-8.0799738053300807</v>
      </c>
      <c r="H82">
        <v>3.84793672120944</v>
      </c>
      <c r="I82">
        <v>12.8871285638307</v>
      </c>
      <c r="J82">
        <v>5.3506437820606596</v>
      </c>
      <c r="K82">
        <v>629.78895731830096</v>
      </c>
      <c r="L82">
        <v>583.65643230585601</v>
      </c>
      <c r="M82">
        <v>73.204583701289195</v>
      </c>
      <c r="N82">
        <v>0.91494200958417204</v>
      </c>
      <c r="O82">
        <v>1.1447507154692</v>
      </c>
      <c r="P82">
        <v>35.711365494685197</v>
      </c>
      <c r="Q82">
        <v>-6.9846779465089007E-2</v>
      </c>
    </row>
    <row r="83" spans="1:17" x14ac:dyDescent="0.3">
      <c r="A83" t="s">
        <v>226</v>
      </c>
      <c r="B83" t="s">
        <v>227</v>
      </c>
      <c r="C83" t="s">
        <v>3164</v>
      </c>
      <c r="D83" t="s">
        <v>132</v>
      </c>
      <c r="E83">
        <v>117887.036454</v>
      </c>
      <c r="F83">
        <v>556.70000000000005</v>
      </c>
      <c r="G83">
        <v>169.15809483515699</v>
      </c>
      <c r="H83">
        <v>5.6500568300122902</v>
      </c>
      <c r="I83">
        <v>115.229340625375</v>
      </c>
      <c r="J83">
        <v>-3.5501782093069498</v>
      </c>
      <c r="K83">
        <v>543.90422670747398</v>
      </c>
      <c r="L83">
        <v>380.13932393162497</v>
      </c>
      <c r="M83">
        <v>38.752093979814298</v>
      </c>
      <c r="N83">
        <v>0.60701598737598295</v>
      </c>
      <c r="O83">
        <v>16.220585593677001</v>
      </c>
      <c r="P83">
        <v>291.628561378825</v>
      </c>
      <c r="Q83">
        <v>0.22429326433190699</v>
      </c>
    </row>
    <row r="84" spans="1:17" x14ac:dyDescent="0.3">
      <c r="A84" t="s">
        <v>228</v>
      </c>
      <c r="B84" t="s">
        <v>229</v>
      </c>
      <c r="C84" t="s">
        <v>3165</v>
      </c>
      <c r="D84" t="s">
        <v>54</v>
      </c>
      <c r="E84">
        <v>115956.48442560001</v>
      </c>
      <c r="F84">
        <v>3435.55</v>
      </c>
      <c r="G84">
        <v>59.374832372298201</v>
      </c>
      <c r="H84">
        <v>0.258483740122739</v>
      </c>
      <c r="I84">
        <v>15.767793065614899</v>
      </c>
      <c r="J84">
        <v>1.6668600857151601</v>
      </c>
      <c r="K84">
        <v>3232.4719970440201</v>
      </c>
      <c r="L84">
        <v>2751.06616166606</v>
      </c>
      <c r="M84">
        <v>56.140381539340197</v>
      </c>
      <c r="N84">
        <v>1.06807012280476</v>
      </c>
      <c r="O84">
        <v>4.0299224287231903</v>
      </c>
      <c r="P84">
        <v>88.616212358285907</v>
      </c>
      <c r="Q84">
        <v>0.10530105241200299</v>
      </c>
    </row>
    <row r="85" spans="1:17" x14ac:dyDescent="0.3">
      <c r="A85" t="s">
        <v>230</v>
      </c>
      <c r="B85" t="s">
        <v>231</v>
      </c>
      <c r="C85" t="s">
        <v>3161</v>
      </c>
      <c r="D85" t="s">
        <v>232</v>
      </c>
      <c r="E85">
        <v>115120.33734134999</v>
      </c>
      <c r="F85">
        <v>10314.65</v>
      </c>
      <c r="G85">
        <v>18.9391189925535</v>
      </c>
      <c r="H85">
        <v>7.4898149297537202</v>
      </c>
      <c r="I85">
        <v>8.1344176310229397</v>
      </c>
      <c r="J85">
        <v>-2.3674391441060401</v>
      </c>
      <c r="K85">
        <v>9748.4617705064302</v>
      </c>
      <c r="L85">
        <v>8686.7265759939201</v>
      </c>
      <c r="M85">
        <v>50.2219376657605</v>
      </c>
      <c r="N85">
        <v>1.79057819477206</v>
      </c>
      <c r="O85">
        <v>8.4379983809436094</v>
      </c>
      <c r="P85">
        <v>55.6247076751308</v>
      </c>
      <c r="Q85">
        <v>0.105486282981115</v>
      </c>
    </row>
    <row r="86" spans="1:17" x14ac:dyDescent="0.3">
      <c r="A86" t="s">
        <v>233</v>
      </c>
      <c r="B86" t="s">
        <v>234</v>
      </c>
      <c r="C86" t="s">
        <v>3166</v>
      </c>
      <c r="D86" t="s">
        <v>98</v>
      </c>
      <c r="E86">
        <v>113382.72750245999</v>
      </c>
      <c r="F86">
        <v>5654.45</v>
      </c>
      <c r="G86">
        <v>60.512776356252402</v>
      </c>
      <c r="H86">
        <v>6.4622458281190296</v>
      </c>
      <c r="I86">
        <v>9.4576762598602606</v>
      </c>
      <c r="J86">
        <v>2.1637227416304499</v>
      </c>
      <c r="K86">
        <v>5422.1638621447501</v>
      </c>
      <c r="L86">
        <v>4794.9858078472098</v>
      </c>
      <c r="M86">
        <v>66.4715927338124</v>
      </c>
      <c r="N86">
        <v>1.1776242730522499</v>
      </c>
      <c r="O86">
        <v>4.2462131595469099</v>
      </c>
      <c r="P86">
        <v>93.383949793943103</v>
      </c>
      <c r="Q86">
        <v>7.8930346782817004E-2</v>
      </c>
    </row>
    <row r="87" spans="1:17" x14ac:dyDescent="0.3">
      <c r="A87" t="s">
        <v>235</v>
      </c>
      <c r="B87" t="s">
        <v>236</v>
      </c>
      <c r="C87" t="s">
        <v>3162</v>
      </c>
      <c r="D87" t="s">
        <v>237</v>
      </c>
      <c r="E87">
        <v>112187.84009136001</v>
      </c>
      <c r="F87">
        <v>428</v>
      </c>
      <c r="G87">
        <v>97.722670101579197</v>
      </c>
      <c r="H87">
        <v>0.12166809448727001</v>
      </c>
      <c r="I87">
        <v>61.3856719743344</v>
      </c>
      <c r="J87">
        <v>-1.2854533100138901</v>
      </c>
      <c r="K87">
        <v>414.27737641154602</v>
      </c>
      <c r="L87">
        <v>328.98794691620498</v>
      </c>
      <c r="M87">
        <v>43.1210681163695</v>
      </c>
      <c r="N87">
        <v>0.392860001784885</v>
      </c>
      <c r="O87">
        <v>7.5584112149532796</v>
      </c>
      <c r="P87">
        <v>156.74865026994601</v>
      </c>
      <c r="Q87">
        <v>4.3144618660966999E-2</v>
      </c>
    </row>
    <row r="88" spans="1:17" x14ac:dyDescent="0.3">
      <c r="A88" t="s">
        <v>238</v>
      </c>
      <c r="B88" t="s">
        <v>239</v>
      </c>
      <c r="C88" t="s">
        <v>3165</v>
      </c>
      <c r="D88" t="s">
        <v>54</v>
      </c>
      <c r="E88">
        <v>112013.96776679999</v>
      </c>
      <c r="F88">
        <v>1112.5999999999999</v>
      </c>
      <c r="G88">
        <v>52.491045469747803</v>
      </c>
      <c r="H88">
        <v>-16.458629406930399</v>
      </c>
      <c r="I88">
        <v>0.30237598793440401</v>
      </c>
      <c r="J88">
        <v>1.3552942715127301</v>
      </c>
      <c r="K88">
        <v>1144.4687872407201</v>
      </c>
      <c r="L88">
        <v>978.87023164816799</v>
      </c>
      <c r="M88">
        <v>39.699897056657399</v>
      </c>
      <c r="N88">
        <v>1.9463300725207</v>
      </c>
      <c r="O88">
        <v>19.0275031457846</v>
      </c>
      <c r="P88">
        <v>95.966534566270298</v>
      </c>
      <c r="Q88">
        <v>7.9616674348274005E-2</v>
      </c>
    </row>
    <row r="89" spans="1:17" x14ac:dyDescent="0.3">
      <c r="A89" t="s">
        <v>240</v>
      </c>
      <c r="B89" t="s">
        <v>241</v>
      </c>
      <c r="C89" t="s">
        <v>3161</v>
      </c>
      <c r="D89" t="s">
        <v>24</v>
      </c>
      <c r="E89">
        <v>111818.084976464</v>
      </c>
      <c r="F89">
        <v>1421.2</v>
      </c>
      <c r="G89">
        <v>-26.614716412058801</v>
      </c>
      <c r="H89">
        <v>4.0602823497894596</v>
      </c>
      <c r="I89">
        <v>-19.355728144717698</v>
      </c>
      <c r="J89">
        <v>1.7818660178104899</v>
      </c>
      <c r="K89">
        <v>1415.9243899513599</v>
      </c>
      <c r="L89">
        <v>1440.0118975051601</v>
      </c>
      <c r="M89">
        <v>62.9165572399965</v>
      </c>
      <c r="N89">
        <v>0.80635041368143101</v>
      </c>
      <c r="O89">
        <v>19.230227976358002</v>
      </c>
      <c r="P89">
        <v>6.9214565151971099</v>
      </c>
      <c r="Q89">
        <v>3.437720168538E-3</v>
      </c>
    </row>
    <row r="90" spans="1:17" x14ac:dyDescent="0.3">
      <c r="A90" t="s">
        <v>242</v>
      </c>
      <c r="B90" t="s">
        <v>243</v>
      </c>
      <c r="C90" t="s">
        <v>3165</v>
      </c>
      <c r="D90" t="s">
        <v>54</v>
      </c>
      <c r="E90">
        <v>110779.15571208</v>
      </c>
      <c r="F90">
        <v>6612.5</v>
      </c>
      <c r="G90">
        <v>-6.8249035261183604</v>
      </c>
      <c r="H90">
        <v>-7.4584374555074504</v>
      </c>
      <c r="I90">
        <v>-8.0552479736956606</v>
      </c>
      <c r="J90">
        <v>-1.6590585398940501</v>
      </c>
      <c r="K90">
        <v>6714.6423001755402</v>
      </c>
      <c r="L90">
        <v>6217.17358963693</v>
      </c>
      <c r="M90">
        <v>27.223898943250401</v>
      </c>
      <c r="N90">
        <v>0.93883556473492502</v>
      </c>
      <c r="O90">
        <v>7.4850661625708703</v>
      </c>
      <c r="P90">
        <v>27.027883701049799</v>
      </c>
      <c r="Q90">
        <v>6.5420248416750001E-3</v>
      </c>
    </row>
    <row r="91" spans="1:17" x14ac:dyDescent="0.3">
      <c r="A91" t="s">
        <v>244</v>
      </c>
      <c r="B91" t="s">
        <v>245</v>
      </c>
      <c r="C91" t="s">
        <v>3161</v>
      </c>
      <c r="D91" t="s">
        <v>34</v>
      </c>
      <c r="E91">
        <v>110201.06345248</v>
      </c>
      <c r="F91">
        <v>57.42</v>
      </c>
      <c r="G91">
        <v>40.148278926040199</v>
      </c>
      <c r="H91">
        <v>-6.9839973389174599</v>
      </c>
      <c r="I91">
        <v>-21.5079749894015</v>
      </c>
      <c r="J91">
        <v>-1.20017189171351</v>
      </c>
      <c r="K91">
        <v>62.0137037378569</v>
      </c>
      <c r="L91">
        <v>57.760939603163798</v>
      </c>
      <c r="M91">
        <v>31.304701428808698</v>
      </c>
      <c r="N91">
        <v>0.335601327747305</v>
      </c>
      <c r="O91">
        <v>45.8551027516544</v>
      </c>
      <c r="P91">
        <v>81.708860759493604</v>
      </c>
      <c r="Q91">
        <v>9.6628411436186001E-2</v>
      </c>
    </row>
    <row r="92" spans="1:17" x14ac:dyDescent="0.3">
      <c r="A92" t="s">
        <v>246</v>
      </c>
      <c r="B92" t="s">
        <v>247</v>
      </c>
      <c r="C92" t="s">
        <v>3163</v>
      </c>
      <c r="D92" t="s">
        <v>248</v>
      </c>
      <c r="E92">
        <v>109699.05564946</v>
      </c>
      <c r="F92">
        <v>1523.3</v>
      </c>
      <c r="G92">
        <v>16.7147177390843</v>
      </c>
      <c r="H92">
        <v>1.8676903453564</v>
      </c>
      <c r="I92">
        <v>21.124633917912501</v>
      </c>
      <c r="J92">
        <v>3.6410524582299</v>
      </c>
      <c r="K92">
        <v>1404.3193326866401</v>
      </c>
      <c r="L92">
        <v>1232.3282599383101</v>
      </c>
      <c r="M92">
        <v>66.087798263140101</v>
      </c>
      <c r="N92">
        <v>0.90747517587099502</v>
      </c>
      <c r="O92">
        <v>0.521893258058159</v>
      </c>
      <c r="P92">
        <v>55.2249452285117</v>
      </c>
      <c r="Q92">
        <v>8.9316039326948996E-2</v>
      </c>
    </row>
    <row r="93" spans="1:17" x14ac:dyDescent="0.3">
      <c r="A93" t="s">
        <v>249</v>
      </c>
      <c r="B93" t="s">
        <v>250</v>
      </c>
      <c r="C93" t="s">
        <v>3161</v>
      </c>
      <c r="D93" t="s">
        <v>40</v>
      </c>
      <c r="E93">
        <v>107721.5762668</v>
      </c>
      <c r="F93">
        <v>750.9</v>
      </c>
      <c r="G93">
        <v>5.6252297741501902</v>
      </c>
      <c r="H93">
        <v>-0.81271345569180797</v>
      </c>
      <c r="I93">
        <v>13.5088930471683</v>
      </c>
      <c r="J93">
        <v>-0.65885795226565902</v>
      </c>
      <c r="K93">
        <v>708.299817109836</v>
      </c>
      <c r="L93">
        <v>619.05096355269905</v>
      </c>
      <c r="M93">
        <v>48.108581026558298</v>
      </c>
      <c r="N93">
        <v>0.70062067784230997</v>
      </c>
      <c r="O93">
        <v>2.92981755227061</v>
      </c>
      <c r="P93">
        <v>62.023950803754403</v>
      </c>
      <c r="Q93">
        <v>-3.1840344344881998E-2</v>
      </c>
    </row>
    <row r="94" spans="1:17" x14ac:dyDescent="0.3">
      <c r="A94" t="s">
        <v>251</v>
      </c>
      <c r="B94" t="s">
        <v>252</v>
      </c>
      <c r="C94" t="s">
        <v>3161</v>
      </c>
      <c r="D94" t="s">
        <v>40</v>
      </c>
      <c r="E94">
        <v>106859.75091416</v>
      </c>
      <c r="F94">
        <v>2129.9499999999998</v>
      </c>
      <c r="G94">
        <v>31.236908396851401</v>
      </c>
      <c r="H94">
        <v>6.9820144331220897</v>
      </c>
      <c r="I94">
        <v>17.169887828587999</v>
      </c>
      <c r="J94">
        <v>-0.416557015200201</v>
      </c>
      <c r="K94">
        <v>2018.2938959924199</v>
      </c>
      <c r="L94">
        <v>1739.30756120403</v>
      </c>
      <c r="M94">
        <v>47.8417338752514</v>
      </c>
      <c r="N94">
        <v>1.0168628356887801</v>
      </c>
      <c r="O94">
        <v>7.2795136036057198</v>
      </c>
      <c r="P94">
        <v>68.242496050552901</v>
      </c>
      <c r="Q94">
        <v>3.9963630164889996E-3</v>
      </c>
    </row>
    <row r="95" spans="1:17" x14ac:dyDescent="0.3">
      <c r="A95" t="s">
        <v>253</v>
      </c>
      <c r="B95" t="s">
        <v>254</v>
      </c>
      <c r="C95" t="s">
        <v>3173</v>
      </c>
      <c r="D95" t="s">
        <v>255</v>
      </c>
      <c r="E95">
        <v>106464.118664155</v>
      </c>
      <c r="F95">
        <v>81.95</v>
      </c>
      <c r="G95">
        <v>216.84334109725</v>
      </c>
      <c r="H95">
        <v>-1.1599671162270799</v>
      </c>
      <c r="I95">
        <v>96.680648973525393</v>
      </c>
      <c r="J95">
        <v>6.4427948259674697</v>
      </c>
      <c r="K95">
        <v>69.231265945348795</v>
      </c>
      <c r="L95">
        <v>50.896413138035498</v>
      </c>
      <c r="M95">
        <v>60.778920767987799</v>
      </c>
      <c r="N95">
        <v>0.82157530361243003</v>
      </c>
      <c r="O95">
        <v>2.8553996339231098</v>
      </c>
      <c r="P95">
        <v>277.64976958525301</v>
      </c>
      <c r="Q95">
        <v>0.22268831428174399</v>
      </c>
    </row>
    <row r="96" spans="1:17" x14ac:dyDescent="0.3">
      <c r="A96" t="s">
        <v>256</v>
      </c>
      <c r="B96" t="s">
        <v>257</v>
      </c>
      <c r="C96" t="s">
        <v>3173</v>
      </c>
      <c r="D96" t="s">
        <v>258</v>
      </c>
      <c r="E96">
        <v>103790.61</v>
      </c>
      <c r="F96">
        <v>3797.4</v>
      </c>
      <c r="G96">
        <v>90.218680540563199</v>
      </c>
      <c r="H96">
        <v>-0.78531364637587098</v>
      </c>
      <c r="I96">
        <v>24.244174046617101</v>
      </c>
      <c r="J96">
        <v>-0.88878168775118704</v>
      </c>
      <c r="K96">
        <v>3748.4500638873301</v>
      </c>
      <c r="L96">
        <v>3168.2534165212301</v>
      </c>
      <c r="M96">
        <v>45.806408657340697</v>
      </c>
      <c r="N96">
        <v>0.58684570093507105</v>
      </c>
      <c r="O96">
        <v>9.8620108495286001</v>
      </c>
      <c r="P96">
        <v>129.68608238069299</v>
      </c>
      <c r="Q96">
        <v>0.198013254780465</v>
      </c>
    </row>
    <row r="97" spans="1:17" x14ac:dyDescent="0.3">
      <c r="A97" t="s">
        <v>259</v>
      </c>
      <c r="B97" t="s">
        <v>260</v>
      </c>
      <c r="C97" t="s">
        <v>3173</v>
      </c>
      <c r="D97" t="s">
        <v>166</v>
      </c>
      <c r="E97">
        <v>101583.31872724</v>
      </c>
      <c r="F97">
        <v>689.75</v>
      </c>
      <c r="G97">
        <v>28.204327582239699</v>
      </c>
      <c r="H97">
        <v>-8.6553695828402208</v>
      </c>
      <c r="I97">
        <v>35.3486920740581</v>
      </c>
      <c r="J97">
        <v>-1.702784249871</v>
      </c>
      <c r="K97">
        <v>695.46364832137499</v>
      </c>
      <c r="L97">
        <v>590.49566468399905</v>
      </c>
      <c r="M97">
        <v>24.0121159029223</v>
      </c>
      <c r="N97">
        <v>0.73430838732209003</v>
      </c>
      <c r="O97">
        <v>13.6281261326567</v>
      </c>
      <c r="P97">
        <v>92.023942093541194</v>
      </c>
      <c r="Q97">
        <v>0.22519876862111499</v>
      </c>
    </row>
    <row r="98" spans="1:17" x14ac:dyDescent="0.3">
      <c r="A98" t="s">
        <v>261</v>
      </c>
      <c r="B98" t="s">
        <v>262</v>
      </c>
      <c r="C98" t="s">
        <v>3165</v>
      </c>
      <c r="D98" t="s">
        <v>54</v>
      </c>
      <c r="E98">
        <v>101378.822059845</v>
      </c>
      <c r="F98">
        <v>2209.4</v>
      </c>
      <c r="G98">
        <v>71.514612735066393</v>
      </c>
      <c r="H98">
        <v>3.26566850380943</v>
      </c>
      <c r="I98">
        <v>20.196106503631601</v>
      </c>
      <c r="J98">
        <v>1.1369130232122999</v>
      </c>
      <c r="K98">
        <v>2019.6540378987499</v>
      </c>
      <c r="L98">
        <v>1661.30668710383</v>
      </c>
      <c r="M98">
        <v>57.132966234227197</v>
      </c>
      <c r="N98">
        <v>0.89796855221335903</v>
      </c>
      <c r="O98">
        <v>4.6437946953924003</v>
      </c>
      <c r="P98">
        <v>102.41868987631599</v>
      </c>
      <c r="Q98">
        <v>0.10968675439909099</v>
      </c>
    </row>
    <row r="99" spans="1:17" x14ac:dyDescent="0.3">
      <c r="A99" t="s">
        <v>263</v>
      </c>
      <c r="B99" t="s">
        <v>264</v>
      </c>
      <c r="C99" t="s">
        <v>3173</v>
      </c>
      <c r="D99" t="s">
        <v>218</v>
      </c>
      <c r="E99">
        <v>100570.80549</v>
      </c>
      <c r="F99">
        <v>6811</v>
      </c>
      <c r="G99">
        <v>7.69010008221837</v>
      </c>
      <c r="H99">
        <v>-1.4545396162303901</v>
      </c>
      <c r="I99">
        <v>26.466391071094598</v>
      </c>
      <c r="J99">
        <v>0.77089413662697304</v>
      </c>
      <c r="K99">
        <v>6640.0069815117704</v>
      </c>
      <c r="L99">
        <v>5890.4493169379002</v>
      </c>
      <c r="M99">
        <v>48.502679205394998</v>
      </c>
      <c r="N99">
        <v>0.56835037452815096</v>
      </c>
      <c r="O99">
        <v>7.6413155190133404</v>
      </c>
      <c r="P99">
        <v>79.1896869244935</v>
      </c>
      <c r="Q99">
        <v>0.123599028802196</v>
      </c>
    </row>
    <row r="100" spans="1:17" x14ac:dyDescent="0.3">
      <c r="A100" t="s">
        <v>265</v>
      </c>
      <c r="B100" t="s">
        <v>266</v>
      </c>
      <c r="C100" t="s">
        <v>3163</v>
      </c>
      <c r="D100" t="s">
        <v>173</v>
      </c>
      <c r="E100">
        <v>99839.126600549993</v>
      </c>
      <c r="F100">
        <v>3653.7</v>
      </c>
      <c r="G100">
        <v>57.088807246709798</v>
      </c>
      <c r="H100">
        <v>4.4468454515521696</v>
      </c>
      <c r="I100">
        <v>28.579098320847699</v>
      </c>
      <c r="J100">
        <v>2.3365321612949801</v>
      </c>
      <c r="K100">
        <v>3389.4254977988098</v>
      </c>
      <c r="L100">
        <v>2845.9999059776401</v>
      </c>
      <c r="M100">
        <v>67.717216105336703</v>
      </c>
      <c r="N100">
        <v>0.90316419376548196</v>
      </c>
      <c r="O100">
        <v>1.51216574978789</v>
      </c>
      <c r="P100">
        <v>89.404110831756498</v>
      </c>
      <c r="Q100">
        <v>0.10498612371714799</v>
      </c>
    </row>
    <row r="101" spans="1:17" x14ac:dyDescent="0.3">
      <c r="A101" t="s">
        <v>267</v>
      </c>
      <c r="B101" t="s">
        <v>268</v>
      </c>
      <c r="C101" t="s">
        <v>3165</v>
      </c>
      <c r="D101" t="s">
        <v>269</v>
      </c>
      <c r="E101">
        <v>99521.269265834999</v>
      </c>
      <c r="F101">
        <v>6900.25</v>
      </c>
      <c r="G101">
        <v>10.791556101322101</v>
      </c>
      <c r="H101">
        <v>2.8043821346567799</v>
      </c>
      <c r="I101">
        <v>-0.36851277906574897</v>
      </c>
      <c r="J101">
        <v>2.3436318051038598</v>
      </c>
      <c r="K101">
        <v>6636.7438767255398</v>
      </c>
      <c r="L101">
        <v>6138.0055669390104</v>
      </c>
      <c r="M101">
        <v>61.234018718811399</v>
      </c>
      <c r="N101">
        <v>0.92849461445681603</v>
      </c>
      <c r="O101">
        <v>2.0832578529763301</v>
      </c>
      <c r="P101">
        <v>46.006136267456597</v>
      </c>
      <c r="Q101">
        <v>1.8378246939795E-2</v>
      </c>
    </row>
    <row r="102" spans="1:17" x14ac:dyDescent="0.3">
      <c r="A102" t="s">
        <v>270</v>
      </c>
      <c r="B102" t="s">
        <v>271</v>
      </c>
      <c r="C102" t="s">
        <v>3159</v>
      </c>
      <c r="D102" t="s">
        <v>65</v>
      </c>
      <c r="E102">
        <v>99044.148393990006</v>
      </c>
      <c r="F102">
        <v>581.70000000000005</v>
      </c>
      <c r="G102">
        <v>185.51473941488501</v>
      </c>
      <c r="H102">
        <v>-6.8296108615602602</v>
      </c>
      <c r="I102">
        <v>30.218787876303701</v>
      </c>
      <c r="J102">
        <v>-14.9710809073825</v>
      </c>
      <c r="K102">
        <v>614.56041752030296</v>
      </c>
      <c r="L102">
        <v>451.08222829013403</v>
      </c>
      <c r="M102">
        <v>25.4736048778528</v>
      </c>
      <c r="N102">
        <v>1.41036825011097</v>
      </c>
      <c r="O102">
        <v>32.009626955475298</v>
      </c>
      <c r="P102">
        <v>222.56931608132999</v>
      </c>
      <c r="Q102">
        <v>0.149229964960959</v>
      </c>
    </row>
    <row r="103" spans="1:17" x14ac:dyDescent="0.3">
      <c r="A103" t="s">
        <v>272</v>
      </c>
      <c r="B103" t="s">
        <v>273</v>
      </c>
      <c r="C103" t="s">
        <v>3168</v>
      </c>
      <c r="D103" t="s">
        <v>274</v>
      </c>
      <c r="E103">
        <v>98928.539776499994</v>
      </c>
      <c r="F103">
        <v>684.75</v>
      </c>
      <c r="G103">
        <v>34.647712729610497</v>
      </c>
      <c r="H103">
        <v>10.8206757552475</v>
      </c>
      <c r="I103">
        <v>7.9449138219093101</v>
      </c>
      <c r="J103">
        <v>7.5440135341822296</v>
      </c>
      <c r="K103">
        <v>634.07661524874402</v>
      </c>
      <c r="L103">
        <v>562.42562651619198</v>
      </c>
      <c r="M103">
        <v>76.369952655004397</v>
      </c>
      <c r="N103">
        <v>0.85870802717392203</v>
      </c>
      <c r="O103">
        <v>1.7451624680540501</v>
      </c>
      <c r="P103">
        <v>84.270721205597397</v>
      </c>
      <c r="Q103">
        <v>0.21818019215346801</v>
      </c>
    </row>
    <row r="104" spans="1:17" x14ac:dyDescent="0.3">
      <c r="A104" t="s">
        <v>275</v>
      </c>
      <c r="B104" t="s">
        <v>276</v>
      </c>
      <c r="C104" t="s">
        <v>3166</v>
      </c>
      <c r="D104" t="s">
        <v>204</v>
      </c>
      <c r="E104">
        <v>98903.972376000005</v>
      </c>
      <c r="F104">
        <v>33209.599999999999</v>
      </c>
      <c r="G104">
        <v>46.176748358943698</v>
      </c>
      <c r="H104">
        <v>3.3505762844129698</v>
      </c>
      <c r="I104">
        <v>1.2595133742877</v>
      </c>
      <c r="J104">
        <v>4.6760888987986204</v>
      </c>
      <c r="K104">
        <v>32767.1711915388</v>
      </c>
      <c r="L104">
        <v>29301.941777193399</v>
      </c>
      <c r="M104">
        <v>61.714909127615002</v>
      </c>
      <c r="N104">
        <v>1.27388901985684</v>
      </c>
      <c r="O104">
        <v>10.4439680092503</v>
      </c>
      <c r="P104">
        <v>78.5462365591397</v>
      </c>
      <c r="Q104">
        <v>0.12672519672153901</v>
      </c>
    </row>
    <row r="105" spans="1:17" x14ac:dyDescent="0.3">
      <c r="A105" t="s">
        <v>277</v>
      </c>
      <c r="B105" t="s">
        <v>278</v>
      </c>
      <c r="C105" t="s">
        <v>3165</v>
      </c>
      <c r="D105" t="s">
        <v>54</v>
      </c>
      <c r="E105">
        <v>98083.694644470001</v>
      </c>
      <c r="F105">
        <v>2432.75</v>
      </c>
      <c r="G105">
        <v>12.789695705176401</v>
      </c>
      <c r="H105">
        <v>12.058398902458601</v>
      </c>
      <c r="I105">
        <v>0.91854660189391701</v>
      </c>
      <c r="J105">
        <v>3.9345633703676102</v>
      </c>
      <c r="K105">
        <v>2270.8777254665301</v>
      </c>
      <c r="L105">
        <v>2116.2381837573398</v>
      </c>
      <c r="M105">
        <v>61.689066957936198</v>
      </c>
      <c r="N105">
        <v>0.93730532939787703</v>
      </c>
      <c r="O105">
        <v>5.0416195663343899</v>
      </c>
      <c r="P105">
        <v>44.544131190398303</v>
      </c>
    </row>
    <row r="106" spans="1:17" x14ac:dyDescent="0.3">
      <c r="A106" t="s">
        <v>279</v>
      </c>
      <c r="B106" t="s">
        <v>280</v>
      </c>
      <c r="C106" t="s">
        <v>3175</v>
      </c>
      <c r="D106" t="s">
        <v>281</v>
      </c>
      <c r="E106">
        <v>97866.804283599995</v>
      </c>
      <c r="F106">
        <v>11005.35</v>
      </c>
      <c r="G106">
        <v>110.89683648025201</v>
      </c>
      <c r="H106">
        <v>3.0809987084817201</v>
      </c>
      <c r="I106">
        <v>30.767583656852299</v>
      </c>
      <c r="J106">
        <v>1.5733538915468599</v>
      </c>
      <c r="K106">
        <v>10561.942752266499</v>
      </c>
      <c r="L106">
        <v>8834.0717458502895</v>
      </c>
      <c r="M106">
        <v>52.749030641454802</v>
      </c>
      <c r="N106">
        <v>0.61373980899368197</v>
      </c>
      <c r="O106">
        <v>20.832140731553199</v>
      </c>
      <c r="P106">
        <v>151.37561243019101</v>
      </c>
      <c r="Q106">
        <v>0.182873539936177</v>
      </c>
    </row>
    <row r="107" spans="1:17" x14ac:dyDescent="0.3">
      <c r="A107" t="s">
        <v>282</v>
      </c>
      <c r="B107" t="s">
        <v>283</v>
      </c>
      <c r="C107" t="s">
        <v>3172</v>
      </c>
      <c r="D107" t="s">
        <v>46</v>
      </c>
      <c r="E107">
        <v>97754.999363616007</v>
      </c>
      <c r="F107">
        <v>92.54</v>
      </c>
      <c r="G107">
        <v>19.192311571220699</v>
      </c>
      <c r="H107">
        <v>-8.5660332409349298</v>
      </c>
      <c r="I107">
        <v>0.31986482850867898</v>
      </c>
      <c r="J107">
        <v>0.308560419388755</v>
      </c>
      <c r="K107">
        <v>94.239583244149102</v>
      </c>
      <c r="L107">
        <v>84.293467729088505</v>
      </c>
      <c r="M107">
        <v>43.771518423685301</v>
      </c>
      <c r="N107">
        <v>0.97080603087409201</v>
      </c>
      <c r="O107">
        <v>12.113680570564</v>
      </c>
      <c r="P107">
        <v>77.961538461538396</v>
      </c>
      <c r="Q107">
        <v>0.14225089624246601</v>
      </c>
    </row>
    <row r="108" spans="1:17" x14ac:dyDescent="0.3">
      <c r="A108" t="s">
        <v>284</v>
      </c>
      <c r="B108" t="s">
        <v>285</v>
      </c>
      <c r="C108" t="s">
        <v>3160</v>
      </c>
      <c r="D108" t="s">
        <v>286</v>
      </c>
      <c r="E108">
        <v>97637.535952930004</v>
      </c>
      <c r="F108">
        <v>11362.65</v>
      </c>
      <c r="G108">
        <v>133.82969735006901</v>
      </c>
      <c r="H108">
        <v>4.0402241875251104</v>
      </c>
      <c r="I108">
        <v>28.6413431114944</v>
      </c>
      <c r="J108">
        <v>0.90605357623024096</v>
      </c>
      <c r="K108">
        <v>10581.328640113999</v>
      </c>
      <c r="L108">
        <v>8356.9191909609308</v>
      </c>
      <c r="M108">
        <v>58.414882532482899</v>
      </c>
      <c r="N108">
        <v>1.302918534534</v>
      </c>
      <c r="O108">
        <v>1.8688422155043101</v>
      </c>
      <c r="P108">
        <v>193.699596774193</v>
      </c>
      <c r="Q108">
        <v>9.1160707298282004E-2</v>
      </c>
    </row>
    <row r="109" spans="1:17" x14ac:dyDescent="0.3">
      <c r="A109" t="s">
        <v>287</v>
      </c>
      <c r="B109" t="s">
        <v>288</v>
      </c>
      <c r="C109" t="s">
        <v>3169</v>
      </c>
      <c r="D109" t="s">
        <v>127</v>
      </c>
      <c r="E109">
        <v>97333.180011599994</v>
      </c>
      <c r="F109">
        <v>966.9</v>
      </c>
      <c r="G109">
        <v>10.890578501776901</v>
      </c>
      <c r="H109">
        <v>3.1752088019798701</v>
      </c>
      <c r="I109">
        <v>5.2320680045401904</v>
      </c>
      <c r="J109">
        <v>3.8350649793582599</v>
      </c>
      <c r="K109">
        <v>965.57488395716496</v>
      </c>
      <c r="L109">
        <v>887.13755293248005</v>
      </c>
      <c r="M109">
        <v>55.238772975020503</v>
      </c>
      <c r="N109">
        <v>0.75681296119687802</v>
      </c>
      <c r="O109">
        <v>13.455372841038299</v>
      </c>
      <c r="P109">
        <v>66.248280605226896</v>
      </c>
      <c r="Q109">
        <v>0.108410593848114</v>
      </c>
    </row>
    <row r="110" spans="1:17" x14ac:dyDescent="0.3">
      <c r="A110" t="s">
        <v>289</v>
      </c>
      <c r="B110" t="s">
        <v>290</v>
      </c>
      <c r="C110" t="s">
        <v>3168</v>
      </c>
      <c r="D110" t="s">
        <v>124</v>
      </c>
      <c r="E110">
        <v>96578.975790219905</v>
      </c>
      <c r="F110">
        <v>7669.75</v>
      </c>
      <c r="G110">
        <v>45.466725046512302</v>
      </c>
      <c r="H110">
        <v>0.71391638791842205</v>
      </c>
      <c r="I110">
        <v>37.0297626004755</v>
      </c>
      <c r="J110">
        <v>2.8366620751860498</v>
      </c>
      <c r="K110">
        <v>7146.3540622159398</v>
      </c>
      <c r="L110">
        <v>6100.5877968050399</v>
      </c>
      <c r="M110">
        <v>53.395802630399203</v>
      </c>
      <c r="N110">
        <v>0.756103992358933</v>
      </c>
      <c r="O110">
        <v>1.3983506633201901</v>
      </c>
      <c r="P110">
        <v>93.092987248398103</v>
      </c>
      <c r="Q110">
        <v>-1.0106646535123999E-2</v>
      </c>
    </row>
    <row r="111" spans="1:17" x14ac:dyDescent="0.3">
      <c r="A111" t="s">
        <v>291</v>
      </c>
      <c r="B111" t="s">
        <v>292</v>
      </c>
      <c r="C111" t="s">
        <v>3167</v>
      </c>
      <c r="D111" t="s">
        <v>104</v>
      </c>
      <c r="E111">
        <v>95478.055821525006</v>
      </c>
      <c r="F111">
        <v>94.38</v>
      </c>
      <c r="G111">
        <v>47.926141219127103</v>
      </c>
      <c r="H111">
        <v>-4.1094131336951296</v>
      </c>
      <c r="I111">
        <v>-6.8863835241965203</v>
      </c>
      <c r="J111">
        <v>-2.3315615162367598</v>
      </c>
      <c r="K111">
        <v>98.722182584740594</v>
      </c>
      <c r="L111">
        <v>88.828038994712998</v>
      </c>
      <c r="M111">
        <v>37.181398904456998</v>
      </c>
      <c r="N111">
        <v>0.51998369511290599</v>
      </c>
      <c r="O111">
        <v>25.450307268488999</v>
      </c>
      <c r="P111">
        <v>95</v>
      </c>
      <c r="Q111">
        <v>0.14954978084475501</v>
      </c>
    </row>
    <row r="112" spans="1:17" x14ac:dyDescent="0.3">
      <c r="A112" t="s">
        <v>293</v>
      </c>
      <c r="B112" t="s">
        <v>294</v>
      </c>
      <c r="C112" t="s">
        <v>3161</v>
      </c>
      <c r="D112" t="s">
        <v>295</v>
      </c>
      <c r="E112">
        <v>95244.778466150005</v>
      </c>
      <c r="F112">
        <v>86.85</v>
      </c>
      <c r="G112">
        <v>-0.80886251405887999</v>
      </c>
      <c r="H112">
        <v>-11.2603869895198</v>
      </c>
      <c r="I112">
        <v>-8.3086464589406201</v>
      </c>
      <c r="J112">
        <v>-3.2290921518192301</v>
      </c>
      <c r="K112">
        <v>92.502321508402304</v>
      </c>
      <c r="L112">
        <v>83.881336077862997</v>
      </c>
      <c r="M112">
        <v>26.835290745844699</v>
      </c>
      <c r="N112">
        <v>0.32588129023905998</v>
      </c>
      <c r="O112">
        <v>24.237190558434001</v>
      </c>
      <c r="P112">
        <v>45.966386554621799</v>
      </c>
      <c r="Q112">
        <v>8.1263929697232007E-2</v>
      </c>
    </row>
    <row r="113" spans="1:17" x14ac:dyDescent="0.3">
      <c r="A113" t="s">
        <v>296</v>
      </c>
      <c r="B113" t="s">
        <v>297</v>
      </c>
      <c r="C113" t="s">
        <v>3162</v>
      </c>
      <c r="D113" t="s">
        <v>27</v>
      </c>
      <c r="E113">
        <v>94303.851913919905</v>
      </c>
      <c r="F113">
        <v>13.14</v>
      </c>
      <c r="G113">
        <v>-8.3318063953751302</v>
      </c>
      <c r="H113">
        <v>-17.486567295431499</v>
      </c>
      <c r="I113">
        <v>-16.014926861059301</v>
      </c>
      <c r="J113">
        <v>-9.1663540408946407</v>
      </c>
      <c r="K113">
        <v>15.3931811838429</v>
      </c>
      <c r="L113">
        <v>14.3573379675871</v>
      </c>
      <c r="M113">
        <v>26.895245587302799</v>
      </c>
      <c r="N113">
        <v>1.31492927608168</v>
      </c>
      <c r="O113">
        <v>45.966514459665099</v>
      </c>
      <c r="P113">
        <v>27.572815533980499</v>
      </c>
      <c r="Q113">
        <v>2.0360559048608E-2</v>
      </c>
    </row>
    <row r="114" spans="1:17" x14ac:dyDescent="0.3">
      <c r="A114" t="s">
        <v>298</v>
      </c>
      <c r="B114" t="s">
        <v>299</v>
      </c>
      <c r="C114" t="s">
        <v>3161</v>
      </c>
      <c r="D114" t="s">
        <v>34</v>
      </c>
      <c r="E114">
        <v>93981.017704860002</v>
      </c>
      <c r="F114">
        <v>101.75</v>
      </c>
      <c r="G114">
        <v>16.7240826354268</v>
      </c>
      <c r="H114">
        <v>-7.8555364152698797</v>
      </c>
      <c r="I114">
        <v>-24.798179429386501</v>
      </c>
      <c r="J114">
        <v>-3.8850886726477301</v>
      </c>
      <c r="K114">
        <v>110.84511766465501</v>
      </c>
      <c r="L114">
        <v>105.485052694004</v>
      </c>
      <c r="M114">
        <v>25.533233850353799</v>
      </c>
      <c r="N114">
        <v>0.940255437514391</v>
      </c>
      <c r="O114">
        <v>26.683046683046602</v>
      </c>
      <c r="P114">
        <v>49.500440787540299</v>
      </c>
      <c r="Q114">
        <v>0.145834552488883</v>
      </c>
    </row>
    <row r="115" spans="1:17" x14ac:dyDescent="0.3">
      <c r="A115" t="s">
        <v>300</v>
      </c>
      <c r="B115" t="s">
        <v>301</v>
      </c>
      <c r="C115" t="s">
        <v>3161</v>
      </c>
      <c r="D115" t="s">
        <v>232</v>
      </c>
      <c r="E115">
        <v>93469.639687410003</v>
      </c>
      <c r="F115">
        <v>4401.8500000000004</v>
      </c>
      <c r="G115">
        <v>40.6258201067225</v>
      </c>
      <c r="H115">
        <v>3.6112443762591502</v>
      </c>
      <c r="I115">
        <v>5.2402579318553801</v>
      </c>
      <c r="J115">
        <v>-0.11468790747027199</v>
      </c>
      <c r="K115">
        <v>4239.0443366858799</v>
      </c>
      <c r="L115">
        <v>3739.2662990621602</v>
      </c>
      <c r="M115">
        <v>45.051454929523999</v>
      </c>
      <c r="N115">
        <v>0.68242463908400097</v>
      </c>
      <c r="O115">
        <v>3.2793030203209699</v>
      </c>
      <c r="P115">
        <v>74.320337405698595</v>
      </c>
      <c r="Q115">
        <v>1.0962368716893999E-2</v>
      </c>
    </row>
    <row r="116" spans="1:17" x14ac:dyDescent="0.3">
      <c r="A116" t="s">
        <v>302</v>
      </c>
      <c r="B116" t="s">
        <v>303</v>
      </c>
      <c r="C116" t="s">
        <v>3170</v>
      </c>
      <c r="D116" t="s">
        <v>78</v>
      </c>
      <c r="E116">
        <v>92818.265441219904</v>
      </c>
      <c r="F116">
        <v>25614.1</v>
      </c>
      <c r="G116">
        <v>-25.3255289568379</v>
      </c>
      <c r="H116">
        <v>3.55286401152201</v>
      </c>
      <c r="I116">
        <v>-10.386057619701999</v>
      </c>
      <c r="J116">
        <v>2.3334985505026702</v>
      </c>
      <c r="K116">
        <v>25855.8155383661</v>
      </c>
      <c r="L116">
        <v>26063.480203517702</v>
      </c>
      <c r="M116">
        <v>62.435508355483002</v>
      </c>
      <c r="N116">
        <v>0.78897147820560998</v>
      </c>
      <c r="O116">
        <v>20.003240402746901</v>
      </c>
      <c r="P116">
        <v>8.07637130801686</v>
      </c>
      <c r="Q116">
        <v>-8.0016152405793003E-2</v>
      </c>
    </row>
    <row r="117" spans="1:17" x14ac:dyDescent="0.3">
      <c r="A117" t="s">
        <v>304</v>
      </c>
      <c r="B117" t="s">
        <v>305</v>
      </c>
      <c r="C117" t="s">
        <v>3161</v>
      </c>
      <c r="D117" t="s">
        <v>34</v>
      </c>
      <c r="E117">
        <v>92504.085980000003</v>
      </c>
      <c r="F117">
        <v>117.56</v>
      </c>
      <c r="G117">
        <v>10.404506371159201</v>
      </c>
      <c r="H117">
        <v>-3.5641472201578499</v>
      </c>
      <c r="I117">
        <v>-35.1167746068095</v>
      </c>
      <c r="J117">
        <v>1.6931698441135099</v>
      </c>
      <c r="K117">
        <v>128.11923115800599</v>
      </c>
      <c r="L117">
        <v>129.11401745029599</v>
      </c>
      <c r="M117">
        <v>41.636324614320799</v>
      </c>
      <c r="N117">
        <v>0.73068046160367095</v>
      </c>
      <c r="O117">
        <v>46.733582851309897</v>
      </c>
      <c r="P117">
        <v>35.594002306805002</v>
      </c>
      <c r="Q117">
        <v>0.13624968652555999</v>
      </c>
    </row>
    <row r="118" spans="1:17" x14ac:dyDescent="0.3">
      <c r="A118" t="s">
        <v>306</v>
      </c>
      <c r="B118" t="s">
        <v>307</v>
      </c>
      <c r="C118" t="s">
        <v>3173</v>
      </c>
      <c r="D118" t="s">
        <v>166</v>
      </c>
      <c r="E118">
        <v>92100.575739749998</v>
      </c>
      <c r="F118">
        <v>258.75</v>
      </c>
      <c r="G118">
        <v>60.404671689551499</v>
      </c>
      <c r="H118">
        <v>-14.3872492328332</v>
      </c>
      <c r="I118">
        <v>-9.9285926884552502</v>
      </c>
      <c r="J118">
        <v>-5.4579560186194698</v>
      </c>
      <c r="K118">
        <v>291.12340886656301</v>
      </c>
      <c r="L118">
        <v>252.536227728629</v>
      </c>
      <c r="M118">
        <v>18.6452967593296</v>
      </c>
      <c r="N118">
        <v>0.63016020694567798</v>
      </c>
      <c r="O118">
        <v>29.603864734299499</v>
      </c>
      <c r="P118">
        <v>127.973568281938</v>
      </c>
      <c r="Q118">
        <v>0.166063234790812</v>
      </c>
    </row>
    <row r="119" spans="1:17" x14ac:dyDescent="0.3">
      <c r="A119" t="s">
        <v>308</v>
      </c>
      <c r="B119" t="s">
        <v>309</v>
      </c>
      <c r="C119" t="s">
        <v>3159</v>
      </c>
      <c r="D119" t="s">
        <v>18</v>
      </c>
      <c r="E119">
        <v>89655.801753794905</v>
      </c>
      <c r="F119">
        <v>409.45</v>
      </c>
      <c r="G119">
        <v>106.451599186038</v>
      </c>
      <c r="H119">
        <v>9.9792736521691996</v>
      </c>
      <c r="I119">
        <v>8.4126451371290596</v>
      </c>
      <c r="J119">
        <v>-1.3531172298129901</v>
      </c>
      <c r="K119">
        <v>390.52384228382402</v>
      </c>
      <c r="L119">
        <v>329.77024305858498</v>
      </c>
      <c r="M119">
        <v>51.488781335356798</v>
      </c>
      <c r="N119">
        <v>1.1312368104788699</v>
      </c>
      <c r="O119">
        <v>11.649774087190099</v>
      </c>
      <c r="P119">
        <v>156.762123745819</v>
      </c>
      <c r="Q119">
        <v>8.7678610373971996E-2</v>
      </c>
    </row>
    <row r="120" spans="1:17" x14ac:dyDescent="0.3">
      <c r="A120" t="s">
        <v>310</v>
      </c>
      <c r="B120" t="s">
        <v>311</v>
      </c>
      <c r="C120" t="s">
        <v>3159</v>
      </c>
      <c r="D120" t="s">
        <v>185</v>
      </c>
      <c r="E120">
        <v>89475.049302465006</v>
      </c>
      <c r="F120">
        <v>804.8</v>
      </c>
      <c r="G120">
        <v>-2.4720266874414198</v>
      </c>
      <c r="H120">
        <v>-5.4098129094666501</v>
      </c>
      <c r="I120">
        <v>-31.1106334141672</v>
      </c>
      <c r="J120">
        <v>-2.0366489758447499</v>
      </c>
      <c r="K120">
        <v>866.87573122995605</v>
      </c>
      <c r="L120">
        <v>927.26797345782802</v>
      </c>
      <c r="M120">
        <v>25.3600076182069</v>
      </c>
      <c r="N120">
        <v>0.75288540534145298</v>
      </c>
      <c r="O120">
        <v>56.4860834990059</v>
      </c>
      <c r="P120">
        <v>54.176245210727899</v>
      </c>
      <c r="Q120">
        <v>-1.3610976057115001E-2</v>
      </c>
    </row>
    <row r="121" spans="1:17" x14ac:dyDescent="0.3">
      <c r="A121" t="s">
        <v>312</v>
      </c>
      <c r="B121" t="s">
        <v>313</v>
      </c>
      <c r="C121" t="s">
        <v>3173</v>
      </c>
      <c r="D121" t="s">
        <v>314</v>
      </c>
      <c r="E121">
        <v>88596.366299999994</v>
      </c>
      <c r="F121">
        <v>4313.55</v>
      </c>
      <c r="G121">
        <v>65.2210733376874</v>
      </c>
      <c r="H121">
        <v>-14.639201161551</v>
      </c>
      <c r="I121">
        <v>97.234216637339898</v>
      </c>
      <c r="J121">
        <v>-1.00364616601692</v>
      </c>
      <c r="K121">
        <v>4478.3623323580796</v>
      </c>
      <c r="L121">
        <v>3335.4391117416599</v>
      </c>
      <c r="M121">
        <v>45.668760671367302</v>
      </c>
      <c r="N121">
        <v>0.82367764682366595</v>
      </c>
      <c r="O121">
        <v>35.850981210371899</v>
      </c>
      <c r="P121">
        <v>147.62055109069999</v>
      </c>
      <c r="Q121">
        <v>0.25704053329912302</v>
      </c>
    </row>
    <row r="122" spans="1:17" x14ac:dyDescent="0.3">
      <c r="A122" t="s">
        <v>315</v>
      </c>
      <c r="B122" t="s">
        <v>316</v>
      </c>
      <c r="C122" t="s">
        <v>3165</v>
      </c>
      <c r="D122" t="s">
        <v>54</v>
      </c>
      <c r="E122">
        <v>88188.918436319902</v>
      </c>
      <c r="F122">
        <v>1507.4</v>
      </c>
      <c r="G122">
        <v>49.088626109157701</v>
      </c>
      <c r="H122">
        <v>2.5972542711917401</v>
      </c>
      <c r="I122">
        <v>30.001224508938201</v>
      </c>
      <c r="J122">
        <v>-0.104416122388474</v>
      </c>
      <c r="K122">
        <v>1445.0079632986501</v>
      </c>
      <c r="L122">
        <v>1207.5219239708099</v>
      </c>
      <c r="M122">
        <v>40.074351079735997</v>
      </c>
      <c r="N122">
        <v>0.68097787562678502</v>
      </c>
      <c r="O122">
        <v>5.1114501791163596</v>
      </c>
      <c r="P122">
        <v>80.602647816450002</v>
      </c>
      <c r="Q122">
        <v>7.8827184698180994E-2</v>
      </c>
    </row>
    <row r="123" spans="1:17" x14ac:dyDescent="0.3">
      <c r="A123" t="s">
        <v>317</v>
      </c>
      <c r="B123" t="s">
        <v>318</v>
      </c>
      <c r="C123" t="s">
        <v>3163</v>
      </c>
      <c r="D123" t="s">
        <v>173</v>
      </c>
      <c r="E123">
        <v>88038.931356000001</v>
      </c>
      <c r="F123">
        <v>680.45</v>
      </c>
      <c r="G123">
        <v>-8.1892928606018707</v>
      </c>
      <c r="H123">
        <v>2.4429769053583299</v>
      </c>
      <c r="I123">
        <v>22.0526229496955</v>
      </c>
      <c r="J123">
        <v>8.3338571736349003</v>
      </c>
      <c r="K123">
        <v>652.88173499604</v>
      </c>
      <c r="L123">
        <v>594.815800289712</v>
      </c>
      <c r="M123">
        <v>65.105093680824197</v>
      </c>
      <c r="N123">
        <v>1.1761950296922301</v>
      </c>
      <c r="O123">
        <v>1.8149753839370799</v>
      </c>
      <c r="P123">
        <v>39.923915278634503</v>
      </c>
      <c r="Q123">
        <v>-1.7592375590544999E-2</v>
      </c>
    </row>
    <row r="124" spans="1:17" x14ac:dyDescent="0.3">
      <c r="A124" t="s">
        <v>319</v>
      </c>
      <c r="B124" t="s">
        <v>320</v>
      </c>
      <c r="C124" t="s">
        <v>3165</v>
      </c>
      <c r="D124" t="s">
        <v>269</v>
      </c>
      <c r="E124">
        <v>85407.993910749996</v>
      </c>
      <c r="F124">
        <v>877</v>
      </c>
      <c r="G124">
        <v>16.347798087793699</v>
      </c>
      <c r="H124">
        <v>-2.3973747703949</v>
      </c>
      <c r="I124">
        <v>2.9721159811559299</v>
      </c>
      <c r="J124">
        <v>2.3040076230453801</v>
      </c>
      <c r="K124">
        <v>880.16348181993101</v>
      </c>
      <c r="L124">
        <v>802.829439469313</v>
      </c>
      <c r="M124">
        <v>50.465257625102197</v>
      </c>
      <c r="N124">
        <v>1.01532102960882</v>
      </c>
      <c r="O124">
        <v>11.733181299885899</v>
      </c>
      <c r="P124">
        <v>65.144524997646101</v>
      </c>
      <c r="Q124">
        <v>9.1125703422877E-2</v>
      </c>
    </row>
    <row r="125" spans="1:17" x14ac:dyDescent="0.3">
      <c r="A125" t="s">
        <v>321</v>
      </c>
      <c r="B125" t="s">
        <v>322</v>
      </c>
      <c r="C125" t="s">
        <v>3167</v>
      </c>
      <c r="D125" t="s">
        <v>95</v>
      </c>
      <c r="E125">
        <v>81144.93472664</v>
      </c>
      <c r="F125">
        <v>1700.3</v>
      </c>
      <c r="G125">
        <v>112.360617520014</v>
      </c>
      <c r="H125">
        <v>-7.5694722583436098</v>
      </c>
      <c r="I125">
        <v>35.106507732471101</v>
      </c>
      <c r="J125">
        <v>-3.5414029745352203E-2</v>
      </c>
      <c r="K125">
        <v>1650.22558578693</v>
      </c>
      <c r="L125">
        <v>1358.6813115364901</v>
      </c>
      <c r="M125">
        <v>47.898534913081697</v>
      </c>
      <c r="N125">
        <v>0.740312600947726</v>
      </c>
      <c r="O125">
        <v>12.215491383873401</v>
      </c>
      <c r="P125">
        <v>145.72584724329701</v>
      </c>
      <c r="Q125">
        <v>0.15261568729112299</v>
      </c>
    </row>
    <row r="126" spans="1:17" x14ac:dyDescent="0.3">
      <c r="A126" t="s">
        <v>323</v>
      </c>
      <c r="B126" t="s">
        <v>324</v>
      </c>
      <c r="C126" t="s">
        <v>3160</v>
      </c>
      <c r="D126" t="s">
        <v>286</v>
      </c>
      <c r="E126">
        <v>80692.417733619994</v>
      </c>
      <c r="F126">
        <v>5290.05</v>
      </c>
      <c r="G126">
        <v>53.616689914805903</v>
      </c>
      <c r="H126">
        <v>10.2180702006769</v>
      </c>
      <c r="I126">
        <v>16.905533071888399</v>
      </c>
      <c r="J126">
        <v>2.4679396645464098</v>
      </c>
      <c r="K126">
        <v>4796.4157440055696</v>
      </c>
      <c r="L126">
        <v>4063.24978439402</v>
      </c>
      <c r="M126">
        <v>68.356315618199702</v>
      </c>
      <c r="N126">
        <v>0.88646413489200504</v>
      </c>
      <c r="O126">
        <v>1.52928611260763</v>
      </c>
      <c r="P126">
        <v>89.716324774063906</v>
      </c>
      <c r="Q126">
        <v>0.138068807547884</v>
      </c>
    </row>
    <row r="127" spans="1:17" x14ac:dyDescent="0.3">
      <c r="A127" t="s">
        <v>325</v>
      </c>
      <c r="B127" t="s">
        <v>326</v>
      </c>
      <c r="C127" t="s">
        <v>3174</v>
      </c>
      <c r="D127" t="s">
        <v>141</v>
      </c>
      <c r="E127">
        <v>80321.021672319999</v>
      </c>
      <c r="F127">
        <v>2832.9</v>
      </c>
      <c r="G127">
        <v>43.414901888890903</v>
      </c>
      <c r="H127">
        <v>-3.1122424877371699</v>
      </c>
      <c r="I127">
        <v>5.4278180404056098</v>
      </c>
      <c r="J127">
        <v>2.0556886441347499</v>
      </c>
      <c r="K127">
        <v>2951.4821330549698</v>
      </c>
      <c r="L127">
        <v>2609.8893664192601</v>
      </c>
      <c r="M127">
        <v>47.846929573046097</v>
      </c>
      <c r="N127">
        <v>0.52832573230268498</v>
      </c>
      <c r="O127">
        <v>20.113664442797099</v>
      </c>
      <c r="P127">
        <v>84.915143603133103</v>
      </c>
      <c r="Q127">
        <v>5.9934290447642001E-2</v>
      </c>
    </row>
    <row r="128" spans="1:17" x14ac:dyDescent="0.3">
      <c r="A128" t="s">
        <v>327</v>
      </c>
      <c r="B128" t="s">
        <v>328</v>
      </c>
      <c r="C128" t="s">
        <v>3161</v>
      </c>
      <c r="D128" t="s">
        <v>124</v>
      </c>
      <c r="E128">
        <v>79158.940505589999</v>
      </c>
      <c r="F128">
        <v>1782.65</v>
      </c>
      <c r="G128">
        <v>99.279757826715098</v>
      </c>
      <c r="H128">
        <v>20.334711401838401</v>
      </c>
      <c r="I128">
        <v>47.288739154771399</v>
      </c>
      <c r="J128">
        <v>2.5832190705103502</v>
      </c>
      <c r="K128">
        <v>1582.8059174935399</v>
      </c>
      <c r="L128">
        <v>1257.2580802927901</v>
      </c>
      <c r="M128">
        <v>60.017732905847502</v>
      </c>
      <c r="N128">
        <v>0.80949991157530798</v>
      </c>
      <c r="O128">
        <v>3.7724735646369201</v>
      </c>
      <c r="P128">
        <v>169.56751852411901</v>
      </c>
      <c r="Q128">
        <v>2.7033118197296001E-2</v>
      </c>
    </row>
    <row r="129" spans="1:17" x14ac:dyDescent="0.3">
      <c r="A129" t="s">
        <v>329</v>
      </c>
      <c r="B129" t="s">
        <v>330</v>
      </c>
      <c r="C129" t="s">
        <v>3174</v>
      </c>
      <c r="D129" t="s">
        <v>141</v>
      </c>
      <c r="E129">
        <v>79103.607106800002</v>
      </c>
      <c r="F129">
        <v>1789.25</v>
      </c>
      <c r="G129">
        <v>152.616182229364</v>
      </c>
      <c r="H129">
        <v>4.8079370020414496</v>
      </c>
      <c r="I129">
        <v>40.097781453810597</v>
      </c>
      <c r="J129">
        <v>3.0549859712231702</v>
      </c>
      <c r="K129">
        <v>1760.4169660232401</v>
      </c>
      <c r="L129">
        <v>1452.6378825075899</v>
      </c>
      <c r="M129">
        <v>58.588391104971798</v>
      </c>
      <c r="N129">
        <v>2.18435746338058</v>
      </c>
      <c r="O129">
        <v>15.959200782450701</v>
      </c>
      <c r="P129">
        <v>202.62156448202899</v>
      </c>
      <c r="Q129">
        <v>0.17410267549504199</v>
      </c>
    </row>
    <row r="130" spans="1:17" x14ac:dyDescent="0.3">
      <c r="A130" t="s">
        <v>331</v>
      </c>
      <c r="B130" t="s">
        <v>332</v>
      </c>
      <c r="C130" t="s">
        <v>3161</v>
      </c>
      <c r="D130" t="s">
        <v>51</v>
      </c>
      <c r="E130">
        <v>78676.886038725002</v>
      </c>
      <c r="F130">
        <v>1948.6</v>
      </c>
      <c r="G130">
        <v>25.6761650659877</v>
      </c>
      <c r="H130">
        <v>1.9145228741770099</v>
      </c>
      <c r="I130">
        <v>27.443303860525202</v>
      </c>
      <c r="J130">
        <v>1.0025729033345601</v>
      </c>
      <c r="K130">
        <v>1873.7815768456701</v>
      </c>
      <c r="L130">
        <v>1646.7878474168799</v>
      </c>
      <c r="M130">
        <v>52.360766601491598</v>
      </c>
      <c r="N130">
        <v>0.73642444891496905</v>
      </c>
      <c r="O130">
        <v>3.2587498717027499</v>
      </c>
      <c r="P130">
        <v>64.807375142724197</v>
      </c>
      <c r="Q130">
        <v>1.2284225944840001E-3</v>
      </c>
    </row>
    <row r="131" spans="1:17" x14ac:dyDescent="0.3">
      <c r="A131" t="s">
        <v>333</v>
      </c>
      <c r="B131" t="s">
        <v>334</v>
      </c>
      <c r="C131" t="s">
        <v>3166</v>
      </c>
      <c r="D131" t="s">
        <v>335</v>
      </c>
      <c r="E131">
        <v>75853.237468919993</v>
      </c>
      <c r="F131">
        <v>3919.65</v>
      </c>
      <c r="G131">
        <v>-18.427386411497899</v>
      </c>
      <c r="H131">
        <v>-2.7418885188204398</v>
      </c>
      <c r="I131">
        <v>-1.3676817400900201</v>
      </c>
      <c r="J131">
        <v>-3.0332211155651598</v>
      </c>
      <c r="K131">
        <v>4040.8235166632899</v>
      </c>
      <c r="L131">
        <v>3783.7020445983599</v>
      </c>
      <c r="M131">
        <v>36.474183923126297</v>
      </c>
      <c r="N131">
        <v>0.71831521292759204</v>
      </c>
      <c r="O131">
        <v>19.4417868942379</v>
      </c>
      <c r="P131">
        <v>36.134410002604803</v>
      </c>
      <c r="Q131">
        <v>0.11094745638583201</v>
      </c>
    </row>
    <row r="132" spans="1:17" x14ac:dyDescent="0.3">
      <c r="A132" t="s">
        <v>336</v>
      </c>
      <c r="B132" t="s">
        <v>337</v>
      </c>
      <c r="C132" t="s">
        <v>3165</v>
      </c>
      <c r="D132" t="s">
        <v>54</v>
      </c>
      <c r="E132">
        <v>75527.417025000002</v>
      </c>
      <c r="F132">
        <v>6277.95</v>
      </c>
      <c r="G132">
        <v>48.331288755652402</v>
      </c>
      <c r="H132">
        <v>5.8163309742385101</v>
      </c>
      <c r="I132">
        <v>10.1520102398445</v>
      </c>
      <c r="J132">
        <v>5.3652323484648496</v>
      </c>
      <c r="K132">
        <v>5690.3122586244599</v>
      </c>
      <c r="L132">
        <v>5069.9159403385902</v>
      </c>
      <c r="M132">
        <v>78.812537418908605</v>
      </c>
      <c r="N132">
        <v>0.88392946939821304</v>
      </c>
      <c r="O132">
        <v>1.5458867942560901</v>
      </c>
      <c r="P132">
        <v>82.127937336814597</v>
      </c>
      <c r="Q132">
        <v>4.6899740253752001E-2</v>
      </c>
    </row>
    <row r="133" spans="1:17" x14ac:dyDescent="0.3">
      <c r="A133" t="s">
        <v>338</v>
      </c>
      <c r="B133" t="s">
        <v>339</v>
      </c>
      <c r="C133" t="s">
        <v>3161</v>
      </c>
      <c r="D133" t="s">
        <v>340</v>
      </c>
      <c r="E133">
        <v>75513.884392859996</v>
      </c>
      <c r="F133">
        <v>796.85</v>
      </c>
      <c r="G133">
        <v>-30.978094468750498</v>
      </c>
      <c r="H133">
        <v>9.7926310532984093</v>
      </c>
      <c r="I133">
        <v>1.4818794540784499</v>
      </c>
      <c r="J133">
        <v>6.0837326754274201</v>
      </c>
      <c r="K133">
        <v>735.25510620286104</v>
      </c>
      <c r="L133">
        <v>738.76846507491302</v>
      </c>
      <c r="M133">
        <v>77.334152399833101</v>
      </c>
      <c r="N133">
        <v>2.2825733070523802</v>
      </c>
      <c r="O133">
        <v>7.6488674154483203</v>
      </c>
      <c r="P133">
        <v>22.980168222856602</v>
      </c>
      <c r="Q133">
        <v>-0.11228110158320199</v>
      </c>
    </row>
    <row r="134" spans="1:17" x14ac:dyDescent="0.3">
      <c r="A134" t="s">
        <v>341</v>
      </c>
      <c r="B134" t="s">
        <v>342</v>
      </c>
      <c r="C134" t="s">
        <v>3175</v>
      </c>
      <c r="D134" t="s">
        <v>163</v>
      </c>
      <c r="E134">
        <v>75177.781992375007</v>
      </c>
      <c r="F134">
        <v>2482.4</v>
      </c>
      <c r="G134">
        <v>-22.743685604435001</v>
      </c>
      <c r="H134">
        <v>-2.9462969850149099</v>
      </c>
      <c r="I134">
        <v>-10.483063326507899</v>
      </c>
      <c r="J134">
        <v>-0.22223615300197</v>
      </c>
      <c r="K134">
        <v>2497.5191407963698</v>
      </c>
      <c r="L134">
        <v>2429.2458370777099</v>
      </c>
      <c r="M134">
        <v>46.944918101195199</v>
      </c>
      <c r="N134">
        <v>1.1162763785331</v>
      </c>
      <c r="O134">
        <v>8.5219948436996393</v>
      </c>
      <c r="P134">
        <v>19.2171929403289</v>
      </c>
      <c r="Q134">
        <v>-2.6167985701836E-2</v>
      </c>
    </row>
    <row r="135" spans="1:17" x14ac:dyDescent="0.3">
      <c r="A135" t="s">
        <v>343</v>
      </c>
      <c r="B135" t="s">
        <v>344</v>
      </c>
      <c r="C135" t="s">
        <v>3171</v>
      </c>
      <c r="D135" t="s">
        <v>345</v>
      </c>
      <c r="E135">
        <v>74896.568412574998</v>
      </c>
      <c r="F135">
        <v>12724.3</v>
      </c>
      <c r="G135">
        <v>121.08003952741799</v>
      </c>
      <c r="H135">
        <v>4.6968521336291804</v>
      </c>
      <c r="I135">
        <v>68.881084629170005</v>
      </c>
      <c r="J135">
        <v>-1.2540271870159601</v>
      </c>
      <c r="K135">
        <v>12044.4759775536</v>
      </c>
      <c r="L135">
        <v>9308.4037811228209</v>
      </c>
      <c r="M135">
        <v>47.141307596503403</v>
      </c>
      <c r="N135">
        <v>1.5345029314348699</v>
      </c>
      <c r="O135">
        <v>7.1948948075729096</v>
      </c>
      <c r="P135">
        <v>168.81661367501499</v>
      </c>
      <c r="Q135">
        <v>0.12636199963275299</v>
      </c>
    </row>
    <row r="136" spans="1:17" x14ac:dyDescent="0.3">
      <c r="A136" t="s">
        <v>346</v>
      </c>
      <c r="B136" t="s">
        <v>347</v>
      </c>
      <c r="C136" t="s">
        <v>3168</v>
      </c>
      <c r="D136" t="s">
        <v>124</v>
      </c>
      <c r="E136">
        <v>74408</v>
      </c>
      <c r="F136">
        <v>923.25</v>
      </c>
      <c r="G136">
        <v>4.07890238337606</v>
      </c>
      <c r="H136">
        <v>-1.70965203430577</v>
      </c>
      <c r="I136">
        <v>-13.2139776717444</v>
      </c>
      <c r="J136">
        <v>0.37576780516862002</v>
      </c>
      <c r="K136">
        <v>955.33361228356603</v>
      </c>
      <c r="L136">
        <v>926.04146748472101</v>
      </c>
      <c r="M136">
        <v>44.812569752795397</v>
      </c>
      <c r="N136">
        <v>0.73007088468023895</v>
      </c>
      <c r="O136">
        <v>23.357703763877598</v>
      </c>
      <c r="P136">
        <v>45.267878215718603</v>
      </c>
      <c r="Q136">
        <v>1.2363065310600001E-4</v>
      </c>
    </row>
    <row r="137" spans="1:17" x14ac:dyDescent="0.3">
      <c r="A137" t="s">
        <v>348</v>
      </c>
      <c r="B137" t="s">
        <v>349</v>
      </c>
      <c r="C137" t="s">
        <v>3166</v>
      </c>
      <c r="D137" t="s">
        <v>127</v>
      </c>
      <c r="E137">
        <v>73127.678485080003</v>
      </c>
      <c r="F137">
        <v>1561.7</v>
      </c>
      <c r="G137">
        <v>15.422669169942701</v>
      </c>
      <c r="H137">
        <v>-5.84295550352084</v>
      </c>
      <c r="I137">
        <v>23.068158334126601</v>
      </c>
      <c r="J137">
        <v>0.52982678210093903</v>
      </c>
      <c r="K137">
        <v>1590.8531949733101</v>
      </c>
      <c r="L137">
        <v>1398.74659027549</v>
      </c>
      <c r="M137">
        <v>45.216581481183702</v>
      </c>
      <c r="N137">
        <v>0.75146614578923798</v>
      </c>
      <c r="O137">
        <v>15.547160145994701</v>
      </c>
      <c r="P137">
        <v>55.811633243539802</v>
      </c>
      <c r="Q137">
        <v>9.2173285793448995E-2</v>
      </c>
    </row>
    <row r="138" spans="1:17" x14ac:dyDescent="0.3">
      <c r="A138" t="s">
        <v>350</v>
      </c>
      <c r="B138" t="s">
        <v>351</v>
      </c>
      <c r="C138" t="s">
        <v>3173</v>
      </c>
      <c r="D138" t="s">
        <v>199</v>
      </c>
      <c r="E138">
        <v>72896.807126700005</v>
      </c>
      <c r="F138">
        <v>241.55</v>
      </c>
      <c r="G138">
        <v>6.0585268334327296</v>
      </c>
      <c r="H138">
        <v>-2.9610033856571198</v>
      </c>
      <c r="I138">
        <v>30.844785831908101</v>
      </c>
      <c r="J138">
        <v>1.0718947939885299</v>
      </c>
      <c r="K138">
        <v>244.533483323063</v>
      </c>
      <c r="L138">
        <v>211.183617374699</v>
      </c>
      <c r="M138">
        <v>41.376389329337997</v>
      </c>
      <c r="N138">
        <v>0.68292251886663202</v>
      </c>
      <c r="O138">
        <v>9.5632374249637593</v>
      </c>
      <c r="P138">
        <v>53.316407489685801</v>
      </c>
      <c r="Q138">
        <v>8.6453406836480007E-2</v>
      </c>
    </row>
    <row r="139" spans="1:17" x14ac:dyDescent="0.3">
      <c r="A139" t="s">
        <v>352</v>
      </c>
      <c r="B139" t="s">
        <v>353</v>
      </c>
      <c r="C139" t="s">
        <v>3161</v>
      </c>
      <c r="D139" t="s">
        <v>24</v>
      </c>
      <c r="E139">
        <v>72028.580896337997</v>
      </c>
      <c r="F139">
        <v>23.82</v>
      </c>
      <c r="G139">
        <v>0.27631211174299902</v>
      </c>
      <c r="H139">
        <v>-5.9088021277954903</v>
      </c>
      <c r="I139">
        <v>-10.8597471570423</v>
      </c>
      <c r="J139">
        <v>-0.97561107538417302</v>
      </c>
      <c r="K139">
        <v>24.109413721410199</v>
      </c>
      <c r="L139">
        <v>23.139690662214701</v>
      </c>
      <c r="M139">
        <v>25.964594836702201</v>
      </c>
      <c r="N139">
        <v>0.53940348428586105</v>
      </c>
      <c r="O139">
        <v>37.909319899244302</v>
      </c>
      <c r="P139">
        <v>51.719745222929902</v>
      </c>
      <c r="Q139">
        <v>5.3025284571994E-2</v>
      </c>
    </row>
    <row r="140" spans="1:17" x14ac:dyDescent="0.3">
      <c r="A140" t="s">
        <v>354</v>
      </c>
      <c r="B140" t="s">
        <v>355</v>
      </c>
      <c r="C140" t="s">
        <v>3175</v>
      </c>
      <c r="D140" t="s">
        <v>163</v>
      </c>
      <c r="E140">
        <v>71157.607988010001</v>
      </c>
      <c r="F140">
        <v>4623.45</v>
      </c>
      <c r="G140">
        <v>1.1008084001841301</v>
      </c>
      <c r="H140">
        <v>3.0261955548829098</v>
      </c>
      <c r="I140">
        <v>15.018463143695101</v>
      </c>
      <c r="J140">
        <v>4.5443545942712698</v>
      </c>
      <c r="K140">
        <v>4288.41431018817</v>
      </c>
      <c r="L140">
        <v>3870.9015993083499</v>
      </c>
      <c r="M140">
        <v>75.961629591289295</v>
      </c>
      <c r="N140">
        <v>0.84656454019476202</v>
      </c>
      <c r="O140">
        <v>2.7133417685926999</v>
      </c>
      <c r="P140">
        <v>43.585403726708002</v>
      </c>
      <c r="Q140">
        <v>1.3080735161346E-2</v>
      </c>
    </row>
    <row r="141" spans="1:17" x14ac:dyDescent="0.3">
      <c r="A141" t="s">
        <v>356</v>
      </c>
      <c r="B141" t="s">
        <v>357</v>
      </c>
      <c r="C141" t="s">
        <v>3163</v>
      </c>
      <c r="D141" t="s">
        <v>358</v>
      </c>
      <c r="E141">
        <v>70254.151095975001</v>
      </c>
      <c r="F141">
        <v>1916.2</v>
      </c>
      <c r="G141">
        <v>21.615166494075599</v>
      </c>
      <c r="H141">
        <v>6.2365507722743798</v>
      </c>
      <c r="I141">
        <v>17.415041622157201</v>
      </c>
      <c r="J141">
        <v>1.1430859918737399</v>
      </c>
      <c r="K141">
        <v>1780.6330428028</v>
      </c>
      <c r="L141">
        <v>1563.0070365936599</v>
      </c>
      <c r="M141">
        <v>64.276300086853496</v>
      </c>
      <c r="N141">
        <v>0.79199743452746196</v>
      </c>
      <c r="O141">
        <v>3.9661830706606702</v>
      </c>
      <c r="P141">
        <v>63.784777127227599</v>
      </c>
      <c r="Q141">
        <v>6.2570071007504002E-2</v>
      </c>
    </row>
    <row r="142" spans="1:17" x14ac:dyDescent="0.3">
      <c r="A142" t="s">
        <v>359</v>
      </c>
      <c r="B142" t="s">
        <v>360</v>
      </c>
      <c r="C142" t="s">
        <v>3171</v>
      </c>
      <c r="D142" t="s">
        <v>86</v>
      </c>
      <c r="E142">
        <v>70151.777248575003</v>
      </c>
      <c r="F142">
        <v>618</v>
      </c>
      <c r="G142">
        <v>-21.8647324508389</v>
      </c>
      <c r="H142">
        <v>11.2767324633994</v>
      </c>
      <c r="I142">
        <v>-4.35205155643854</v>
      </c>
      <c r="J142">
        <v>5.5282632722403298</v>
      </c>
      <c r="K142">
        <v>556.25166723223697</v>
      </c>
      <c r="L142">
        <v>543.23701146704798</v>
      </c>
      <c r="M142">
        <v>74.854664623498806</v>
      </c>
      <c r="N142">
        <v>1.0842440402662401</v>
      </c>
      <c r="O142">
        <v>9.9919093851132708</v>
      </c>
      <c r="P142">
        <v>40.774487471526101</v>
      </c>
      <c r="Q142">
        <v>-7.4442499408734E-2</v>
      </c>
    </row>
    <row r="143" spans="1:17" x14ac:dyDescent="0.3">
      <c r="A143" t="s">
        <v>361</v>
      </c>
      <c r="B143" t="s">
        <v>362</v>
      </c>
      <c r="C143" t="s">
        <v>3161</v>
      </c>
      <c r="D143" t="s">
        <v>34</v>
      </c>
      <c r="E143">
        <v>69893.960974090005</v>
      </c>
      <c r="F143">
        <v>510</v>
      </c>
      <c r="G143">
        <v>3.67075798401499</v>
      </c>
      <c r="H143">
        <v>-12.142906824351099</v>
      </c>
      <c r="I143">
        <v>-18.5128697940387</v>
      </c>
      <c r="J143">
        <v>-4.0076054055916304</v>
      </c>
      <c r="K143">
        <v>551.01234965218703</v>
      </c>
      <c r="L143">
        <v>509.84762121188902</v>
      </c>
      <c r="M143">
        <v>30.135590815304401</v>
      </c>
      <c r="N143">
        <v>1.38707824554875</v>
      </c>
      <c r="O143">
        <v>24.058823529411701</v>
      </c>
      <c r="P143">
        <v>34.139926354550198</v>
      </c>
      <c r="Q143">
        <v>0.159360045801519</v>
      </c>
    </row>
    <row r="144" spans="1:17" x14ac:dyDescent="0.3">
      <c r="A144" t="s">
        <v>363</v>
      </c>
      <c r="B144" t="s">
        <v>364</v>
      </c>
      <c r="C144" t="s">
        <v>3161</v>
      </c>
      <c r="D144" t="s">
        <v>40</v>
      </c>
      <c r="E144">
        <v>69561.960000000006</v>
      </c>
      <c r="F144">
        <v>385.05</v>
      </c>
      <c r="G144">
        <v>47.898448624131902</v>
      </c>
      <c r="H144">
        <v>-1.19039415802521</v>
      </c>
      <c r="I144">
        <v>-3.5095202833541101</v>
      </c>
      <c r="J144">
        <v>-0.79283697801246</v>
      </c>
      <c r="K144">
        <v>395.959396098958</v>
      </c>
      <c r="L144">
        <v>350.84166732530701</v>
      </c>
      <c r="M144">
        <v>45.289781581216403</v>
      </c>
      <c r="N144">
        <v>0.97783785717564697</v>
      </c>
      <c r="O144">
        <v>21.490715491494601</v>
      </c>
      <c r="P144">
        <v>90.148148148148096</v>
      </c>
      <c r="Q144">
        <v>0.11076406611707899</v>
      </c>
    </row>
    <row r="145" spans="1:17" x14ac:dyDescent="0.3">
      <c r="A145" t="s">
        <v>365</v>
      </c>
      <c r="B145" t="s">
        <v>366</v>
      </c>
      <c r="C145" t="s">
        <v>3173</v>
      </c>
      <c r="D145" t="s">
        <v>367</v>
      </c>
      <c r="E145">
        <v>68268.685878449993</v>
      </c>
      <c r="F145">
        <v>5304.85</v>
      </c>
      <c r="G145">
        <v>-8.9237145800699196</v>
      </c>
      <c r="H145">
        <v>3.5499510953635101</v>
      </c>
      <c r="I145">
        <v>20.122426112311899</v>
      </c>
      <c r="J145">
        <v>4.4650451633493899</v>
      </c>
      <c r="K145">
        <v>5383.37151748006</v>
      </c>
      <c r="L145">
        <v>4896.7141914555696</v>
      </c>
      <c r="M145">
        <v>57.625071203024703</v>
      </c>
      <c r="N145">
        <v>0.97021619135782999</v>
      </c>
      <c r="O145">
        <v>21.775356513379201</v>
      </c>
      <c r="P145">
        <v>47.316023326853603</v>
      </c>
      <c r="Q145">
        <v>9.9674560917848001E-2</v>
      </c>
    </row>
    <row r="146" spans="1:17" x14ac:dyDescent="0.3">
      <c r="A146" t="s">
        <v>368</v>
      </c>
      <c r="B146" t="s">
        <v>369</v>
      </c>
      <c r="C146" t="s">
        <v>3175</v>
      </c>
      <c r="D146" t="s">
        <v>281</v>
      </c>
      <c r="E146">
        <v>66435.983295885002</v>
      </c>
      <c r="F146">
        <v>7684.9</v>
      </c>
      <c r="G146">
        <v>-5.9228621595538602</v>
      </c>
      <c r="H146">
        <v>2.2332464291331101E-2</v>
      </c>
      <c r="I146">
        <v>18.524030396215799</v>
      </c>
      <c r="J146">
        <v>9.6670061803112493</v>
      </c>
      <c r="K146">
        <v>7716.9033097764504</v>
      </c>
      <c r="L146">
        <v>7184.0742230104297</v>
      </c>
      <c r="M146">
        <v>76.9900989018996</v>
      </c>
      <c r="N146">
        <v>0.82479659632006297</v>
      </c>
      <c r="O146">
        <v>29.2801467813504</v>
      </c>
      <c r="P146">
        <v>44.317370892018701</v>
      </c>
      <c r="Q146">
        <v>0.118808716401343</v>
      </c>
    </row>
    <row r="147" spans="1:17" x14ac:dyDescent="0.3">
      <c r="A147" t="s">
        <v>370</v>
      </c>
      <c r="B147" t="s">
        <v>371</v>
      </c>
      <c r="C147" t="s">
        <v>3171</v>
      </c>
      <c r="D147" t="s">
        <v>81</v>
      </c>
      <c r="E147">
        <v>66019.491141780003</v>
      </c>
      <c r="F147">
        <v>656.8</v>
      </c>
      <c r="G147">
        <v>140.81236682635301</v>
      </c>
      <c r="H147">
        <v>18.4972725739769</v>
      </c>
      <c r="I147">
        <v>54.154467307729199</v>
      </c>
      <c r="J147">
        <v>0.421863487544403</v>
      </c>
      <c r="K147">
        <v>567.18233438745995</v>
      </c>
      <c r="L147">
        <v>438.21182545689499</v>
      </c>
      <c r="M147">
        <v>66.154257468839901</v>
      </c>
      <c r="N147">
        <v>1.20314399881403</v>
      </c>
      <c r="O147">
        <v>1.9336175395858699</v>
      </c>
      <c r="P147">
        <v>223.86587771203099</v>
      </c>
      <c r="Q147">
        <v>0.23559349765788401</v>
      </c>
    </row>
    <row r="148" spans="1:17" x14ac:dyDescent="0.3">
      <c r="A148" t="s">
        <v>372</v>
      </c>
      <c r="B148" t="s">
        <v>373</v>
      </c>
      <c r="C148" t="s">
        <v>3172</v>
      </c>
      <c r="D148" t="s">
        <v>89</v>
      </c>
      <c r="E148">
        <v>65234.805180399999</v>
      </c>
      <c r="F148">
        <v>330.7</v>
      </c>
      <c r="G148">
        <v>85.620227090045205</v>
      </c>
      <c r="H148">
        <v>-1.6240607104978899</v>
      </c>
      <c r="I148">
        <v>19.029651625225299</v>
      </c>
      <c r="J148">
        <v>1.4933549571134299</v>
      </c>
      <c r="K148">
        <v>316.76385848894199</v>
      </c>
      <c r="L148">
        <v>264.85616275588399</v>
      </c>
      <c r="M148">
        <v>50.827704185937897</v>
      </c>
      <c r="N148">
        <v>0.94224086284698405</v>
      </c>
      <c r="O148">
        <v>9.1472633807075905</v>
      </c>
      <c r="P148">
        <v>132.559774964838</v>
      </c>
    </row>
    <row r="149" spans="1:17" x14ac:dyDescent="0.3">
      <c r="A149" t="s">
        <v>374</v>
      </c>
      <c r="B149" t="s">
        <v>375</v>
      </c>
      <c r="C149" t="s">
        <v>3175</v>
      </c>
      <c r="D149" t="s">
        <v>376</v>
      </c>
      <c r="E149">
        <v>64619.842683509902</v>
      </c>
      <c r="F149">
        <v>973.5</v>
      </c>
      <c r="G149">
        <v>55.596040714675802</v>
      </c>
      <c r="H149">
        <v>1.1992400745863201</v>
      </c>
      <c r="I149">
        <v>30.735595097064401</v>
      </c>
      <c r="J149">
        <v>2.0878936116654798</v>
      </c>
      <c r="K149">
        <v>964.72370055277804</v>
      </c>
      <c r="L149">
        <v>813.80700444204797</v>
      </c>
      <c r="M149">
        <v>57.293413738314101</v>
      </c>
      <c r="N149">
        <v>0.30030998995833103</v>
      </c>
      <c r="O149">
        <v>21.931176168464201</v>
      </c>
      <c r="P149">
        <v>102.180685358255</v>
      </c>
      <c r="Q149">
        <v>0.15355176589821701</v>
      </c>
    </row>
    <row r="150" spans="1:17" x14ac:dyDescent="0.3">
      <c r="A150" t="s">
        <v>377</v>
      </c>
      <c r="B150" t="s">
        <v>378</v>
      </c>
      <c r="C150" t="s">
        <v>3174</v>
      </c>
      <c r="D150" t="s">
        <v>141</v>
      </c>
      <c r="E150">
        <v>63915.819231044901</v>
      </c>
      <c r="F150">
        <v>1751.65</v>
      </c>
      <c r="G150">
        <v>21.764483801187598</v>
      </c>
      <c r="H150">
        <v>-3.6715474125780498</v>
      </c>
      <c r="I150">
        <v>17.3045211693886</v>
      </c>
      <c r="J150">
        <v>1.681415081977</v>
      </c>
      <c r="K150">
        <v>1750.44029078888</v>
      </c>
      <c r="L150">
        <v>1574.7704231601399</v>
      </c>
      <c r="M150">
        <v>51.1319217164123</v>
      </c>
      <c r="N150">
        <v>0.649367203571662</v>
      </c>
      <c r="O150">
        <v>11.497730711043801</v>
      </c>
      <c r="P150">
        <v>66.6492246218247</v>
      </c>
      <c r="Q150">
        <v>0.103412325601872</v>
      </c>
    </row>
    <row r="151" spans="1:17" x14ac:dyDescent="0.3">
      <c r="A151" t="s">
        <v>379</v>
      </c>
      <c r="B151" t="s">
        <v>380</v>
      </c>
      <c r="C151" t="s">
        <v>3174</v>
      </c>
      <c r="D151" t="s">
        <v>141</v>
      </c>
      <c r="E151">
        <v>63737.383240534997</v>
      </c>
      <c r="F151">
        <v>3439.7</v>
      </c>
      <c r="G151">
        <v>59.715545530857703</v>
      </c>
      <c r="H151">
        <v>4.5073659777777904</v>
      </c>
      <c r="I151">
        <v>12.737458315656299</v>
      </c>
      <c r="J151">
        <v>-0.65370399562397596</v>
      </c>
      <c r="K151">
        <v>3547.4888779968701</v>
      </c>
      <c r="L151">
        <v>3042.7766191230298</v>
      </c>
      <c r="M151">
        <v>46.695970815380498</v>
      </c>
      <c r="N151">
        <v>0.98694813476130905</v>
      </c>
      <c r="O151">
        <v>20.272116754368099</v>
      </c>
      <c r="P151">
        <v>99.0509533867654</v>
      </c>
      <c r="Q151">
        <v>0.19527719081278599</v>
      </c>
    </row>
    <row r="152" spans="1:17" x14ac:dyDescent="0.3">
      <c r="A152" t="s">
        <v>381</v>
      </c>
      <c r="B152" t="s">
        <v>382</v>
      </c>
      <c r="C152" t="s">
        <v>3165</v>
      </c>
      <c r="D152" t="s">
        <v>54</v>
      </c>
      <c r="E152">
        <v>63318.882592619899</v>
      </c>
      <c r="F152">
        <v>29532.799999999999</v>
      </c>
      <c r="G152">
        <v>3.8717230707896202</v>
      </c>
      <c r="H152">
        <v>7.6545259393152003</v>
      </c>
      <c r="I152">
        <v>-3.1199217855238901</v>
      </c>
      <c r="J152">
        <v>1.70563235805379</v>
      </c>
      <c r="K152">
        <v>28574.514555753602</v>
      </c>
      <c r="L152">
        <v>26748.2761616311</v>
      </c>
      <c r="M152">
        <v>61.299253222491402</v>
      </c>
      <c r="N152">
        <v>0.80268858992555303</v>
      </c>
      <c r="O152">
        <v>3.3461100877668102</v>
      </c>
      <c r="P152">
        <v>34.24</v>
      </c>
      <c r="Q152">
        <v>2.1813898730407E-2</v>
      </c>
    </row>
    <row r="153" spans="1:17" hidden="1" x14ac:dyDescent="0.3">
      <c r="A153" t="s">
        <v>383</v>
      </c>
      <c r="B153" t="s">
        <v>384</v>
      </c>
      <c r="C153" t="s">
        <v>3176</v>
      </c>
      <c r="D153" t="s">
        <v>132</v>
      </c>
      <c r="E153">
        <v>62759.305885100002</v>
      </c>
      <c r="F153">
        <v>228.87</v>
      </c>
      <c r="G153">
        <v>256.835007763916</v>
      </c>
      <c r="H153">
        <v>-4.9084913989987902</v>
      </c>
      <c r="I153">
        <v>50.625547335190902</v>
      </c>
      <c r="J153">
        <v>0.262903647752461</v>
      </c>
      <c r="K153">
        <v>236.009052131918</v>
      </c>
      <c r="M153">
        <v>42.472804901635797</v>
      </c>
      <c r="N153">
        <v>0.40965259472052101</v>
      </c>
      <c r="O153">
        <v>35.448070957311998</v>
      </c>
      <c r="P153">
        <v>389.03846153846098</v>
      </c>
    </row>
    <row r="154" spans="1:17" x14ac:dyDescent="0.3">
      <c r="A154" t="s">
        <v>385</v>
      </c>
      <c r="B154" t="s">
        <v>386</v>
      </c>
      <c r="C154" t="s">
        <v>3169</v>
      </c>
      <c r="D154" t="s">
        <v>387</v>
      </c>
      <c r="E154">
        <v>61815.269194050001</v>
      </c>
      <c r="F154">
        <v>206.79</v>
      </c>
      <c r="G154">
        <v>18.492274199903001</v>
      </c>
      <c r="H154">
        <v>-6.2222108709733304</v>
      </c>
      <c r="I154">
        <v>-21.2180650818073</v>
      </c>
      <c r="J154">
        <v>0.19615152879905401</v>
      </c>
      <c r="K154">
        <v>228.035787123266</v>
      </c>
      <c r="L154">
        <v>220.418572314557</v>
      </c>
      <c r="M154">
        <v>36.529163355925803</v>
      </c>
      <c r="N154">
        <v>0.77218572812521502</v>
      </c>
      <c r="O154">
        <v>38.473814014217297</v>
      </c>
      <c r="P154">
        <v>52.443789163287803</v>
      </c>
      <c r="Q154">
        <v>7.9011728832779002E-2</v>
      </c>
    </row>
    <row r="155" spans="1:17" x14ac:dyDescent="0.3">
      <c r="A155" t="s">
        <v>388</v>
      </c>
      <c r="B155" t="s">
        <v>389</v>
      </c>
      <c r="C155" t="s">
        <v>3168</v>
      </c>
      <c r="D155" t="s">
        <v>390</v>
      </c>
      <c r="E155">
        <v>61589.215734331898</v>
      </c>
      <c r="F155">
        <v>211.93</v>
      </c>
      <c r="G155">
        <v>19.997767914036299</v>
      </c>
      <c r="H155">
        <v>10.9295028105201</v>
      </c>
      <c r="I155">
        <v>20.753625348516898</v>
      </c>
      <c r="J155">
        <v>5.7681784146443897</v>
      </c>
      <c r="K155">
        <v>197.74115188962199</v>
      </c>
      <c r="L155">
        <v>176.972345360811</v>
      </c>
      <c r="M155">
        <v>58.641973904152302</v>
      </c>
      <c r="N155">
        <v>0.82010360026026297</v>
      </c>
      <c r="O155">
        <v>8.4320294436842396</v>
      </c>
      <c r="P155">
        <v>55.260073260073199</v>
      </c>
      <c r="Q155">
        <v>-6.5490449319255004E-2</v>
      </c>
    </row>
    <row r="156" spans="1:17" hidden="1" x14ac:dyDescent="0.3">
      <c r="A156" t="s">
        <v>391</v>
      </c>
      <c r="B156" t="s">
        <v>392</v>
      </c>
      <c r="C156" t="s">
        <v>3176</v>
      </c>
      <c r="D156" t="s">
        <v>27</v>
      </c>
      <c r="E156">
        <v>61350</v>
      </c>
      <c r="F156">
        <v>1235.95</v>
      </c>
      <c r="G156">
        <v>27.3523015054637</v>
      </c>
      <c r="H156">
        <v>6.5155923590237199</v>
      </c>
      <c r="I156">
        <v>40.388730516851098</v>
      </c>
      <c r="J156">
        <v>3.7599206182370799</v>
      </c>
      <c r="K156">
        <v>1144.6064173012001</v>
      </c>
      <c r="M156">
        <v>64.449071410158894</v>
      </c>
      <c r="N156">
        <v>0.38156476469362399</v>
      </c>
      <c r="O156">
        <v>10.7326348153242</v>
      </c>
      <c r="P156">
        <v>63.701986754966804</v>
      </c>
    </row>
    <row r="157" spans="1:17" x14ac:dyDescent="0.3">
      <c r="A157" t="s">
        <v>393</v>
      </c>
      <c r="B157" t="s">
        <v>394</v>
      </c>
      <c r="C157" t="s">
        <v>3169</v>
      </c>
      <c r="D157" t="s">
        <v>127</v>
      </c>
      <c r="E157">
        <v>61135.900986059998</v>
      </c>
      <c r="F157">
        <v>733.7</v>
      </c>
      <c r="G157">
        <v>15.886731241511599</v>
      </c>
      <c r="H157">
        <v>10.710694727550401</v>
      </c>
      <c r="I157">
        <v>-4.9826021612059002</v>
      </c>
      <c r="J157">
        <v>4.8062946261770696</v>
      </c>
      <c r="K157">
        <v>736.81287937357797</v>
      </c>
      <c r="L157">
        <v>667.912486477573</v>
      </c>
      <c r="M157">
        <v>55.881097438255601</v>
      </c>
      <c r="N157">
        <v>1.56061861604267</v>
      </c>
      <c r="O157">
        <v>15.578574349188999</v>
      </c>
      <c r="P157">
        <v>71.766358422099898</v>
      </c>
      <c r="Q157">
        <v>0.17158269171471599</v>
      </c>
    </row>
    <row r="158" spans="1:17" x14ac:dyDescent="0.3">
      <c r="A158" t="s">
        <v>395</v>
      </c>
      <c r="B158" t="s">
        <v>396</v>
      </c>
      <c r="C158" t="s">
        <v>3171</v>
      </c>
      <c r="D158" t="s">
        <v>345</v>
      </c>
      <c r="E158">
        <v>60555.216267399999</v>
      </c>
      <c r="F158">
        <v>1828.7</v>
      </c>
      <c r="G158">
        <v>77.126726333061995</v>
      </c>
      <c r="H158">
        <v>18.378416522055399</v>
      </c>
      <c r="I158">
        <v>58.746961853309202</v>
      </c>
      <c r="J158">
        <v>3.3552399635909</v>
      </c>
      <c r="K158">
        <v>1617.96357897914</v>
      </c>
      <c r="L158">
        <v>1326.1398706288301</v>
      </c>
      <c r="M158">
        <v>74.463485819971993</v>
      </c>
      <c r="N158">
        <v>1.0582307801575499</v>
      </c>
      <c r="O158">
        <v>0.94602723246022202</v>
      </c>
      <c r="P158">
        <v>126.688979794223</v>
      </c>
      <c r="Q158">
        <v>3.0030887269648001E-2</v>
      </c>
    </row>
    <row r="159" spans="1:17" x14ac:dyDescent="0.3">
      <c r="A159" t="s">
        <v>397</v>
      </c>
      <c r="B159" t="s">
        <v>398</v>
      </c>
      <c r="C159" t="s">
        <v>3160</v>
      </c>
      <c r="D159" t="s">
        <v>286</v>
      </c>
      <c r="E159">
        <v>60303.580365075002</v>
      </c>
      <c r="F159">
        <v>5675.5</v>
      </c>
      <c r="G159">
        <v>-2.6936380078793198</v>
      </c>
      <c r="H159">
        <v>14.7359165322073</v>
      </c>
      <c r="I159">
        <v>-3.90041190041853</v>
      </c>
      <c r="J159">
        <v>2.2571478998486798</v>
      </c>
      <c r="K159">
        <v>5299.9853412020002</v>
      </c>
      <c r="L159">
        <v>5001.1240418610696</v>
      </c>
      <c r="M159">
        <v>63.310395981060097</v>
      </c>
      <c r="N159">
        <v>1.0830704834329701</v>
      </c>
      <c r="O159">
        <v>5.7175579244119499</v>
      </c>
      <c r="P159">
        <v>38.0564339576745</v>
      </c>
      <c r="Q159">
        <v>3.1555121932220001E-3</v>
      </c>
    </row>
    <row r="160" spans="1:17" x14ac:dyDescent="0.3">
      <c r="A160" t="s">
        <v>399</v>
      </c>
      <c r="B160" t="s">
        <v>400</v>
      </c>
      <c r="C160" t="s">
        <v>3166</v>
      </c>
      <c r="D160" t="s">
        <v>204</v>
      </c>
      <c r="E160">
        <v>60173.005358249997</v>
      </c>
      <c r="F160">
        <v>3801.7</v>
      </c>
      <c r="G160">
        <v>-21.5152471582504</v>
      </c>
      <c r="H160">
        <v>-4.5949920962552104</v>
      </c>
      <c r="I160">
        <v>20.778781063853501</v>
      </c>
      <c r="J160">
        <v>2.3414532116513298</v>
      </c>
      <c r="K160">
        <v>4011.0205132534902</v>
      </c>
      <c r="L160">
        <v>3706.37673628625</v>
      </c>
      <c r="M160">
        <v>41.233493573276498</v>
      </c>
      <c r="N160">
        <v>0.45348838120003099</v>
      </c>
      <c r="O160">
        <v>30.231212352368601</v>
      </c>
      <c r="P160">
        <v>45.536329530663799</v>
      </c>
      <c r="Q160">
        <v>0.107489530657259</v>
      </c>
    </row>
    <row r="161" spans="1:17" x14ac:dyDescent="0.3">
      <c r="A161" t="s">
        <v>401</v>
      </c>
      <c r="B161" t="s">
        <v>402</v>
      </c>
      <c r="C161" t="s">
        <v>3166</v>
      </c>
      <c r="D161" t="s">
        <v>403</v>
      </c>
      <c r="E161">
        <v>59490.465464649998</v>
      </c>
      <c r="F161">
        <v>3063.45</v>
      </c>
      <c r="G161">
        <v>1.3285203440846201</v>
      </c>
      <c r="H161">
        <v>1.21411430096021</v>
      </c>
      <c r="I161">
        <v>24.777789567238901</v>
      </c>
      <c r="J161">
        <v>7.13810414733772</v>
      </c>
      <c r="K161">
        <v>2987.9817826959402</v>
      </c>
      <c r="L161">
        <v>2770.71245337752</v>
      </c>
      <c r="M161">
        <v>79.155670740088794</v>
      </c>
      <c r="N161">
        <v>1.0266761446176</v>
      </c>
      <c r="O161">
        <v>10.1699064779904</v>
      </c>
      <c r="P161">
        <v>39.641261737624099</v>
      </c>
      <c r="Q161">
        <v>-6.2351476253200003E-4</v>
      </c>
    </row>
    <row r="162" spans="1:17" x14ac:dyDescent="0.3">
      <c r="A162" t="s">
        <v>404</v>
      </c>
      <c r="B162" t="s">
        <v>405</v>
      </c>
      <c r="C162" t="s">
        <v>3166</v>
      </c>
      <c r="D162" t="s">
        <v>204</v>
      </c>
      <c r="E162">
        <v>59489.115980449998</v>
      </c>
      <c r="F162">
        <v>1027</v>
      </c>
      <c r="G162">
        <v>40.513703277503602</v>
      </c>
      <c r="H162">
        <v>1.34899661434286</v>
      </c>
      <c r="I162">
        <v>47.720335487883801</v>
      </c>
      <c r="J162">
        <v>-9.5380636672818593</v>
      </c>
      <c r="K162">
        <v>1061.8807340841699</v>
      </c>
      <c r="L162">
        <v>864.80903896373297</v>
      </c>
      <c r="M162">
        <v>25.274393396583399</v>
      </c>
      <c r="N162">
        <v>1.12697649664607</v>
      </c>
      <c r="O162">
        <v>22.200584225900599</v>
      </c>
      <c r="P162">
        <v>87.2037914691943</v>
      </c>
      <c r="Q162">
        <v>0.123551736153601</v>
      </c>
    </row>
    <row r="163" spans="1:17" x14ac:dyDescent="0.3">
      <c r="A163" t="s">
        <v>406</v>
      </c>
      <c r="B163" t="s">
        <v>407</v>
      </c>
      <c r="C163" t="s">
        <v>3161</v>
      </c>
      <c r="D163" t="s">
        <v>34</v>
      </c>
      <c r="E163">
        <v>58787.446351391998</v>
      </c>
      <c r="F163">
        <v>48.46</v>
      </c>
      <c r="G163">
        <v>9.5459900285826595</v>
      </c>
      <c r="H163">
        <v>-6.00023596200794</v>
      </c>
      <c r="I163">
        <v>-23.469472315604701</v>
      </c>
      <c r="J163">
        <v>-1.4250049624415599</v>
      </c>
      <c r="K163">
        <v>52.262763016554402</v>
      </c>
      <c r="L163">
        <v>49.814162609172399</v>
      </c>
      <c r="M163">
        <v>32.046748493435302</v>
      </c>
      <c r="N163">
        <v>0.36746358366937398</v>
      </c>
      <c r="O163">
        <v>45.790342550557099</v>
      </c>
      <c r="P163">
        <v>48.195718654434202</v>
      </c>
      <c r="Q163">
        <v>0.11580278984336401</v>
      </c>
    </row>
    <row r="164" spans="1:17" x14ac:dyDescent="0.3">
      <c r="A164" t="s">
        <v>408</v>
      </c>
      <c r="B164" t="s">
        <v>409</v>
      </c>
      <c r="C164" t="s">
        <v>3160</v>
      </c>
      <c r="D164" t="s">
        <v>21</v>
      </c>
      <c r="E164">
        <v>58269.874637519897</v>
      </c>
      <c r="F164">
        <v>3066.6</v>
      </c>
      <c r="G164">
        <v>-0.78450908479798498</v>
      </c>
      <c r="H164">
        <v>12.4118677171814</v>
      </c>
      <c r="I164">
        <v>12.5903641753934</v>
      </c>
      <c r="J164">
        <v>1.7722481239402099</v>
      </c>
      <c r="K164">
        <v>2866.15761898971</v>
      </c>
      <c r="L164">
        <v>2582.4958364241502</v>
      </c>
      <c r="M164">
        <v>57.997936663328801</v>
      </c>
      <c r="N164">
        <v>0.66548038191421699</v>
      </c>
      <c r="O164">
        <v>3.2087654079436501</v>
      </c>
      <c r="P164">
        <v>48.209366391184503</v>
      </c>
      <c r="Q164">
        <v>-4.0644793908400999E-2</v>
      </c>
    </row>
    <row r="165" spans="1:17" x14ac:dyDescent="0.3">
      <c r="A165" t="s">
        <v>410</v>
      </c>
      <c r="B165" t="s">
        <v>411</v>
      </c>
      <c r="C165" t="s">
        <v>3166</v>
      </c>
      <c r="D165" t="s">
        <v>403</v>
      </c>
      <c r="E165">
        <v>57577.502899419997</v>
      </c>
      <c r="F165">
        <v>135345.95000000001</v>
      </c>
      <c r="G165">
        <v>-0.94412830962810101</v>
      </c>
      <c r="H165">
        <v>-3.0183750672445</v>
      </c>
      <c r="I165">
        <v>-18.2047816562037</v>
      </c>
      <c r="J165">
        <v>2.1988321786423501</v>
      </c>
      <c r="K165">
        <v>134738.733397178</v>
      </c>
      <c r="L165">
        <v>128773.174002019</v>
      </c>
      <c r="M165">
        <v>51.039508500227001</v>
      </c>
      <c r="N165">
        <v>0.66074830256336403</v>
      </c>
      <c r="O165">
        <v>11.894740847435701</v>
      </c>
      <c r="P165">
        <v>27.198862835393001</v>
      </c>
      <c r="Q165">
        <v>5.6715061622849998E-2</v>
      </c>
    </row>
    <row r="166" spans="1:17" x14ac:dyDescent="0.3">
      <c r="A166" t="s">
        <v>412</v>
      </c>
      <c r="B166" t="s">
        <v>413</v>
      </c>
      <c r="C166" t="s">
        <v>3172</v>
      </c>
      <c r="D166" t="s">
        <v>414</v>
      </c>
      <c r="E166">
        <v>57231.018107639997</v>
      </c>
      <c r="F166">
        <v>937.05</v>
      </c>
      <c r="G166">
        <v>3.1181048195330301</v>
      </c>
      <c r="H166">
        <v>-5.72451828802095</v>
      </c>
      <c r="I166">
        <v>-13.5351418278868</v>
      </c>
      <c r="J166">
        <v>-1.6970898012514299</v>
      </c>
      <c r="K166">
        <v>992.536557121378</v>
      </c>
      <c r="L166">
        <v>947.26302832706006</v>
      </c>
      <c r="M166">
        <v>28.5244109752838</v>
      </c>
      <c r="N166">
        <v>0.82740785771144698</v>
      </c>
      <c r="O166">
        <v>25.9271116802731</v>
      </c>
      <c r="P166">
        <v>39.4004760487949</v>
      </c>
      <c r="Q166">
        <v>8.7012408228169993E-3</v>
      </c>
    </row>
    <row r="167" spans="1:17" x14ac:dyDescent="0.3">
      <c r="A167" t="s">
        <v>415</v>
      </c>
      <c r="B167" t="s">
        <v>416</v>
      </c>
      <c r="C167" t="s">
        <v>3162</v>
      </c>
      <c r="D167" t="s">
        <v>27</v>
      </c>
      <c r="E167">
        <v>56923.05</v>
      </c>
      <c r="F167">
        <v>1982.65</v>
      </c>
      <c r="G167">
        <v>-22.0331787578784</v>
      </c>
      <c r="H167">
        <v>4.2304257951165098</v>
      </c>
      <c r="I167">
        <v>-10.1408921495121</v>
      </c>
      <c r="J167">
        <v>3.4040352758846701</v>
      </c>
      <c r="K167">
        <v>1903.2392243798099</v>
      </c>
      <c r="L167">
        <v>1818.7083585488499</v>
      </c>
      <c r="M167">
        <v>64.460102884467005</v>
      </c>
      <c r="N167">
        <v>0.99379685780861204</v>
      </c>
      <c r="O167">
        <v>5.1446296623206296</v>
      </c>
      <c r="P167">
        <v>28.459893741091101</v>
      </c>
      <c r="Q167">
        <v>2.4467042867813999E-2</v>
      </c>
    </row>
    <row r="168" spans="1:17" x14ac:dyDescent="0.3">
      <c r="A168" t="s">
        <v>417</v>
      </c>
      <c r="B168" t="s">
        <v>418</v>
      </c>
      <c r="C168" t="s">
        <v>3161</v>
      </c>
      <c r="D168" t="s">
        <v>419</v>
      </c>
      <c r="E168">
        <v>56630.132321307901</v>
      </c>
      <c r="F168">
        <v>213.86</v>
      </c>
      <c r="G168">
        <v>-12.352525044482</v>
      </c>
      <c r="H168">
        <v>0.53805098786532402</v>
      </c>
      <c r="I168">
        <v>7.3316397222045202</v>
      </c>
      <c r="J168">
        <v>-1.2324316187617701</v>
      </c>
      <c r="K168">
        <v>219.933179372978</v>
      </c>
      <c r="L168">
        <v>205.837346672069</v>
      </c>
      <c r="M168">
        <v>43.294270770998303</v>
      </c>
      <c r="N168">
        <v>0.85257013805904003</v>
      </c>
      <c r="O168">
        <v>15.449359393996</v>
      </c>
      <c r="P168">
        <v>37.974193548387099</v>
      </c>
      <c r="Q168">
        <v>8.2657465620578005E-2</v>
      </c>
    </row>
    <row r="169" spans="1:17" x14ac:dyDescent="0.3">
      <c r="A169" t="s">
        <v>420</v>
      </c>
      <c r="B169" t="s">
        <v>421</v>
      </c>
      <c r="C169" t="s">
        <v>3163</v>
      </c>
      <c r="D169" t="s">
        <v>248</v>
      </c>
      <c r="E169">
        <v>54973.796554335</v>
      </c>
      <c r="F169">
        <v>2081.0500000000002</v>
      </c>
      <c r="G169">
        <v>0.64255339919613497</v>
      </c>
      <c r="H169">
        <v>4.6939080060967697</v>
      </c>
      <c r="I169">
        <v>10.8901729824545</v>
      </c>
      <c r="J169">
        <v>4.3239553306597998</v>
      </c>
      <c r="K169">
        <v>2010.39920832199</v>
      </c>
      <c r="L169">
        <v>1882.8881048788701</v>
      </c>
      <c r="M169">
        <v>68.298415889424703</v>
      </c>
      <c r="N169">
        <v>0.96690218401969497</v>
      </c>
      <c r="O169">
        <v>4.8725403041733397</v>
      </c>
      <c r="P169">
        <v>35.564458341476097</v>
      </c>
      <c r="Q169">
        <v>1.2715304881059999E-3</v>
      </c>
    </row>
    <row r="170" spans="1:17" x14ac:dyDescent="0.3">
      <c r="A170" t="s">
        <v>422</v>
      </c>
      <c r="B170" t="s">
        <v>423</v>
      </c>
      <c r="C170" t="s">
        <v>3161</v>
      </c>
      <c r="D170" t="s">
        <v>24</v>
      </c>
      <c r="E170">
        <v>54299.730256583003</v>
      </c>
      <c r="F170">
        <v>71.52</v>
      </c>
      <c r="G170">
        <v>-50.539383743074197</v>
      </c>
      <c r="H170">
        <v>-2.2610033856571201</v>
      </c>
      <c r="I170">
        <v>-22.7338427278012</v>
      </c>
      <c r="J170">
        <v>-0.20649089303576601</v>
      </c>
      <c r="K170">
        <v>74.963530014776495</v>
      </c>
      <c r="L170">
        <v>78.172177856590295</v>
      </c>
      <c r="M170">
        <v>36.315295692294598</v>
      </c>
      <c r="N170">
        <v>0.83920416567774403</v>
      </c>
      <c r="O170">
        <v>37.5838926174496</v>
      </c>
      <c r="P170">
        <v>1.5476359505892201</v>
      </c>
      <c r="Q170">
        <v>3.1565716565579001E-2</v>
      </c>
    </row>
    <row r="171" spans="1:17" x14ac:dyDescent="0.3">
      <c r="A171" t="s">
        <v>424</v>
      </c>
      <c r="B171" t="s">
        <v>425</v>
      </c>
      <c r="C171" t="s">
        <v>3161</v>
      </c>
      <c r="D171" t="s">
        <v>51</v>
      </c>
      <c r="E171">
        <v>53392.665571559999</v>
      </c>
      <c r="F171">
        <v>722.25</v>
      </c>
      <c r="G171">
        <v>-26.3630537243159</v>
      </c>
      <c r="H171">
        <v>13.8774183478487</v>
      </c>
      <c r="I171">
        <v>12.052042732168401</v>
      </c>
      <c r="J171">
        <v>6.9321104521934398</v>
      </c>
      <c r="K171">
        <v>655.79607277731202</v>
      </c>
      <c r="L171">
        <v>655.54759361450397</v>
      </c>
      <c r="M171">
        <v>83.381489706143995</v>
      </c>
      <c r="N171">
        <v>1.4469558237295901</v>
      </c>
      <c r="O171">
        <v>12.6202838352371</v>
      </c>
      <c r="P171">
        <v>30.4406718439588</v>
      </c>
      <c r="Q171">
        <v>6.7586425942809999E-3</v>
      </c>
    </row>
    <row r="172" spans="1:17" x14ac:dyDescent="0.3">
      <c r="A172" t="s">
        <v>426</v>
      </c>
      <c r="B172" t="s">
        <v>427</v>
      </c>
      <c r="C172" t="s">
        <v>3169</v>
      </c>
      <c r="D172" t="s">
        <v>127</v>
      </c>
      <c r="E172">
        <v>53341.603582146003</v>
      </c>
      <c r="F172">
        <v>126.97</v>
      </c>
      <c r="G172">
        <v>2.4185245222960798</v>
      </c>
      <c r="H172">
        <v>-2.53899566364941</v>
      </c>
      <c r="I172">
        <v>-17.036493232141702</v>
      </c>
      <c r="J172">
        <v>1.33722845638541</v>
      </c>
      <c r="K172">
        <v>138.03365456914599</v>
      </c>
      <c r="L172">
        <v>133.298130478015</v>
      </c>
      <c r="M172">
        <v>37.943879468400397</v>
      </c>
      <c r="N172">
        <v>0.511170792331476</v>
      </c>
      <c r="O172">
        <v>38.103489013152704</v>
      </c>
      <c r="P172">
        <v>55.220048899755497</v>
      </c>
      <c r="Q172">
        <v>-6.7651238520289999E-3</v>
      </c>
    </row>
    <row r="173" spans="1:17" x14ac:dyDescent="0.3">
      <c r="A173" t="s">
        <v>428</v>
      </c>
      <c r="B173" t="s">
        <v>429</v>
      </c>
      <c r="C173" t="s">
        <v>3163</v>
      </c>
      <c r="D173" t="s">
        <v>173</v>
      </c>
      <c r="E173">
        <v>53320.816471999999</v>
      </c>
      <c r="F173">
        <v>16505.599999999999</v>
      </c>
      <c r="G173">
        <v>-29.426438668876798</v>
      </c>
      <c r="H173">
        <v>-5.6530518476932397</v>
      </c>
      <c r="I173">
        <v>-8.3582438505614203</v>
      </c>
      <c r="J173">
        <v>1.8867004252653801</v>
      </c>
      <c r="K173">
        <v>16677.936488069601</v>
      </c>
      <c r="L173">
        <v>16472.321610031198</v>
      </c>
      <c r="M173">
        <v>43.194620253772101</v>
      </c>
      <c r="N173">
        <v>1.19224714541513</v>
      </c>
      <c r="O173">
        <v>16.6270841411399</v>
      </c>
      <c r="P173">
        <v>7.5605718977673897</v>
      </c>
      <c r="Q173">
        <v>-3.5270408415057998E-2</v>
      </c>
    </row>
    <row r="174" spans="1:17" hidden="1" x14ac:dyDescent="0.3">
      <c r="A174" t="s">
        <v>430</v>
      </c>
      <c r="B174" t="s">
        <v>431</v>
      </c>
      <c r="C174" t="s">
        <v>3176</v>
      </c>
      <c r="D174" t="s">
        <v>104</v>
      </c>
      <c r="E174">
        <v>52907.387572159998</v>
      </c>
      <c r="F174">
        <v>1098.0999999999999</v>
      </c>
      <c r="G174">
        <v>6.1267627347467499</v>
      </c>
      <c r="H174">
        <v>16.294552169898399</v>
      </c>
      <c r="I174">
        <v>19.1631917461341</v>
      </c>
      <c r="J174">
        <v>44.754309611726796</v>
      </c>
      <c r="O174">
        <v>15.467625899280501</v>
      </c>
      <c r="P174">
        <v>36.903129285625198</v>
      </c>
    </row>
    <row r="175" spans="1:17" x14ac:dyDescent="0.3">
      <c r="A175" t="s">
        <v>432</v>
      </c>
      <c r="B175" t="s">
        <v>433</v>
      </c>
      <c r="C175" t="s">
        <v>3167</v>
      </c>
      <c r="D175" t="s">
        <v>104</v>
      </c>
      <c r="E175">
        <v>52505.993333175</v>
      </c>
      <c r="F175">
        <v>131.83000000000001</v>
      </c>
      <c r="G175">
        <v>47.038653597250203</v>
      </c>
      <c r="H175">
        <v>-5.3086777198853996</v>
      </c>
      <c r="I175">
        <v>-1.62860492611352</v>
      </c>
      <c r="J175">
        <v>0.68735804386580901</v>
      </c>
      <c r="K175">
        <v>136.69484690026201</v>
      </c>
      <c r="L175">
        <v>120.904579054018</v>
      </c>
      <c r="M175">
        <v>50.183582037913503</v>
      </c>
      <c r="N175">
        <v>0.57109974968878896</v>
      </c>
      <c r="O175">
        <v>29.3332321929757</v>
      </c>
      <c r="P175">
        <v>107.933753943217</v>
      </c>
      <c r="Q175">
        <v>0.18375471302136401</v>
      </c>
    </row>
    <row r="176" spans="1:17" x14ac:dyDescent="0.3">
      <c r="A176" t="s">
        <v>434</v>
      </c>
      <c r="B176" t="s">
        <v>435</v>
      </c>
      <c r="C176" t="s">
        <v>3173</v>
      </c>
      <c r="D176" t="s">
        <v>436</v>
      </c>
      <c r="E176">
        <v>52168.708282845</v>
      </c>
      <c r="F176">
        <v>1923.1</v>
      </c>
      <c r="G176">
        <v>-24.220849561655299</v>
      </c>
      <c r="H176">
        <v>-6.5911593008274503</v>
      </c>
      <c r="I176">
        <v>-20.045959702563302</v>
      </c>
      <c r="J176">
        <v>2.2079439940865799</v>
      </c>
      <c r="K176">
        <v>2038.9421925920699</v>
      </c>
      <c r="L176">
        <v>2032.8438212881399</v>
      </c>
      <c r="M176">
        <v>51.7527687918437</v>
      </c>
      <c r="N176">
        <v>0.71073602325615803</v>
      </c>
      <c r="O176">
        <v>27.6064687223753</v>
      </c>
      <c r="P176">
        <v>10.522988505747101</v>
      </c>
      <c r="Q176">
        <v>2.88948620079E-4</v>
      </c>
    </row>
    <row r="177" spans="1:17" x14ac:dyDescent="0.3">
      <c r="A177" t="s">
        <v>437</v>
      </c>
      <c r="B177" t="s">
        <v>438</v>
      </c>
      <c r="C177" t="s">
        <v>3161</v>
      </c>
      <c r="D177" t="s">
        <v>51</v>
      </c>
      <c r="E177">
        <v>52112.648533125001</v>
      </c>
      <c r="F177">
        <v>4622.75</v>
      </c>
      <c r="G177">
        <v>49.224884418549799</v>
      </c>
      <c r="H177">
        <v>23.451041908796601</v>
      </c>
      <c r="I177">
        <v>4.6045047472057501</v>
      </c>
      <c r="J177">
        <v>-1.2002348830145</v>
      </c>
      <c r="K177">
        <v>4482.7464035068797</v>
      </c>
      <c r="L177">
        <v>4109.7848911156398</v>
      </c>
      <c r="M177">
        <v>52.863131491938503</v>
      </c>
      <c r="N177">
        <v>1.28326544068936</v>
      </c>
      <c r="O177">
        <v>11.751662971175101</v>
      </c>
      <c r="P177">
        <v>76.477886579243702</v>
      </c>
      <c r="Q177">
        <v>7.0476100631561997E-2</v>
      </c>
    </row>
    <row r="178" spans="1:17" x14ac:dyDescent="0.3">
      <c r="A178" t="s">
        <v>439</v>
      </c>
      <c r="B178" t="s">
        <v>440</v>
      </c>
      <c r="C178" t="s">
        <v>3161</v>
      </c>
      <c r="D178" t="s">
        <v>34</v>
      </c>
      <c r="E178">
        <v>51185.644817437998</v>
      </c>
      <c r="F178">
        <v>111.23</v>
      </c>
      <c r="G178">
        <v>-12.034020576164</v>
      </c>
      <c r="H178">
        <v>-7.0861959700979797</v>
      </c>
      <c r="I178">
        <v>-34.281829381749098</v>
      </c>
      <c r="J178">
        <v>-3.19458896263186</v>
      </c>
      <c r="K178">
        <v>119.61107227267701</v>
      </c>
      <c r="L178">
        <v>120.39653986213899</v>
      </c>
      <c r="M178">
        <v>23.404441367595801</v>
      </c>
      <c r="N178">
        <v>0.56312235592825199</v>
      </c>
      <c r="O178">
        <v>42.003056729299601</v>
      </c>
      <c r="P178">
        <v>28.738425925925899</v>
      </c>
      <c r="Q178">
        <v>6.9527085720463996E-2</v>
      </c>
    </row>
    <row r="179" spans="1:17" x14ac:dyDescent="0.3">
      <c r="A179" t="s">
        <v>441</v>
      </c>
      <c r="B179" t="s">
        <v>442</v>
      </c>
      <c r="C179" t="s">
        <v>3159</v>
      </c>
      <c r="D179" t="s">
        <v>443</v>
      </c>
      <c r="E179">
        <v>51105.0029981599</v>
      </c>
      <c r="F179">
        <v>335.45</v>
      </c>
      <c r="G179">
        <v>10.049801019637499</v>
      </c>
      <c r="H179">
        <v>-8.1449812862096103</v>
      </c>
      <c r="I179">
        <v>8.3535068503847594</v>
      </c>
      <c r="J179">
        <v>-3.77337825717201</v>
      </c>
      <c r="K179">
        <v>352.66489981963099</v>
      </c>
      <c r="L179">
        <v>304.82600358650302</v>
      </c>
      <c r="M179">
        <v>21.799681672917099</v>
      </c>
      <c r="N179">
        <v>0.60807422935429301</v>
      </c>
      <c r="O179">
        <v>14.532717245491099</v>
      </c>
      <c r="P179">
        <v>74.986958789775699</v>
      </c>
      <c r="Q179">
        <v>3.5510660708047002E-2</v>
      </c>
    </row>
    <row r="180" spans="1:17" hidden="1" x14ac:dyDescent="0.3">
      <c r="A180" t="s">
        <v>444</v>
      </c>
      <c r="B180" t="s">
        <v>445</v>
      </c>
      <c r="C180" t="s">
        <v>3176</v>
      </c>
      <c r="D180" t="s">
        <v>98</v>
      </c>
      <c r="E180">
        <v>50945.085171749997</v>
      </c>
      <c r="F180">
        <v>113.02</v>
      </c>
      <c r="G180">
        <v>-0.68955363959187799</v>
      </c>
      <c r="H180">
        <v>15.0097855269228</v>
      </c>
      <c r="I180">
        <v>12.3468753717955</v>
      </c>
      <c r="J180">
        <v>3.4332094494530798</v>
      </c>
      <c r="M180">
        <v>48.506654646552903</v>
      </c>
      <c r="O180">
        <v>39.267386303309102</v>
      </c>
      <c r="P180">
        <v>48.710526315789402</v>
      </c>
    </row>
    <row r="181" spans="1:17" x14ac:dyDescent="0.3">
      <c r="A181" t="s">
        <v>446</v>
      </c>
      <c r="B181" t="s">
        <v>447</v>
      </c>
      <c r="C181" t="s">
        <v>3161</v>
      </c>
      <c r="D181" t="s">
        <v>34</v>
      </c>
      <c r="E181">
        <v>50922.390708111998</v>
      </c>
      <c r="F181">
        <v>58.81</v>
      </c>
      <c r="G181">
        <v>20.059054504384299</v>
      </c>
      <c r="H181">
        <v>-3.5067946314483698</v>
      </c>
      <c r="I181">
        <v>-16.952658156312701</v>
      </c>
      <c r="J181">
        <v>-0.66278921760789999</v>
      </c>
      <c r="K181">
        <v>61.065095730742698</v>
      </c>
      <c r="L181">
        <v>57.780071305468702</v>
      </c>
      <c r="M181">
        <v>33.956356804174</v>
      </c>
      <c r="N181">
        <v>0.361938793472526</v>
      </c>
      <c r="O181">
        <v>30.760074817207901</v>
      </c>
      <c r="P181">
        <v>60.683060109289599</v>
      </c>
      <c r="Q181">
        <v>9.7487114033042999E-2</v>
      </c>
    </row>
    <row r="182" spans="1:17" x14ac:dyDescent="0.3">
      <c r="A182" t="s">
        <v>448</v>
      </c>
      <c r="B182" t="s">
        <v>449</v>
      </c>
      <c r="C182" t="s">
        <v>3161</v>
      </c>
      <c r="D182" t="s">
        <v>132</v>
      </c>
      <c r="E182">
        <v>50688.108</v>
      </c>
      <c r="F182">
        <v>245.95</v>
      </c>
      <c r="G182">
        <v>201.36247628611699</v>
      </c>
      <c r="H182">
        <v>-16.662626103709801</v>
      </c>
      <c r="I182">
        <v>14.2592469569364</v>
      </c>
      <c r="J182">
        <v>-4.7614453999906097</v>
      </c>
      <c r="K182">
        <v>281.237124680107</v>
      </c>
      <c r="L182">
        <v>224.261021322034</v>
      </c>
      <c r="M182">
        <v>21.8245911876569</v>
      </c>
      <c r="N182">
        <v>0.63338461580494099</v>
      </c>
      <c r="O182">
        <v>43.809717422240197</v>
      </c>
      <c r="P182">
        <v>263.56245380635602</v>
      </c>
      <c r="Q182">
        <v>0.16988132103266401</v>
      </c>
    </row>
    <row r="183" spans="1:17" x14ac:dyDescent="0.3">
      <c r="A183" t="s">
        <v>450</v>
      </c>
      <c r="B183" t="s">
        <v>451</v>
      </c>
      <c r="C183" t="s">
        <v>3173</v>
      </c>
      <c r="D183" t="s">
        <v>166</v>
      </c>
      <c r="E183">
        <v>50446.907752500003</v>
      </c>
      <c r="F183">
        <v>12165.7</v>
      </c>
      <c r="G183">
        <v>141.656976946871</v>
      </c>
      <c r="H183">
        <v>6.3271589264140999</v>
      </c>
      <c r="I183">
        <v>74.9661497291806</v>
      </c>
      <c r="J183">
        <v>4.06682001827114</v>
      </c>
      <c r="K183">
        <v>11691.874498508099</v>
      </c>
      <c r="L183">
        <v>9202.9656306837896</v>
      </c>
      <c r="M183">
        <v>53.376723986844098</v>
      </c>
      <c r="N183">
        <v>0.57845656628599296</v>
      </c>
      <c r="O183">
        <v>18.217611810253398</v>
      </c>
      <c r="P183">
        <v>212.26930876049099</v>
      </c>
      <c r="Q183">
        <v>0.16035561251986599</v>
      </c>
    </row>
    <row r="184" spans="1:17" x14ac:dyDescent="0.3">
      <c r="A184" t="s">
        <v>452</v>
      </c>
      <c r="B184" t="s">
        <v>453</v>
      </c>
      <c r="C184" t="s">
        <v>3175</v>
      </c>
      <c r="D184" t="s">
        <v>376</v>
      </c>
      <c r="E184">
        <v>50252.106297664999</v>
      </c>
      <c r="F184">
        <v>1697.55</v>
      </c>
      <c r="G184">
        <v>26.459630644707101</v>
      </c>
      <c r="H184">
        <v>-2.4160648250954</v>
      </c>
      <c r="I184">
        <v>40.089964807468697</v>
      </c>
      <c r="J184">
        <v>1.1326763744594901</v>
      </c>
      <c r="K184">
        <v>1651.27133488594</v>
      </c>
      <c r="L184">
        <v>1382.96469780897</v>
      </c>
      <c r="M184">
        <v>42.851342353237101</v>
      </c>
      <c r="N184">
        <v>0.54766775339509499</v>
      </c>
      <c r="O184">
        <v>5.3871756354746596</v>
      </c>
      <c r="P184">
        <v>66.581620136401497</v>
      </c>
      <c r="Q184">
        <v>0.109440136241255</v>
      </c>
    </row>
    <row r="185" spans="1:17" x14ac:dyDescent="0.3">
      <c r="A185" t="s">
        <v>454</v>
      </c>
      <c r="B185" t="s">
        <v>455</v>
      </c>
      <c r="C185" t="s">
        <v>3173</v>
      </c>
      <c r="D185" t="s">
        <v>258</v>
      </c>
      <c r="E185">
        <v>49331.102183474999</v>
      </c>
      <c r="F185">
        <v>4469.95</v>
      </c>
      <c r="G185">
        <v>22.6286872500405</v>
      </c>
      <c r="H185">
        <v>-1.56560108680655</v>
      </c>
      <c r="I185">
        <v>11.965562144973401</v>
      </c>
      <c r="J185">
        <v>1.8087202785363901</v>
      </c>
      <c r="K185">
        <v>4617.7152564034805</v>
      </c>
      <c r="L185">
        <v>4220.8267501221999</v>
      </c>
      <c r="M185">
        <v>49.373985098805001</v>
      </c>
      <c r="N185">
        <v>0.70705706855805195</v>
      </c>
      <c r="O185">
        <v>30.649112406179</v>
      </c>
      <c r="P185">
        <v>78.780121987801195</v>
      </c>
      <c r="Q185">
        <v>0.120528603709237</v>
      </c>
    </row>
    <row r="186" spans="1:17" x14ac:dyDescent="0.3">
      <c r="A186" t="s">
        <v>456</v>
      </c>
      <c r="B186" t="s">
        <v>457</v>
      </c>
      <c r="C186" t="s">
        <v>3160</v>
      </c>
      <c r="D186" t="s">
        <v>286</v>
      </c>
      <c r="E186">
        <v>48893.857348049998</v>
      </c>
      <c r="F186">
        <v>7717.1</v>
      </c>
      <c r="G186">
        <v>-20.360147359932199</v>
      </c>
      <c r="H186">
        <v>11.9185406640828</v>
      </c>
      <c r="I186">
        <v>-11.3948673679135</v>
      </c>
      <c r="J186">
        <v>2.6440561798959701</v>
      </c>
      <c r="K186">
        <v>7358.49702477747</v>
      </c>
      <c r="L186">
        <v>7403.8051940723299</v>
      </c>
      <c r="M186">
        <v>56.734750102510297</v>
      </c>
      <c r="N186">
        <v>2.2731415532050501</v>
      </c>
      <c r="O186">
        <v>19.215767581086102</v>
      </c>
      <c r="P186">
        <v>20.369041677065098</v>
      </c>
      <c r="Q186">
        <v>2.4216342463019E-2</v>
      </c>
    </row>
    <row r="187" spans="1:17" x14ac:dyDescent="0.3">
      <c r="A187" t="s">
        <v>458</v>
      </c>
      <c r="B187" t="s">
        <v>459</v>
      </c>
      <c r="C187" t="s">
        <v>3165</v>
      </c>
      <c r="D187" t="s">
        <v>54</v>
      </c>
      <c r="E187">
        <v>48757.880534459997</v>
      </c>
      <c r="F187">
        <v>1725.65</v>
      </c>
      <c r="G187">
        <v>88.178644856215996</v>
      </c>
      <c r="H187">
        <v>14.897255361291601</v>
      </c>
      <c r="I187">
        <v>69.061026433003406</v>
      </c>
      <c r="J187">
        <v>4.4339329572214803</v>
      </c>
      <c r="K187">
        <v>1529.10348514887</v>
      </c>
      <c r="L187">
        <v>1176.28365776942</v>
      </c>
      <c r="M187">
        <v>72.249589518449397</v>
      </c>
      <c r="N187">
        <v>1.0655562459064001</v>
      </c>
      <c r="O187">
        <v>1.4400370874742801</v>
      </c>
      <c r="P187">
        <v>138.976596039329</v>
      </c>
      <c r="Q187">
        <v>0.16396687522848999</v>
      </c>
    </row>
    <row r="188" spans="1:17" x14ac:dyDescent="0.3">
      <c r="A188" t="s">
        <v>460</v>
      </c>
      <c r="B188" t="s">
        <v>461</v>
      </c>
      <c r="C188" t="s">
        <v>3173</v>
      </c>
      <c r="D188" t="s">
        <v>314</v>
      </c>
      <c r="E188">
        <v>48397.655692699998</v>
      </c>
      <c r="F188">
        <v>1803.9</v>
      </c>
      <c r="G188">
        <v>175.02372708620399</v>
      </c>
      <c r="H188">
        <v>-23.846221092014598</v>
      </c>
      <c r="I188">
        <v>101.0702638412</v>
      </c>
      <c r="J188">
        <v>-1.7317792460674299</v>
      </c>
      <c r="K188">
        <v>2111.0915912979099</v>
      </c>
      <c r="L188">
        <v>1569.3767644638201</v>
      </c>
      <c r="M188">
        <v>27.860110052882899</v>
      </c>
      <c r="N188">
        <v>0.78390609428208502</v>
      </c>
      <c r="O188">
        <v>65.167137867952704</v>
      </c>
      <c r="P188">
        <v>314.118457300275</v>
      </c>
      <c r="Q188">
        <v>0.20759173140801901</v>
      </c>
    </row>
    <row r="189" spans="1:17" x14ac:dyDescent="0.3">
      <c r="A189" t="s">
        <v>462</v>
      </c>
      <c r="B189" t="s">
        <v>463</v>
      </c>
      <c r="C189" t="s">
        <v>3165</v>
      </c>
      <c r="D189" t="s">
        <v>54</v>
      </c>
      <c r="E189">
        <v>47754.713954430001</v>
      </c>
      <c r="F189">
        <v>2859.35</v>
      </c>
      <c r="G189">
        <v>71.170553314945593</v>
      </c>
      <c r="H189">
        <v>-4.9131660378197797</v>
      </c>
      <c r="I189">
        <v>30.7201329035017</v>
      </c>
      <c r="J189">
        <v>0.51446669416174096</v>
      </c>
      <c r="K189">
        <v>2748.9186334005499</v>
      </c>
      <c r="L189">
        <v>2321.2112566258602</v>
      </c>
      <c r="M189">
        <v>46.948593672132901</v>
      </c>
      <c r="N189">
        <v>0.61491140272769595</v>
      </c>
      <c r="O189">
        <v>7.9965726476297103</v>
      </c>
      <c r="P189">
        <v>106.443810692754</v>
      </c>
      <c r="Q189">
        <v>6.7479414838646001E-2</v>
      </c>
    </row>
    <row r="190" spans="1:17" x14ac:dyDescent="0.3">
      <c r="A190" t="s">
        <v>464</v>
      </c>
      <c r="B190" t="s">
        <v>465</v>
      </c>
      <c r="C190" t="s">
        <v>3160</v>
      </c>
      <c r="D190" t="s">
        <v>21</v>
      </c>
      <c r="E190">
        <v>47659.233269115</v>
      </c>
      <c r="F190">
        <v>1789.35</v>
      </c>
      <c r="G190">
        <v>28.733767244569901</v>
      </c>
      <c r="H190">
        <v>-2.20118455126984</v>
      </c>
      <c r="I190">
        <v>9.6921924513463296</v>
      </c>
      <c r="J190">
        <v>0.97853912304863699</v>
      </c>
      <c r="K190">
        <v>1751.1133472162001</v>
      </c>
      <c r="L190">
        <v>1555.7325342460599</v>
      </c>
      <c r="M190">
        <v>41.873406196347901</v>
      </c>
      <c r="N190">
        <v>0.62989544170608902</v>
      </c>
      <c r="O190">
        <v>7.78774415290468</v>
      </c>
      <c r="P190">
        <v>72.384393063583801</v>
      </c>
      <c r="Q190">
        <v>0.192269865452837</v>
      </c>
    </row>
    <row r="191" spans="1:17" x14ac:dyDescent="0.3">
      <c r="A191" t="s">
        <v>466</v>
      </c>
      <c r="B191" t="s">
        <v>467</v>
      </c>
      <c r="C191" t="s">
        <v>3163</v>
      </c>
      <c r="D191" t="s">
        <v>118</v>
      </c>
      <c r="E191">
        <v>47022.3719289</v>
      </c>
      <c r="F191">
        <v>357.2</v>
      </c>
      <c r="G191">
        <v>-26.429175853455199</v>
      </c>
      <c r="H191">
        <v>-6.0375991303379699</v>
      </c>
      <c r="I191">
        <v>-10.3457447465888</v>
      </c>
      <c r="J191">
        <v>1.86668355536223E-2</v>
      </c>
      <c r="K191">
        <v>358.72285689807597</v>
      </c>
      <c r="L191">
        <v>358.11416071802199</v>
      </c>
      <c r="M191">
        <v>43.078726085609603</v>
      </c>
      <c r="N191">
        <v>0.57956679063633998</v>
      </c>
      <c r="O191">
        <v>14.9216125419932</v>
      </c>
      <c r="P191">
        <v>24.982505248425401</v>
      </c>
      <c r="Q191">
        <v>-5.1239203810019996E-3</v>
      </c>
    </row>
    <row r="192" spans="1:17" x14ac:dyDescent="0.3">
      <c r="A192" t="s">
        <v>468</v>
      </c>
      <c r="B192" t="s">
        <v>469</v>
      </c>
      <c r="C192" t="s">
        <v>3175</v>
      </c>
      <c r="D192" t="s">
        <v>376</v>
      </c>
      <c r="E192">
        <v>46477.62513072</v>
      </c>
      <c r="F192">
        <v>611</v>
      </c>
      <c r="G192">
        <v>-24.4127104980784</v>
      </c>
      <c r="H192">
        <v>9.6291303331719398</v>
      </c>
      <c r="I192">
        <v>16.634635810033</v>
      </c>
      <c r="J192">
        <v>4.9960629051495902</v>
      </c>
      <c r="K192">
        <v>570.74096755407299</v>
      </c>
      <c r="L192">
        <v>555.757290910964</v>
      </c>
      <c r="M192">
        <v>72.061018868736397</v>
      </c>
      <c r="N192">
        <v>1.04533470498237</v>
      </c>
      <c r="O192">
        <v>4.5908346972176597</v>
      </c>
      <c r="P192">
        <v>36.444841447074502</v>
      </c>
      <c r="Q192">
        <v>-8.6925243819072004E-2</v>
      </c>
    </row>
    <row r="193" spans="1:17" x14ac:dyDescent="0.3">
      <c r="A193" t="s">
        <v>470</v>
      </c>
      <c r="B193" t="s">
        <v>471</v>
      </c>
      <c r="C193" t="s">
        <v>3165</v>
      </c>
      <c r="D193" t="s">
        <v>472</v>
      </c>
      <c r="E193">
        <v>46285.8253358</v>
      </c>
      <c r="F193">
        <v>385.3</v>
      </c>
      <c r="G193">
        <v>14.784428892715701</v>
      </c>
      <c r="H193">
        <v>14.290097006263199</v>
      </c>
      <c r="I193">
        <v>26.422869440060701</v>
      </c>
      <c r="J193">
        <v>8.8451966354665092</v>
      </c>
      <c r="K193">
        <v>353.27925697658998</v>
      </c>
      <c r="L193">
        <v>312.18488299813799</v>
      </c>
      <c r="M193">
        <v>74.6032277681647</v>
      </c>
      <c r="N193">
        <v>1.52661651532382</v>
      </c>
      <c r="O193">
        <v>2.4915650142745802</v>
      </c>
      <c r="P193">
        <v>77.149425287356294</v>
      </c>
      <c r="Q193">
        <v>-2.5370422580714001E-2</v>
      </c>
    </row>
    <row r="194" spans="1:17" x14ac:dyDescent="0.3">
      <c r="A194" t="s">
        <v>473</v>
      </c>
      <c r="B194" t="s">
        <v>474</v>
      </c>
      <c r="C194" t="s">
        <v>3170</v>
      </c>
      <c r="D194" t="s">
        <v>78</v>
      </c>
      <c r="E194">
        <v>45883.000905105</v>
      </c>
      <c r="F194">
        <v>2440.65</v>
      </c>
      <c r="G194">
        <v>-5.6198434098721304</v>
      </c>
      <c r="H194">
        <v>3.1103093623159399</v>
      </c>
      <c r="I194">
        <v>-19.196186904623001</v>
      </c>
      <c r="J194">
        <v>6.0670574551812599</v>
      </c>
      <c r="K194">
        <v>2443.6150341442399</v>
      </c>
      <c r="L194">
        <v>2408.95937235168</v>
      </c>
      <c r="M194">
        <v>70.143711842550204</v>
      </c>
      <c r="N194">
        <v>0.93986119426461201</v>
      </c>
      <c r="O194">
        <v>16.526335197590701</v>
      </c>
      <c r="P194">
        <v>35.3660565723793</v>
      </c>
      <c r="Q194">
        <v>-3.4271025038335998E-2</v>
      </c>
    </row>
    <row r="195" spans="1:17" x14ac:dyDescent="0.3">
      <c r="A195" t="s">
        <v>475</v>
      </c>
      <c r="B195" t="s">
        <v>476</v>
      </c>
      <c r="C195" t="s">
        <v>3173</v>
      </c>
      <c r="D195" t="s">
        <v>92</v>
      </c>
      <c r="E195">
        <v>45831.309374999997</v>
      </c>
      <c r="F195">
        <v>1237.7</v>
      </c>
      <c r="G195">
        <v>86.389568135565796</v>
      </c>
      <c r="H195">
        <v>-0.32467791991989697</v>
      </c>
      <c r="I195">
        <v>28.385249960874798</v>
      </c>
      <c r="J195">
        <v>-4.3579184600872498</v>
      </c>
      <c r="K195">
        <v>1358.40177460358</v>
      </c>
      <c r="L195">
        <v>1134.4973805541699</v>
      </c>
      <c r="M195">
        <v>29.119122606236001</v>
      </c>
      <c r="N195">
        <v>0.40141606746431002</v>
      </c>
      <c r="O195">
        <v>45.002827825805902</v>
      </c>
      <c r="P195">
        <v>175.044444444444</v>
      </c>
      <c r="Q195">
        <v>0.18288183355918999</v>
      </c>
    </row>
    <row r="196" spans="1:17" x14ac:dyDescent="0.3">
      <c r="A196" t="s">
        <v>477</v>
      </c>
      <c r="B196" t="s">
        <v>478</v>
      </c>
      <c r="C196" t="s">
        <v>3161</v>
      </c>
      <c r="D196" t="s">
        <v>24</v>
      </c>
      <c r="E196">
        <v>45432.049276086</v>
      </c>
      <c r="F196">
        <v>183.18</v>
      </c>
      <c r="G196">
        <v>-1.59282971089841</v>
      </c>
      <c r="H196">
        <v>-7.6361948098531398</v>
      </c>
      <c r="I196">
        <v>6.2978846517521898</v>
      </c>
      <c r="J196">
        <v>-1.68280536708503</v>
      </c>
      <c r="K196">
        <v>190.58144994585999</v>
      </c>
      <c r="L196">
        <v>169.86616897236701</v>
      </c>
      <c r="M196">
        <v>26.504569779157201</v>
      </c>
      <c r="N196">
        <v>0.620700356616816</v>
      </c>
      <c r="O196">
        <v>12.779779451905201</v>
      </c>
      <c r="P196">
        <v>33.464480874316898</v>
      </c>
      <c r="Q196">
        <v>0.10751015502479901</v>
      </c>
    </row>
    <row r="197" spans="1:17" x14ac:dyDescent="0.3">
      <c r="A197" t="s">
        <v>479</v>
      </c>
      <c r="B197" t="s">
        <v>480</v>
      </c>
      <c r="C197" t="s">
        <v>3160</v>
      </c>
      <c r="D197" t="s">
        <v>21</v>
      </c>
      <c r="E197">
        <v>45398.454684600001</v>
      </c>
      <c r="F197">
        <v>6841.1</v>
      </c>
      <c r="G197">
        <v>-0.58540396986121102</v>
      </c>
      <c r="H197">
        <v>13.230305498877</v>
      </c>
      <c r="I197">
        <v>-2.07979168659734</v>
      </c>
      <c r="J197">
        <v>9.4193730732237295</v>
      </c>
      <c r="K197">
        <v>6088.9932238931397</v>
      </c>
      <c r="L197">
        <v>5680.1626827442096</v>
      </c>
      <c r="M197">
        <v>77.265489220503497</v>
      </c>
      <c r="N197">
        <v>1.07548834103175</v>
      </c>
      <c r="O197">
        <v>1.04076829749601</v>
      </c>
      <c r="P197">
        <v>59.568487958481498</v>
      </c>
      <c r="Q197">
        <v>7.9904607896389996E-3</v>
      </c>
    </row>
    <row r="198" spans="1:17" x14ac:dyDescent="0.3">
      <c r="A198" t="s">
        <v>481</v>
      </c>
      <c r="B198" t="s">
        <v>482</v>
      </c>
      <c r="C198" t="s">
        <v>624</v>
      </c>
      <c r="D198" t="s">
        <v>483</v>
      </c>
      <c r="E198">
        <v>45038.11628586</v>
      </c>
      <c r="F198">
        <v>41823.199999999997</v>
      </c>
      <c r="G198">
        <v>-24.301626898630701</v>
      </c>
      <c r="H198">
        <v>-1.4548819556591199</v>
      </c>
      <c r="I198">
        <v>5.0399808280602603</v>
      </c>
      <c r="J198">
        <v>-1.9486609607312899</v>
      </c>
      <c r="K198">
        <v>40650.559615427002</v>
      </c>
      <c r="L198">
        <v>38733.356155616697</v>
      </c>
      <c r="M198">
        <v>34.693873859946798</v>
      </c>
      <c r="N198">
        <v>0.87904740374732404</v>
      </c>
      <c r="O198">
        <v>2.6272499473976199</v>
      </c>
      <c r="P198">
        <v>26.468511538385901</v>
      </c>
      <c r="Q198">
        <v>-1.3478892656405001E-2</v>
      </c>
    </row>
    <row r="199" spans="1:17" x14ac:dyDescent="0.3">
      <c r="A199" t="s">
        <v>484</v>
      </c>
      <c r="B199" t="s">
        <v>485</v>
      </c>
      <c r="C199" t="s">
        <v>3159</v>
      </c>
      <c r="D199" t="s">
        <v>185</v>
      </c>
      <c r="E199">
        <v>45031.040026875002</v>
      </c>
      <c r="F199">
        <v>644.6</v>
      </c>
      <c r="G199">
        <v>15.4545427487061</v>
      </c>
      <c r="H199">
        <v>5.7023569048198404</v>
      </c>
      <c r="I199">
        <v>2.4090583491327902</v>
      </c>
      <c r="J199">
        <v>-0.89517972617198904</v>
      </c>
      <c r="K199">
        <v>627.00393665350498</v>
      </c>
      <c r="L199">
        <v>572.93645884227101</v>
      </c>
      <c r="M199">
        <v>57.517510112502897</v>
      </c>
      <c r="N199">
        <v>2.9804083340259</v>
      </c>
      <c r="O199">
        <v>7.0353707725721399</v>
      </c>
      <c r="P199">
        <v>62.347311421735299</v>
      </c>
      <c r="Q199">
        <v>-3.5775675910494999E-2</v>
      </c>
    </row>
    <row r="200" spans="1:17" x14ac:dyDescent="0.3">
      <c r="A200" t="s">
        <v>486</v>
      </c>
      <c r="B200" t="s">
        <v>487</v>
      </c>
      <c r="C200" t="s">
        <v>3173</v>
      </c>
      <c r="D200" t="s">
        <v>135</v>
      </c>
      <c r="E200">
        <v>44431.968646125002</v>
      </c>
      <c r="F200">
        <v>51248.9</v>
      </c>
      <c r="G200">
        <v>5.5668979947311703</v>
      </c>
      <c r="H200">
        <v>-4.6809062982784804</v>
      </c>
      <c r="I200">
        <v>25.855165479323301</v>
      </c>
      <c r="J200">
        <v>0.61320745846506497</v>
      </c>
      <c r="K200">
        <v>51911.291298395401</v>
      </c>
      <c r="L200">
        <v>47300.013647345899</v>
      </c>
      <c r="M200">
        <v>44.989527480171802</v>
      </c>
      <c r="N200">
        <v>0.69464370314997903</v>
      </c>
      <c r="O200">
        <v>17.063976007289899</v>
      </c>
      <c r="P200">
        <v>46.518781966795999</v>
      </c>
      <c r="Q200">
        <v>-1.6502807109796E-2</v>
      </c>
    </row>
    <row r="201" spans="1:17" x14ac:dyDescent="0.3">
      <c r="A201" t="s">
        <v>488</v>
      </c>
      <c r="B201" t="s">
        <v>489</v>
      </c>
      <c r="C201" t="s">
        <v>3166</v>
      </c>
      <c r="D201" t="s">
        <v>204</v>
      </c>
      <c r="E201">
        <v>44320.338120599998</v>
      </c>
      <c r="F201">
        <v>725.4</v>
      </c>
      <c r="G201">
        <v>-4.7735912778805396</v>
      </c>
      <c r="H201">
        <v>4.1848336779059698</v>
      </c>
      <c r="I201">
        <v>-8.1494622052332204</v>
      </c>
      <c r="J201">
        <v>2.6204132514366001</v>
      </c>
      <c r="K201">
        <v>688.49149854205496</v>
      </c>
      <c r="L201">
        <v>644.31269219622197</v>
      </c>
      <c r="M201">
        <v>54.348361433423598</v>
      </c>
      <c r="N201">
        <v>1.5409229717352599</v>
      </c>
      <c r="O201">
        <v>5.3901295836779699</v>
      </c>
      <c r="P201">
        <v>48.6170866625691</v>
      </c>
      <c r="Q201">
        <v>7.8094282359390003E-3</v>
      </c>
    </row>
    <row r="202" spans="1:17" hidden="1" x14ac:dyDescent="0.3">
      <c r="A202" t="s">
        <v>490</v>
      </c>
      <c r="B202" t="s">
        <v>491</v>
      </c>
      <c r="C202" t="s">
        <v>3160</v>
      </c>
      <c r="D202" t="s">
        <v>21</v>
      </c>
      <c r="E202">
        <v>44258.436623000001</v>
      </c>
      <c r="F202">
        <v>1077.8499999999999</v>
      </c>
      <c r="G202">
        <v>-42.524360095946001</v>
      </c>
      <c r="H202">
        <v>8.6129803541802694</v>
      </c>
      <c r="I202">
        <v>-12.205493570890299</v>
      </c>
      <c r="J202">
        <v>3.9445277660240499</v>
      </c>
      <c r="K202">
        <v>1037.70886991823</v>
      </c>
      <c r="M202">
        <v>60.137024984367898</v>
      </c>
      <c r="N202">
        <v>2.1105483113991399</v>
      </c>
      <c r="O202">
        <v>29.8882033678155</v>
      </c>
      <c r="P202">
        <v>11.107102360581299</v>
      </c>
    </row>
    <row r="203" spans="1:17" x14ac:dyDescent="0.3">
      <c r="A203" t="s">
        <v>492</v>
      </c>
      <c r="B203" t="s">
        <v>493</v>
      </c>
      <c r="C203" t="s">
        <v>3161</v>
      </c>
      <c r="D203" t="s">
        <v>419</v>
      </c>
      <c r="E203">
        <v>44093.039599309901</v>
      </c>
      <c r="F203">
        <v>751.75</v>
      </c>
      <c r="G203">
        <v>205.93354024715299</v>
      </c>
      <c r="H203">
        <v>19.8755787459523</v>
      </c>
      <c r="I203">
        <v>86.100824080961203</v>
      </c>
      <c r="J203">
        <v>-0.74585756604693498</v>
      </c>
      <c r="K203">
        <v>663.94143465131594</v>
      </c>
      <c r="L203">
        <v>519.58018783226805</v>
      </c>
      <c r="M203">
        <v>53.176421023195701</v>
      </c>
      <c r="N203">
        <v>1.2819176744726</v>
      </c>
      <c r="O203">
        <v>7.27635517126705</v>
      </c>
      <c r="P203">
        <v>257.42303577796201</v>
      </c>
      <c r="Q203">
        <v>0.13992787630124401</v>
      </c>
    </row>
    <row r="204" spans="1:17" x14ac:dyDescent="0.3">
      <c r="A204" t="s">
        <v>494</v>
      </c>
      <c r="B204" t="s">
        <v>495</v>
      </c>
      <c r="C204" t="s">
        <v>3168</v>
      </c>
      <c r="D204" t="s">
        <v>496</v>
      </c>
      <c r="E204">
        <v>43779.677717339997</v>
      </c>
      <c r="F204">
        <v>663.1</v>
      </c>
      <c r="G204">
        <v>-3.0902052847406498</v>
      </c>
      <c r="H204">
        <v>6.4314549884858598</v>
      </c>
      <c r="I204">
        <v>35.499178818112298</v>
      </c>
      <c r="J204">
        <v>3.39326653874818</v>
      </c>
      <c r="K204">
        <v>613.39089777442905</v>
      </c>
      <c r="L204">
        <v>545.58913541945606</v>
      </c>
      <c r="M204">
        <v>67.120866619438402</v>
      </c>
      <c r="N204">
        <v>0.61002052017195896</v>
      </c>
      <c r="O204">
        <v>1.4703664605640201</v>
      </c>
      <c r="P204">
        <v>57.4872342952143</v>
      </c>
      <c r="Q204">
        <v>-7.0578032918206995E-2</v>
      </c>
    </row>
    <row r="205" spans="1:17" hidden="1" x14ac:dyDescent="0.3">
      <c r="A205" t="s">
        <v>497</v>
      </c>
      <c r="B205" t="s">
        <v>498</v>
      </c>
      <c r="C205" t="s">
        <v>3176</v>
      </c>
      <c r="D205" t="s">
        <v>166</v>
      </c>
      <c r="E205">
        <v>43604.724910500001</v>
      </c>
      <c r="F205">
        <v>1722.05</v>
      </c>
      <c r="G205">
        <v>379.27674148739902</v>
      </c>
      <c r="H205">
        <v>-4.3311586473017503</v>
      </c>
      <c r="I205">
        <v>64.167724472400806</v>
      </c>
      <c r="J205">
        <v>4.3555676410232698</v>
      </c>
      <c r="K205">
        <v>1620.34138638944</v>
      </c>
      <c r="L205">
        <v>1181.5737246833501</v>
      </c>
      <c r="M205">
        <v>56.686719020352101</v>
      </c>
      <c r="N205">
        <v>1.2365117502401599</v>
      </c>
      <c r="O205">
        <v>9.7471037426323406</v>
      </c>
      <c r="P205">
        <v>430.351093316907</v>
      </c>
      <c r="Q205">
        <v>0.23671912914141699</v>
      </c>
    </row>
    <row r="206" spans="1:17" x14ac:dyDescent="0.3">
      <c r="A206" t="s">
        <v>499</v>
      </c>
      <c r="B206" t="s">
        <v>500</v>
      </c>
      <c r="C206" t="s">
        <v>3175</v>
      </c>
      <c r="D206" t="s">
        <v>501</v>
      </c>
      <c r="E206">
        <v>43157.318749999999</v>
      </c>
      <c r="F206">
        <v>4033.65</v>
      </c>
      <c r="G206">
        <v>5.3706674967690002</v>
      </c>
      <c r="H206">
        <v>13.682629490246599</v>
      </c>
      <c r="I206">
        <v>5.8203337003738103</v>
      </c>
      <c r="J206">
        <v>27.049780755683699</v>
      </c>
      <c r="K206">
        <v>3370.55754991922</v>
      </c>
      <c r="L206">
        <v>3288.5342610730199</v>
      </c>
      <c r="M206">
        <v>83.168765477645493</v>
      </c>
      <c r="N206">
        <v>2.9305601680321902</v>
      </c>
      <c r="O206">
        <v>0.38054863461132099</v>
      </c>
      <c r="P206">
        <v>62.909935379644601</v>
      </c>
      <c r="Q206">
        <v>8.7038588293173999E-2</v>
      </c>
    </row>
    <row r="207" spans="1:17" x14ac:dyDescent="0.3">
      <c r="A207" t="s">
        <v>502</v>
      </c>
      <c r="B207" t="s">
        <v>503</v>
      </c>
      <c r="C207" t="s">
        <v>3165</v>
      </c>
      <c r="D207" t="s">
        <v>54</v>
      </c>
      <c r="E207">
        <v>42801.130722349997</v>
      </c>
      <c r="F207">
        <v>3390.15</v>
      </c>
      <c r="G207">
        <v>71.523166229594196</v>
      </c>
      <c r="H207">
        <v>12.339575219336201</v>
      </c>
      <c r="I207">
        <v>49.699712744001502</v>
      </c>
      <c r="J207">
        <v>9.4925435879293403</v>
      </c>
      <c r="K207">
        <v>2884.7170283544601</v>
      </c>
      <c r="L207">
        <v>2372.9186045537299</v>
      </c>
      <c r="M207">
        <v>74.453608847569996</v>
      </c>
      <c r="N207">
        <v>1.16082614337051</v>
      </c>
      <c r="O207">
        <v>2.57510729613732</v>
      </c>
      <c r="P207">
        <v>105.457410381503</v>
      </c>
      <c r="Q207">
        <v>0.10121742226974299</v>
      </c>
    </row>
    <row r="208" spans="1:17" x14ac:dyDescent="0.3">
      <c r="A208" t="s">
        <v>504</v>
      </c>
      <c r="B208" t="s">
        <v>505</v>
      </c>
      <c r="C208" t="s">
        <v>3161</v>
      </c>
      <c r="D208" t="s">
        <v>51</v>
      </c>
      <c r="E208">
        <v>42797.045292887997</v>
      </c>
      <c r="F208">
        <v>166.25</v>
      </c>
      <c r="G208">
        <v>2.5847017195404698</v>
      </c>
      <c r="H208">
        <v>1.4541107861442499</v>
      </c>
      <c r="I208">
        <v>-6.0565067346925101</v>
      </c>
      <c r="J208">
        <v>1.84555646441631</v>
      </c>
      <c r="K208">
        <v>170.74984085297399</v>
      </c>
      <c r="L208">
        <v>161.81468798074999</v>
      </c>
      <c r="M208">
        <v>57.769999124671898</v>
      </c>
      <c r="N208">
        <v>0.57295192433643405</v>
      </c>
      <c r="O208">
        <v>16.842105263157901</v>
      </c>
      <c r="P208">
        <v>35.991820040899803</v>
      </c>
      <c r="Q208">
        <v>8.6409607078804004E-2</v>
      </c>
    </row>
    <row r="209" spans="1:17" x14ac:dyDescent="0.3">
      <c r="A209" t="s">
        <v>506</v>
      </c>
      <c r="B209" t="s">
        <v>507</v>
      </c>
      <c r="C209" t="s">
        <v>3161</v>
      </c>
      <c r="D209" t="s">
        <v>232</v>
      </c>
      <c r="E209">
        <v>42662.058815459997</v>
      </c>
      <c r="F209">
        <v>675.4</v>
      </c>
      <c r="G209">
        <v>76.187743009940306</v>
      </c>
      <c r="H209">
        <v>0.85921686518412099</v>
      </c>
      <c r="I209">
        <v>22.522499020911301</v>
      </c>
      <c r="J209">
        <v>-1.73386582281121</v>
      </c>
      <c r="K209">
        <v>664.11015871171401</v>
      </c>
      <c r="L209">
        <v>563.39316170094503</v>
      </c>
      <c r="M209">
        <v>43.0889468365515</v>
      </c>
      <c r="N209">
        <v>0.66008341130895798</v>
      </c>
      <c r="O209">
        <v>9.48326917382294</v>
      </c>
      <c r="P209">
        <v>112.389937106918</v>
      </c>
      <c r="Q209">
        <v>3.6487009658217003E-2</v>
      </c>
    </row>
    <row r="210" spans="1:17" x14ac:dyDescent="0.3">
      <c r="A210" t="s">
        <v>508</v>
      </c>
      <c r="B210" t="s">
        <v>509</v>
      </c>
      <c r="C210" t="s">
        <v>3165</v>
      </c>
      <c r="D210" t="s">
        <v>269</v>
      </c>
      <c r="E210">
        <v>42353.152102799999</v>
      </c>
      <c r="F210">
        <v>567.04999999999995</v>
      </c>
      <c r="G210">
        <v>41.456174845480803</v>
      </c>
      <c r="H210">
        <v>12.874963776990301</v>
      </c>
      <c r="I210">
        <v>25.821485236656301</v>
      </c>
      <c r="J210">
        <v>2.29351143623242</v>
      </c>
      <c r="K210">
        <v>517.84506226011604</v>
      </c>
      <c r="L210">
        <v>452.22610206065701</v>
      </c>
      <c r="M210">
        <v>61.130416771574801</v>
      </c>
      <c r="N210">
        <v>0.86971499263387997</v>
      </c>
      <c r="O210">
        <v>1.74587778855481</v>
      </c>
      <c r="P210">
        <v>80.704270235818896</v>
      </c>
      <c r="Q210">
        <v>8.9231595279448003E-2</v>
      </c>
    </row>
    <row r="211" spans="1:17" x14ac:dyDescent="0.3">
      <c r="A211" t="s">
        <v>510</v>
      </c>
      <c r="B211" t="s">
        <v>511</v>
      </c>
      <c r="C211" t="s">
        <v>3161</v>
      </c>
      <c r="D211" t="s">
        <v>34</v>
      </c>
      <c r="E211">
        <v>42297.044745747</v>
      </c>
      <c r="F211">
        <v>58.54</v>
      </c>
      <c r="G211">
        <v>7.5294772898762696</v>
      </c>
      <c r="H211">
        <v>-5.57922934875198</v>
      </c>
      <c r="I211">
        <v>-16.236543680721699</v>
      </c>
      <c r="J211">
        <v>-0.88948014112465101</v>
      </c>
      <c r="K211">
        <v>62.902466619127502</v>
      </c>
      <c r="L211">
        <v>58.696669017729498</v>
      </c>
      <c r="M211">
        <v>30.097457976592398</v>
      </c>
      <c r="N211">
        <v>0.40197918562874202</v>
      </c>
      <c r="O211">
        <v>25.555175948069699</v>
      </c>
      <c r="P211">
        <v>51.461836998706303</v>
      </c>
      <c r="Q211">
        <v>0.13444419470251001</v>
      </c>
    </row>
    <row r="212" spans="1:17" x14ac:dyDescent="0.3">
      <c r="A212" t="s">
        <v>512</v>
      </c>
      <c r="B212" t="s">
        <v>513</v>
      </c>
      <c r="C212" t="s">
        <v>3161</v>
      </c>
      <c r="D212" t="s">
        <v>514</v>
      </c>
      <c r="E212">
        <v>41598.015455699999</v>
      </c>
      <c r="F212">
        <v>666.5</v>
      </c>
      <c r="G212">
        <v>-50.919724655366501</v>
      </c>
      <c r="H212">
        <v>26.907722521232198</v>
      </c>
      <c r="I212">
        <v>59.846333894645802</v>
      </c>
      <c r="J212">
        <v>13.072407292310199</v>
      </c>
      <c r="K212">
        <v>531.58255393806598</v>
      </c>
      <c r="L212">
        <v>527.38214483418699</v>
      </c>
      <c r="M212">
        <v>72.142760583332304</v>
      </c>
      <c r="N212">
        <v>2.0617999993859799</v>
      </c>
      <c r="O212">
        <v>49.7824456114028</v>
      </c>
      <c r="P212">
        <v>114.99999999999901</v>
      </c>
      <c r="Q212">
        <v>-5.8831725161573999E-2</v>
      </c>
    </row>
    <row r="213" spans="1:17" x14ac:dyDescent="0.3">
      <c r="A213" t="s">
        <v>515</v>
      </c>
      <c r="B213" t="s">
        <v>516</v>
      </c>
      <c r="C213" t="s">
        <v>3173</v>
      </c>
      <c r="D213" t="s">
        <v>258</v>
      </c>
      <c r="E213">
        <v>41354.29462465</v>
      </c>
      <c r="F213">
        <v>4311.3999999999996</v>
      </c>
      <c r="G213">
        <v>-11.20484913844</v>
      </c>
      <c r="H213">
        <v>-9.8000959530608291</v>
      </c>
      <c r="I213">
        <v>5.8231005600742796</v>
      </c>
      <c r="J213">
        <v>0.48772718441082802</v>
      </c>
      <c r="K213">
        <v>4340.7004204381601</v>
      </c>
      <c r="L213">
        <v>3978.2301415699699</v>
      </c>
      <c r="M213">
        <v>51.292621977402099</v>
      </c>
      <c r="N213">
        <v>0.68872176888565795</v>
      </c>
      <c r="O213">
        <v>14.8107343322354</v>
      </c>
      <c r="P213">
        <v>29.081899971557299</v>
      </c>
      <c r="Q213">
        <v>8.298066319604E-2</v>
      </c>
    </row>
    <row r="214" spans="1:17" x14ac:dyDescent="0.3">
      <c r="A214" t="s">
        <v>517</v>
      </c>
      <c r="B214" t="s">
        <v>518</v>
      </c>
      <c r="C214" t="s">
        <v>3161</v>
      </c>
      <c r="D214" t="s">
        <v>40</v>
      </c>
      <c r="E214">
        <v>40788</v>
      </c>
      <c r="F214">
        <v>237.75</v>
      </c>
      <c r="G214">
        <v>53.408220043961798</v>
      </c>
      <c r="H214">
        <v>-2.13964416235615</v>
      </c>
      <c r="I214">
        <v>-16.970525023342699</v>
      </c>
      <c r="J214">
        <v>-5.3150606240579004</v>
      </c>
      <c r="K214">
        <v>258.19875757830101</v>
      </c>
      <c r="L214">
        <v>232.68066530091599</v>
      </c>
      <c r="M214">
        <v>35.846357579329997</v>
      </c>
      <c r="N214">
        <v>0.40878240376224201</v>
      </c>
      <c r="O214">
        <v>36.5720294426918</v>
      </c>
      <c r="P214">
        <v>92.432213678672596</v>
      </c>
      <c r="Q214">
        <v>3.0528362937475999E-2</v>
      </c>
    </row>
    <row r="215" spans="1:17" x14ac:dyDescent="0.3">
      <c r="A215" t="s">
        <v>519</v>
      </c>
      <c r="B215" t="s">
        <v>520</v>
      </c>
      <c r="C215" t="s">
        <v>3166</v>
      </c>
      <c r="D215" t="s">
        <v>521</v>
      </c>
      <c r="E215">
        <v>40698</v>
      </c>
      <c r="F215">
        <v>472.2</v>
      </c>
      <c r="G215">
        <v>45.577835300409902</v>
      </c>
      <c r="H215">
        <v>-4.56665529343105</v>
      </c>
      <c r="I215">
        <v>34.590760409416603</v>
      </c>
      <c r="J215">
        <v>-0.11527627513991399</v>
      </c>
      <c r="K215">
        <v>502.72227254248401</v>
      </c>
      <c r="L215">
        <v>430.64256032333401</v>
      </c>
      <c r="M215">
        <v>37.135775451933497</v>
      </c>
      <c r="N215">
        <v>0.57570062317644899</v>
      </c>
      <c r="O215">
        <v>31.374417619652601</v>
      </c>
      <c r="P215">
        <v>95.366156392221697</v>
      </c>
      <c r="Q215">
        <v>0.130852258764245</v>
      </c>
    </row>
    <row r="216" spans="1:17" x14ac:dyDescent="0.3">
      <c r="A216" t="s">
        <v>522</v>
      </c>
      <c r="B216" t="s">
        <v>523</v>
      </c>
      <c r="C216" t="s">
        <v>3173</v>
      </c>
      <c r="D216" t="s">
        <v>524</v>
      </c>
      <c r="E216">
        <v>40639.731982004902</v>
      </c>
      <c r="F216">
        <v>3761.55</v>
      </c>
      <c r="G216">
        <v>-6.7977842303199303</v>
      </c>
      <c r="H216">
        <v>-0.52114012803503096</v>
      </c>
      <c r="I216">
        <v>20.959049967228498</v>
      </c>
      <c r="J216">
        <v>0.96674578236269804</v>
      </c>
      <c r="K216">
        <v>3837.10428808918</v>
      </c>
      <c r="L216">
        <v>3486.0061351689001</v>
      </c>
      <c r="M216">
        <v>43.782660365286503</v>
      </c>
      <c r="N216">
        <v>0.43595869783076702</v>
      </c>
      <c r="O216">
        <v>17.2269410216532</v>
      </c>
      <c r="P216">
        <v>42.031037607612099</v>
      </c>
      <c r="Q216">
        <v>0.113943193670221</v>
      </c>
    </row>
    <row r="217" spans="1:17" x14ac:dyDescent="0.3">
      <c r="A217" t="s">
        <v>525</v>
      </c>
      <c r="B217" t="s">
        <v>526</v>
      </c>
      <c r="C217" t="s">
        <v>3177</v>
      </c>
      <c r="D217" t="s">
        <v>163</v>
      </c>
      <c r="E217">
        <v>40634.1908191849</v>
      </c>
      <c r="F217">
        <v>1203.55</v>
      </c>
      <c r="G217">
        <v>85.538665874620506</v>
      </c>
      <c r="H217">
        <v>34.268754478112903</v>
      </c>
      <c r="I217">
        <v>36.669265807761001</v>
      </c>
      <c r="J217">
        <v>-2.9010444476600599</v>
      </c>
      <c r="K217">
        <v>985.22476678170995</v>
      </c>
      <c r="L217">
        <v>836.58411215899298</v>
      </c>
      <c r="M217">
        <v>88.282632672382704</v>
      </c>
      <c r="N217">
        <v>2.5208674855691302</v>
      </c>
      <c r="O217">
        <v>9.1770179884508298</v>
      </c>
      <c r="P217">
        <v>121.934353678775</v>
      </c>
      <c r="Q217">
        <v>8.8586647904779006E-2</v>
      </c>
    </row>
    <row r="218" spans="1:17" x14ac:dyDescent="0.3">
      <c r="A218" t="s">
        <v>527</v>
      </c>
      <c r="B218" t="s">
        <v>528</v>
      </c>
      <c r="C218" t="s">
        <v>3175</v>
      </c>
      <c r="D218" t="s">
        <v>281</v>
      </c>
      <c r="E218">
        <v>40497.821733719997</v>
      </c>
      <c r="F218">
        <v>2919.3</v>
      </c>
      <c r="G218">
        <v>-7.6847407783340298E-3</v>
      </c>
      <c r="H218">
        <v>-5.0695140239549996</v>
      </c>
      <c r="I218">
        <v>23.234062326575401</v>
      </c>
      <c r="J218">
        <v>2.7222763873296101</v>
      </c>
      <c r="K218">
        <v>2848.3535031526699</v>
      </c>
      <c r="L218">
        <v>2519.9726585518301</v>
      </c>
      <c r="M218">
        <v>57.961641594068603</v>
      </c>
      <c r="N218">
        <v>0.67005332370314796</v>
      </c>
      <c r="O218">
        <v>8.5534203404925702</v>
      </c>
      <c r="P218">
        <v>51.900512526992202</v>
      </c>
      <c r="Q218">
        <v>4.4851875106919998E-3</v>
      </c>
    </row>
    <row r="219" spans="1:17" x14ac:dyDescent="0.3">
      <c r="A219" t="s">
        <v>529</v>
      </c>
      <c r="B219" t="s">
        <v>530</v>
      </c>
      <c r="C219" t="s">
        <v>3161</v>
      </c>
      <c r="D219" t="s">
        <v>51</v>
      </c>
      <c r="E219">
        <v>40198.882480380002</v>
      </c>
      <c r="F219">
        <v>322.39999999999998</v>
      </c>
      <c r="G219">
        <v>-18.159651308230998</v>
      </c>
      <c r="H219">
        <v>6.2889966143428602</v>
      </c>
      <c r="I219">
        <v>1.12900538219121</v>
      </c>
      <c r="J219">
        <v>2.0889047340112801</v>
      </c>
      <c r="K219">
        <v>306.68895290894199</v>
      </c>
      <c r="L219">
        <v>289.54333038510401</v>
      </c>
      <c r="M219">
        <v>63.875421936079498</v>
      </c>
      <c r="N219">
        <v>1.1543623060642201</v>
      </c>
      <c r="O219">
        <v>3.4274193548387202</v>
      </c>
      <c r="P219">
        <v>35.833157783863399</v>
      </c>
      <c r="Q219">
        <v>6.5859378669875998E-2</v>
      </c>
    </row>
    <row r="220" spans="1:17" x14ac:dyDescent="0.3">
      <c r="A220" t="s">
        <v>531</v>
      </c>
      <c r="B220" t="s">
        <v>532</v>
      </c>
      <c r="C220" t="s">
        <v>3177</v>
      </c>
      <c r="D220" t="s">
        <v>533</v>
      </c>
      <c r="E220">
        <v>39801.35104655</v>
      </c>
      <c r="F220">
        <v>35133.35</v>
      </c>
      <c r="G220">
        <v>-17.154658997057801</v>
      </c>
      <c r="H220">
        <v>-8.0934927246763095</v>
      </c>
      <c r="I220">
        <v>5.1363562902178499</v>
      </c>
      <c r="J220">
        <v>0.21917317068567699</v>
      </c>
      <c r="K220">
        <v>36100.576822151401</v>
      </c>
      <c r="L220">
        <v>33598.722279367103</v>
      </c>
      <c r="M220">
        <v>47.379942766753899</v>
      </c>
      <c r="N220">
        <v>0.81206747101948795</v>
      </c>
      <c r="O220">
        <v>16.289793031407399</v>
      </c>
      <c r="P220">
        <v>23.279454155328501</v>
      </c>
      <c r="Q220">
        <v>2.5893488643698E-2</v>
      </c>
    </row>
    <row r="221" spans="1:17" x14ac:dyDescent="0.3">
      <c r="A221" t="s">
        <v>534</v>
      </c>
      <c r="B221" t="s">
        <v>535</v>
      </c>
      <c r="C221" t="s">
        <v>3173</v>
      </c>
      <c r="D221" t="s">
        <v>536</v>
      </c>
      <c r="E221">
        <v>39731.50032264</v>
      </c>
      <c r="F221">
        <v>4377.3500000000004</v>
      </c>
      <c r="G221">
        <v>44.195867562223903</v>
      </c>
      <c r="H221">
        <v>3.5844403415795498</v>
      </c>
      <c r="I221">
        <v>18.979477815628801</v>
      </c>
      <c r="J221">
        <v>0.51050571497197395</v>
      </c>
      <c r="K221">
        <v>4391.7065433861799</v>
      </c>
      <c r="L221">
        <v>3811.0594438179201</v>
      </c>
      <c r="M221">
        <v>41.462449354655902</v>
      </c>
      <c r="N221">
        <v>0.59307202746953203</v>
      </c>
      <c r="O221">
        <v>15.1313009012301</v>
      </c>
      <c r="P221">
        <v>88.589461893067906</v>
      </c>
      <c r="Q221">
        <v>0.219251867001552</v>
      </c>
    </row>
    <row r="222" spans="1:17" x14ac:dyDescent="0.3">
      <c r="A222" t="s">
        <v>537</v>
      </c>
      <c r="B222" t="s">
        <v>538</v>
      </c>
      <c r="C222" t="s">
        <v>3169</v>
      </c>
      <c r="D222" t="s">
        <v>127</v>
      </c>
      <c r="E222">
        <v>39711.854614705</v>
      </c>
      <c r="F222">
        <v>740</v>
      </c>
      <c r="G222">
        <v>2.0431164502669201</v>
      </c>
      <c r="H222">
        <v>-3.2174677656043502</v>
      </c>
      <c r="I222">
        <v>17.667790805519999</v>
      </c>
      <c r="J222">
        <v>-0.49334403919118702</v>
      </c>
      <c r="K222">
        <v>748.16535487215799</v>
      </c>
      <c r="L222">
        <v>664.010632566352</v>
      </c>
      <c r="M222">
        <v>42.291280095580099</v>
      </c>
      <c r="N222">
        <v>0.55035028297335098</v>
      </c>
      <c r="O222">
        <v>9.5878378378378493</v>
      </c>
      <c r="P222">
        <v>50.4065040650406</v>
      </c>
    </row>
    <row r="223" spans="1:17" x14ac:dyDescent="0.3">
      <c r="A223" t="s">
        <v>539</v>
      </c>
      <c r="B223" t="s">
        <v>540</v>
      </c>
      <c r="C223" t="s">
        <v>3173</v>
      </c>
      <c r="D223" t="s">
        <v>436</v>
      </c>
      <c r="E223">
        <v>39253.0743321599</v>
      </c>
      <c r="F223">
        <v>1429.3</v>
      </c>
      <c r="G223">
        <v>-42.020366405398299</v>
      </c>
      <c r="H223">
        <v>-2.5992221004260001</v>
      </c>
      <c r="I223">
        <v>-22.1970361156968</v>
      </c>
      <c r="J223">
        <v>0.29174122253178902</v>
      </c>
      <c r="K223">
        <v>1463.76802160076</v>
      </c>
      <c r="L223">
        <v>1503.2446378954801</v>
      </c>
      <c r="M223">
        <v>44.754810361641198</v>
      </c>
      <c r="N223">
        <v>0.91192673636989596</v>
      </c>
      <c r="O223">
        <v>25.120688448890999</v>
      </c>
      <c r="P223">
        <v>9.5249042145593794</v>
      </c>
      <c r="Q223">
        <v>3.3893836224787997E-2</v>
      </c>
    </row>
    <row r="224" spans="1:17" x14ac:dyDescent="0.3">
      <c r="A224" t="s">
        <v>541</v>
      </c>
      <c r="B224" t="s">
        <v>542</v>
      </c>
      <c r="C224" t="s">
        <v>3161</v>
      </c>
      <c r="D224" t="s">
        <v>40</v>
      </c>
      <c r="E224">
        <v>39211.940281019997</v>
      </c>
      <c r="F224">
        <v>1142.8</v>
      </c>
      <c r="G224">
        <v>-4.8622939231835796</v>
      </c>
      <c r="H224">
        <v>1.76756281101014</v>
      </c>
      <c r="I224">
        <v>3.6753321915717798</v>
      </c>
      <c r="J224">
        <v>2.0269842445630402</v>
      </c>
      <c r="K224">
        <v>1065.6723220149099</v>
      </c>
      <c r="L224">
        <v>991.03324538646405</v>
      </c>
      <c r="M224">
        <v>67.957483032521395</v>
      </c>
      <c r="N224">
        <v>2.5347046747961399</v>
      </c>
      <c r="O224">
        <v>1.0675533776688799</v>
      </c>
      <c r="P224">
        <v>33.778167983611297</v>
      </c>
      <c r="Q224">
        <v>-3.0885414000021E-2</v>
      </c>
    </row>
    <row r="225" spans="1:17" x14ac:dyDescent="0.3">
      <c r="A225" t="s">
        <v>543</v>
      </c>
      <c r="B225" t="s">
        <v>544</v>
      </c>
      <c r="C225" t="s">
        <v>3161</v>
      </c>
      <c r="D225" t="s">
        <v>545</v>
      </c>
      <c r="E225">
        <v>38994.423921684996</v>
      </c>
      <c r="F225">
        <v>1082.5</v>
      </c>
      <c r="G225">
        <v>72.238981213635</v>
      </c>
      <c r="H225">
        <v>4.5129972124886102</v>
      </c>
      <c r="I225">
        <v>40.736056164638697</v>
      </c>
      <c r="J225">
        <v>0.33398647783646102</v>
      </c>
      <c r="K225">
        <v>1027.4155764145</v>
      </c>
      <c r="L225">
        <v>828.05896298016705</v>
      </c>
      <c r="M225">
        <v>42.628500581214396</v>
      </c>
      <c r="N225">
        <v>0.56472009935135403</v>
      </c>
      <c r="O225">
        <v>12.2401847575057</v>
      </c>
      <c r="P225">
        <v>122.02850989642</v>
      </c>
      <c r="Q225">
        <v>0.127526602580608</v>
      </c>
    </row>
    <row r="226" spans="1:17" x14ac:dyDescent="0.3">
      <c r="A226" t="s">
        <v>546</v>
      </c>
      <c r="B226" t="s">
        <v>547</v>
      </c>
      <c r="C226" t="s">
        <v>3161</v>
      </c>
      <c r="D226" t="s">
        <v>548</v>
      </c>
      <c r="E226">
        <v>38591.738660130002</v>
      </c>
      <c r="F226">
        <v>2881.9</v>
      </c>
      <c r="G226">
        <v>85.873266902798605</v>
      </c>
      <c r="H226">
        <v>7.1855633315601404</v>
      </c>
      <c r="I226">
        <v>19.173217547501501</v>
      </c>
      <c r="J226">
        <v>6.2749383769788798</v>
      </c>
      <c r="K226">
        <v>2652.8494148364398</v>
      </c>
      <c r="L226">
        <v>2365.8709269921601</v>
      </c>
      <c r="M226">
        <v>62.868192551183597</v>
      </c>
      <c r="N226">
        <v>0.86560019035809299</v>
      </c>
      <c r="O226">
        <v>13.2829036399597</v>
      </c>
      <c r="P226">
        <v>149.558365084863</v>
      </c>
      <c r="Q226">
        <v>0.18879661749069801</v>
      </c>
    </row>
    <row r="227" spans="1:17" x14ac:dyDescent="0.3">
      <c r="A227" t="s">
        <v>549</v>
      </c>
      <c r="B227" t="s">
        <v>550</v>
      </c>
      <c r="C227" t="s">
        <v>3159</v>
      </c>
      <c r="D227" t="s">
        <v>185</v>
      </c>
      <c r="E227">
        <v>37775.543171999998</v>
      </c>
      <c r="F227">
        <v>527.85</v>
      </c>
      <c r="G227">
        <v>-14.336082803303301</v>
      </c>
      <c r="H227">
        <v>-1.7768771404285599</v>
      </c>
      <c r="I227">
        <v>12.958419198331301</v>
      </c>
      <c r="J227">
        <v>-0.59988753508776504</v>
      </c>
      <c r="K227">
        <v>529.83671102129097</v>
      </c>
      <c r="L227">
        <v>481.84072766356098</v>
      </c>
      <c r="M227">
        <v>46.758134789783</v>
      </c>
      <c r="N227">
        <v>0.98896933030672496</v>
      </c>
      <c r="O227">
        <v>8.0515297906602097</v>
      </c>
      <c r="P227">
        <v>40.497737556561098</v>
      </c>
      <c r="Q227">
        <v>-4.1151056847618002E-2</v>
      </c>
    </row>
    <row r="228" spans="1:17" x14ac:dyDescent="0.3">
      <c r="A228" t="s">
        <v>551</v>
      </c>
      <c r="B228" t="s">
        <v>552</v>
      </c>
      <c r="C228" t="s">
        <v>3161</v>
      </c>
      <c r="D228" t="s">
        <v>553</v>
      </c>
      <c r="E228">
        <v>37770.075895000002</v>
      </c>
      <c r="F228">
        <v>676.3</v>
      </c>
      <c r="G228">
        <v>24.071387889232899</v>
      </c>
      <c r="H228">
        <v>5.1791468255774102</v>
      </c>
      <c r="I228">
        <v>-5.0074948351589699</v>
      </c>
      <c r="J228">
        <v>1.0612144053155701</v>
      </c>
      <c r="K228">
        <v>698.88059029154795</v>
      </c>
      <c r="L228">
        <v>640.42100330279197</v>
      </c>
      <c r="M228">
        <v>49.328377147363199</v>
      </c>
      <c r="N228">
        <v>0.86756152923200303</v>
      </c>
      <c r="O228">
        <v>22.246044654738999</v>
      </c>
      <c r="P228">
        <v>56.550925925925903</v>
      </c>
      <c r="Q228">
        <v>5.2339337891825002E-2</v>
      </c>
    </row>
    <row r="229" spans="1:17" hidden="1" x14ac:dyDescent="0.3">
      <c r="A229" t="s">
        <v>554</v>
      </c>
      <c r="B229" t="s">
        <v>555</v>
      </c>
      <c r="C229" t="s">
        <v>3176</v>
      </c>
      <c r="D229" t="s">
        <v>34</v>
      </c>
      <c r="E229">
        <v>37759.048296237001</v>
      </c>
      <c r="F229">
        <v>54.76</v>
      </c>
      <c r="G229">
        <v>6.0771318689288298</v>
      </c>
      <c r="H229">
        <v>-9.0537087562443794</v>
      </c>
      <c r="I229">
        <v>-24.6579283040607</v>
      </c>
      <c r="J229">
        <v>-4.3037987050063498</v>
      </c>
      <c r="K229">
        <v>59.946230882037703</v>
      </c>
      <c r="L229">
        <v>56.036822309102298</v>
      </c>
      <c r="M229">
        <v>16.151774532685302</v>
      </c>
      <c r="N229">
        <v>0.37293319466950797</v>
      </c>
      <c r="O229">
        <v>41.526661796931997</v>
      </c>
      <c r="P229">
        <v>49.822161422708596</v>
      </c>
      <c r="Q229">
        <v>0.10869193710722599</v>
      </c>
    </row>
    <row r="230" spans="1:17" x14ac:dyDescent="0.3">
      <c r="A230" t="s">
        <v>556</v>
      </c>
      <c r="B230" t="s">
        <v>557</v>
      </c>
      <c r="C230" t="s">
        <v>3164</v>
      </c>
      <c r="D230" t="s">
        <v>46</v>
      </c>
      <c r="E230">
        <v>37701.476999999999</v>
      </c>
      <c r="F230">
        <v>59.85</v>
      </c>
      <c r="G230">
        <v>50.641230311501097</v>
      </c>
      <c r="H230">
        <v>-1.55121148373746</v>
      </c>
      <c r="I230">
        <v>-10.480590251722701</v>
      </c>
      <c r="J230">
        <v>0.364942741923442</v>
      </c>
      <c r="K230">
        <v>64.442439954469293</v>
      </c>
      <c r="L230">
        <v>58.810019448941297</v>
      </c>
      <c r="M230">
        <v>39.896541547326301</v>
      </c>
      <c r="N230">
        <v>0.37528524085942699</v>
      </c>
      <c r="O230">
        <v>30.576441102756899</v>
      </c>
      <c r="P230">
        <v>108.173913043478</v>
      </c>
      <c r="Q230">
        <v>0.125894374496516</v>
      </c>
    </row>
    <row r="231" spans="1:17" x14ac:dyDescent="0.3">
      <c r="A231" t="s">
        <v>558</v>
      </c>
      <c r="B231" t="s">
        <v>559</v>
      </c>
      <c r="C231" t="s">
        <v>3167</v>
      </c>
      <c r="D231" t="s">
        <v>158</v>
      </c>
      <c r="E231">
        <v>37355.9902464599</v>
      </c>
      <c r="F231">
        <v>266.95</v>
      </c>
      <c r="G231">
        <v>64.108938481484898</v>
      </c>
      <c r="H231">
        <v>0.30895663718696098</v>
      </c>
      <c r="I231">
        <v>3.1153143263247198</v>
      </c>
      <c r="J231">
        <v>1.11216054796477</v>
      </c>
      <c r="K231">
        <v>266.57053316044698</v>
      </c>
      <c r="L231">
        <v>231.026903590058</v>
      </c>
      <c r="M231">
        <v>47.109656008288702</v>
      </c>
      <c r="N231">
        <v>0.49289695748477302</v>
      </c>
      <c r="O231">
        <v>16.8008990447649</v>
      </c>
      <c r="P231">
        <v>128.55308219177999</v>
      </c>
      <c r="Q231">
        <v>0.169082368420926</v>
      </c>
    </row>
    <row r="232" spans="1:17" x14ac:dyDescent="0.3">
      <c r="A232" t="s">
        <v>560</v>
      </c>
      <c r="B232" t="s">
        <v>561</v>
      </c>
      <c r="C232" t="s">
        <v>3173</v>
      </c>
      <c r="D232" t="s">
        <v>218</v>
      </c>
      <c r="E232">
        <v>37316.967159724998</v>
      </c>
      <c r="F232">
        <v>9956.4</v>
      </c>
      <c r="G232">
        <v>73.287988314309899</v>
      </c>
      <c r="H232">
        <v>10.4842195829288</v>
      </c>
      <c r="I232">
        <v>52.086492500721</v>
      </c>
      <c r="J232">
        <v>6.9080654356794202</v>
      </c>
      <c r="K232">
        <v>8658.3699107324392</v>
      </c>
      <c r="L232">
        <v>7292.7551738982002</v>
      </c>
      <c r="M232">
        <v>70.772413361356698</v>
      </c>
      <c r="N232">
        <v>1.3448423487666401</v>
      </c>
      <c r="O232">
        <v>1.24141255875618</v>
      </c>
      <c r="P232">
        <v>119.031381650589</v>
      </c>
      <c r="Q232">
        <v>0.28092237355114302</v>
      </c>
    </row>
    <row r="233" spans="1:17" x14ac:dyDescent="0.3">
      <c r="A233" t="s">
        <v>562</v>
      </c>
      <c r="B233" t="s">
        <v>563</v>
      </c>
      <c r="C233" t="s">
        <v>3165</v>
      </c>
      <c r="D233" t="s">
        <v>188</v>
      </c>
      <c r="E233">
        <v>37102.835439399998</v>
      </c>
      <c r="F233">
        <v>911.3</v>
      </c>
      <c r="G233">
        <v>-15.926340557390199</v>
      </c>
      <c r="H233">
        <v>8.6211910205236197</v>
      </c>
      <c r="I233">
        <v>21.428807424067301</v>
      </c>
      <c r="J233">
        <v>8.1604403976323105</v>
      </c>
      <c r="K233">
        <v>820.121033389942</v>
      </c>
      <c r="L233">
        <v>750.244743022173</v>
      </c>
      <c r="M233">
        <v>79.071074081295507</v>
      </c>
      <c r="N233">
        <v>1.43511684379325</v>
      </c>
      <c r="O233">
        <v>2.9298803906507098</v>
      </c>
      <c r="P233">
        <v>49.971200526618901</v>
      </c>
      <c r="Q233">
        <v>2.1402307871785001E-2</v>
      </c>
    </row>
    <row r="234" spans="1:17" x14ac:dyDescent="0.3">
      <c r="A234" t="s">
        <v>564</v>
      </c>
      <c r="B234" t="s">
        <v>565</v>
      </c>
      <c r="C234" t="s">
        <v>3171</v>
      </c>
      <c r="D234" t="s">
        <v>345</v>
      </c>
      <c r="E234">
        <v>37009.633766059997</v>
      </c>
      <c r="F234">
        <v>1788.25</v>
      </c>
      <c r="G234">
        <v>96.853829362777503</v>
      </c>
      <c r="H234">
        <v>10.165604984111701</v>
      </c>
      <c r="I234">
        <v>23.297176866566499</v>
      </c>
      <c r="J234">
        <v>7.4576156305324997</v>
      </c>
      <c r="K234">
        <v>1686.35721092471</v>
      </c>
      <c r="L234">
        <v>1423.15373717068</v>
      </c>
      <c r="M234">
        <v>71.054186910776707</v>
      </c>
      <c r="N234">
        <v>0.97348188091160803</v>
      </c>
      <c r="O234">
        <v>6.1261009366699204</v>
      </c>
      <c r="P234">
        <v>131.518643190056</v>
      </c>
      <c r="Q234">
        <v>0.18401372665742399</v>
      </c>
    </row>
    <row r="235" spans="1:17" x14ac:dyDescent="0.3">
      <c r="A235" t="s">
        <v>566</v>
      </c>
      <c r="B235" t="s">
        <v>567</v>
      </c>
      <c r="C235" t="s">
        <v>3165</v>
      </c>
      <c r="D235" t="s">
        <v>54</v>
      </c>
      <c r="E235">
        <v>36617.129783939999</v>
      </c>
      <c r="F235">
        <v>1436.15</v>
      </c>
      <c r="G235">
        <v>35.010438463038803</v>
      </c>
      <c r="H235">
        <v>3.8678984122030799</v>
      </c>
      <c r="I235">
        <v>9.1418167189852308</v>
      </c>
      <c r="J235">
        <v>4.3008357463632798</v>
      </c>
      <c r="K235">
        <v>1336.0785087591601</v>
      </c>
      <c r="L235">
        <v>1209.5105000749099</v>
      </c>
      <c r="M235">
        <v>65.483295980073294</v>
      </c>
      <c r="N235">
        <v>0.86523039239524902</v>
      </c>
      <c r="O235">
        <v>1.66069003934128</v>
      </c>
      <c r="P235">
        <v>63.570615034168497</v>
      </c>
      <c r="Q235">
        <v>-1.8332985962793001E-2</v>
      </c>
    </row>
    <row r="236" spans="1:17" x14ac:dyDescent="0.3">
      <c r="A236" t="s">
        <v>568</v>
      </c>
      <c r="B236" t="s">
        <v>569</v>
      </c>
      <c r="C236" t="s">
        <v>3161</v>
      </c>
      <c r="D236" t="s">
        <v>40</v>
      </c>
      <c r="E236">
        <v>36395.415042000001</v>
      </c>
      <c r="F236">
        <v>620.75</v>
      </c>
      <c r="G236">
        <v>-29.822291617620799</v>
      </c>
      <c r="H236">
        <v>4.7085371409303702</v>
      </c>
      <c r="I236">
        <v>-3.31903585680954E-2</v>
      </c>
      <c r="J236">
        <v>-1.2977617379289299</v>
      </c>
      <c r="K236">
        <v>596.57497345226795</v>
      </c>
      <c r="L236">
        <v>574.01920599663401</v>
      </c>
      <c r="M236">
        <v>51.644807553615003</v>
      </c>
      <c r="N236">
        <v>1.5626657376258499</v>
      </c>
      <c r="O236">
        <v>8.7394281111558598</v>
      </c>
      <c r="P236">
        <v>36.488566402814399</v>
      </c>
      <c r="Q236">
        <v>-8.1669076757623998E-2</v>
      </c>
    </row>
    <row r="237" spans="1:17" x14ac:dyDescent="0.3">
      <c r="A237" t="s">
        <v>570</v>
      </c>
      <c r="B237" t="s">
        <v>571</v>
      </c>
      <c r="C237" t="s">
        <v>3170</v>
      </c>
      <c r="D237" t="s">
        <v>78</v>
      </c>
      <c r="E237">
        <v>36234.173623939998</v>
      </c>
      <c r="F237">
        <v>4599.55</v>
      </c>
      <c r="G237">
        <v>14.520769152990599</v>
      </c>
      <c r="H237">
        <v>8.0778201437546198</v>
      </c>
      <c r="I237">
        <v>-2.5831959810079401</v>
      </c>
      <c r="J237">
        <v>2.0691137982688601</v>
      </c>
      <c r="K237">
        <v>4409.39416748652</v>
      </c>
      <c r="L237">
        <v>4097.3333209849397</v>
      </c>
      <c r="M237">
        <v>64.2419396175234</v>
      </c>
      <c r="N237">
        <v>1.22211532347774</v>
      </c>
      <c r="O237">
        <v>6.4343250970203503</v>
      </c>
      <c r="P237">
        <v>50.674004553420701</v>
      </c>
      <c r="Q237">
        <v>2.1706160662919999E-2</v>
      </c>
    </row>
    <row r="238" spans="1:17" x14ac:dyDescent="0.3">
      <c r="A238" t="s">
        <v>572</v>
      </c>
      <c r="B238" t="s">
        <v>573</v>
      </c>
      <c r="C238" t="s">
        <v>3163</v>
      </c>
      <c r="D238" t="s">
        <v>173</v>
      </c>
      <c r="E238">
        <v>36000.337500000001</v>
      </c>
      <c r="F238">
        <v>814</v>
      </c>
      <c r="G238">
        <v>18.783228498524501</v>
      </c>
      <c r="H238">
        <v>0.56924410514768997</v>
      </c>
      <c r="I238">
        <v>71.383900250242505</v>
      </c>
      <c r="J238">
        <v>3.5974044125189799</v>
      </c>
      <c r="K238">
        <v>781.55876393634298</v>
      </c>
      <c r="L238">
        <v>632.28103670614098</v>
      </c>
      <c r="M238">
        <v>53.419232006502497</v>
      </c>
      <c r="N238">
        <v>0.48358482672806102</v>
      </c>
      <c r="O238">
        <v>5.6511056511056399</v>
      </c>
      <c r="P238">
        <v>95.157036681850798</v>
      </c>
      <c r="Q238">
        <v>2.0716780128639999E-2</v>
      </c>
    </row>
    <row r="239" spans="1:17" x14ac:dyDescent="0.3">
      <c r="A239" t="s">
        <v>574</v>
      </c>
      <c r="B239" t="s">
        <v>575</v>
      </c>
      <c r="C239" t="s">
        <v>3161</v>
      </c>
      <c r="D239" t="s">
        <v>232</v>
      </c>
      <c r="E239">
        <v>35790.606437440001</v>
      </c>
      <c r="F239">
        <v>6971.4</v>
      </c>
      <c r="G239">
        <v>152.914417186875</v>
      </c>
      <c r="H239">
        <v>15.5715401108906</v>
      </c>
      <c r="I239">
        <v>-36.366566245517703</v>
      </c>
      <c r="J239">
        <v>0.94140130438588299</v>
      </c>
      <c r="K239">
        <v>6626.3700501460098</v>
      </c>
      <c r="L239">
        <v>5882.7216985481</v>
      </c>
      <c r="M239">
        <v>57.2320634884044</v>
      </c>
      <c r="N239">
        <v>3.00706183642346</v>
      </c>
      <c r="O239">
        <v>39.955389161431</v>
      </c>
      <c r="P239">
        <v>185.95336245616099</v>
      </c>
      <c r="Q239">
        <v>0.152530690626936</v>
      </c>
    </row>
    <row r="240" spans="1:17" x14ac:dyDescent="0.3">
      <c r="A240" t="s">
        <v>576</v>
      </c>
      <c r="B240" t="s">
        <v>577</v>
      </c>
      <c r="C240" t="s">
        <v>3170</v>
      </c>
      <c r="D240" t="s">
        <v>78</v>
      </c>
      <c r="E240">
        <v>35397.739497459901</v>
      </c>
      <c r="F240">
        <v>1898.85</v>
      </c>
      <c r="G240">
        <v>-44.5808517543229</v>
      </c>
      <c r="H240">
        <v>5.4027825873613304</v>
      </c>
      <c r="I240">
        <v>-13.6618428431048</v>
      </c>
      <c r="J240">
        <v>5.8425292394662799E-2</v>
      </c>
      <c r="K240">
        <v>1837.3664617675699</v>
      </c>
      <c r="L240">
        <v>1921.97123313211</v>
      </c>
      <c r="M240">
        <v>60.360878001486803</v>
      </c>
      <c r="N240">
        <v>0.83151303134168397</v>
      </c>
      <c r="O240">
        <v>28.0090581141217</v>
      </c>
      <c r="P240">
        <v>14.984255782971999</v>
      </c>
      <c r="Q240">
        <v>-6.0338263055234001E-2</v>
      </c>
    </row>
    <row r="241" spans="1:17" x14ac:dyDescent="0.3">
      <c r="A241" t="s">
        <v>578</v>
      </c>
      <c r="B241" t="s">
        <v>579</v>
      </c>
      <c r="C241" t="s">
        <v>3163</v>
      </c>
      <c r="D241" t="s">
        <v>43</v>
      </c>
      <c r="E241">
        <v>35033.1373389</v>
      </c>
      <c r="F241">
        <v>6614.7</v>
      </c>
      <c r="G241">
        <v>189.518075152433</v>
      </c>
      <c r="H241">
        <v>47.7173825419191</v>
      </c>
      <c r="I241">
        <v>70.291358827516902</v>
      </c>
      <c r="J241">
        <v>4.0095209841658104</v>
      </c>
      <c r="K241">
        <v>5234.5500391370597</v>
      </c>
      <c r="L241">
        <v>3780.01610201722</v>
      </c>
      <c r="M241">
        <v>64.955337276069301</v>
      </c>
      <c r="N241">
        <v>1.2965770577084399</v>
      </c>
      <c r="O241">
        <v>10.662615084584299</v>
      </c>
      <c r="P241">
        <v>232.04658400682601</v>
      </c>
      <c r="Q241">
        <v>0.186863643566752</v>
      </c>
    </row>
    <row r="242" spans="1:17" x14ac:dyDescent="0.3">
      <c r="A242" t="s">
        <v>580</v>
      </c>
      <c r="B242" t="s">
        <v>581</v>
      </c>
      <c r="C242" t="s">
        <v>3166</v>
      </c>
      <c r="D242" t="s">
        <v>204</v>
      </c>
      <c r="E242">
        <v>34965.970755839997</v>
      </c>
      <c r="F242">
        <v>2448.6999999999998</v>
      </c>
      <c r="G242">
        <v>25.616609960303201</v>
      </c>
      <c r="H242">
        <v>-5.5372679770968096</v>
      </c>
      <c r="I242">
        <v>24.2377378374524</v>
      </c>
      <c r="J242">
        <v>0.110547612621593</v>
      </c>
      <c r="K242">
        <v>2504.85430881006</v>
      </c>
      <c r="L242">
        <v>2191.94445916421</v>
      </c>
      <c r="M242">
        <v>42.225509372532599</v>
      </c>
      <c r="N242">
        <v>0.68264703149949402</v>
      </c>
      <c r="O242">
        <v>25.0173561481602</v>
      </c>
      <c r="P242">
        <v>59.001331125612701</v>
      </c>
      <c r="Q242">
        <v>3.8185301737633001E-2</v>
      </c>
    </row>
    <row r="243" spans="1:17" hidden="1" x14ac:dyDescent="0.3">
      <c r="A243" t="s">
        <v>582</v>
      </c>
      <c r="B243" t="s">
        <v>583</v>
      </c>
      <c r="C243" t="s">
        <v>3176</v>
      </c>
      <c r="D243" t="s">
        <v>40</v>
      </c>
      <c r="E243">
        <v>34812.136628059998</v>
      </c>
      <c r="F243">
        <v>373.55</v>
      </c>
      <c r="G243">
        <v>-2.5398288373902802</v>
      </c>
      <c r="H243">
        <v>14.428736654336699</v>
      </c>
      <c r="I243">
        <v>10.4966001739971</v>
      </c>
      <c r="J243">
        <v>-0.71260973804532102</v>
      </c>
      <c r="K243">
        <v>356.34701782860702</v>
      </c>
      <c r="M243">
        <v>51.644371947742599</v>
      </c>
      <c r="N243">
        <v>1.2989596106919501</v>
      </c>
      <c r="O243">
        <v>9.0617052603399806</v>
      </c>
      <c r="P243">
        <v>34.105187578531599</v>
      </c>
    </row>
    <row r="244" spans="1:17" x14ac:dyDescent="0.3">
      <c r="A244" t="s">
        <v>584</v>
      </c>
      <c r="B244" t="s">
        <v>585</v>
      </c>
      <c r="C244" t="s">
        <v>3161</v>
      </c>
      <c r="D244" t="s">
        <v>419</v>
      </c>
      <c r="E244">
        <v>34367.031095240003</v>
      </c>
      <c r="F244">
        <v>1784.8</v>
      </c>
      <c r="G244">
        <v>37.8167514843391</v>
      </c>
      <c r="H244">
        <v>16.59472931558</v>
      </c>
      <c r="I244">
        <v>51.320172685494597</v>
      </c>
      <c r="J244">
        <v>10.358265723157199</v>
      </c>
      <c r="K244">
        <v>1569.95894597701</v>
      </c>
      <c r="L244">
        <v>1278.2649874782501</v>
      </c>
      <c r="M244">
        <v>77.450859335198302</v>
      </c>
      <c r="N244">
        <v>0.84703648298138801</v>
      </c>
      <c r="O244">
        <v>5.8381891528462599</v>
      </c>
      <c r="P244">
        <v>85.703880969722107</v>
      </c>
      <c r="Q244">
        <v>0.12041638420610599</v>
      </c>
    </row>
    <row r="245" spans="1:17" x14ac:dyDescent="0.3">
      <c r="A245" t="s">
        <v>586</v>
      </c>
      <c r="B245" t="s">
        <v>587</v>
      </c>
      <c r="C245" t="s">
        <v>3159</v>
      </c>
      <c r="D245" t="s">
        <v>18</v>
      </c>
      <c r="E245">
        <v>34119.592990635902</v>
      </c>
      <c r="F245">
        <v>187.17</v>
      </c>
      <c r="G245">
        <v>70.862814552428603</v>
      </c>
      <c r="H245">
        <v>-5.8035887297585997</v>
      </c>
      <c r="I245">
        <v>-26.054231490631199</v>
      </c>
      <c r="J245">
        <v>-3.1137458819068198</v>
      </c>
      <c r="K245">
        <v>208.88334789535199</v>
      </c>
      <c r="L245">
        <v>191.90749067654801</v>
      </c>
      <c r="M245">
        <v>32.518516740351302</v>
      </c>
      <c r="N245">
        <v>0.30971152943512098</v>
      </c>
      <c r="O245">
        <v>54.538654698936703</v>
      </c>
      <c r="P245">
        <v>119.168618266978</v>
      </c>
      <c r="Q245">
        <v>0.127344913357575</v>
      </c>
    </row>
    <row r="246" spans="1:17" x14ac:dyDescent="0.3">
      <c r="A246" t="s">
        <v>588</v>
      </c>
      <c r="B246" t="s">
        <v>589</v>
      </c>
      <c r="C246" t="s">
        <v>3171</v>
      </c>
      <c r="D246" t="s">
        <v>590</v>
      </c>
      <c r="E246">
        <v>33983.598177450003</v>
      </c>
      <c r="F246">
        <v>1255</v>
      </c>
      <c r="G246">
        <v>-7.3197915257695296</v>
      </c>
      <c r="H246">
        <v>-9.0696092248010096</v>
      </c>
      <c r="I246">
        <v>1.08864208996451</v>
      </c>
      <c r="J246">
        <v>1.48565452386839</v>
      </c>
      <c r="K246">
        <v>1282.5822956484401</v>
      </c>
      <c r="L246">
        <v>1196.29572111836</v>
      </c>
      <c r="M246">
        <v>38.244425311989197</v>
      </c>
      <c r="N246">
        <v>0.88197416690066799</v>
      </c>
      <c r="O246">
        <v>14.836653386454101</v>
      </c>
      <c r="P246">
        <v>27.3400639236974</v>
      </c>
      <c r="Q246">
        <v>0.111804053160506</v>
      </c>
    </row>
    <row r="247" spans="1:17" x14ac:dyDescent="0.3">
      <c r="A247" t="s">
        <v>591</v>
      </c>
      <c r="B247" t="s">
        <v>592</v>
      </c>
      <c r="C247" t="s">
        <v>3168</v>
      </c>
      <c r="D247" t="s">
        <v>111</v>
      </c>
      <c r="E247">
        <v>33804.864824930002</v>
      </c>
      <c r="F247">
        <v>317.35000000000002</v>
      </c>
      <c r="G247">
        <v>11.411582988949</v>
      </c>
      <c r="H247">
        <v>-4.3607409184655301</v>
      </c>
      <c r="I247">
        <v>32.442312654587298</v>
      </c>
      <c r="J247">
        <v>2.1478520712279998</v>
      </c>
      <c r="K247">
        <v>315.58113386978903</v>
      </c>
      <c r="L247">
        <v>279.683602373182</v>
      </c>
      <c r="M247">
        <v>52.488197544436503</v>
      </c>
      <c r="N247">
        <v>1.1632142282164</v>
      </c>
      <c r="O247">
        <v>9.9417047423979703</v>
      </c>
      <c r="P247">
        <v>59.672955974842701</v>
      </c>
      <c r="Q247">
        <v>3.3801509811386E-2</v>
      </c>
    </row>
    <row r="248" spans="1:17" x14ac:dyDescent="0.3">
      <c r="A248" t="s">
        <v>593</v>
      </c>
      <c r="B248" t="s">
        <v>594</v>
      </c>
      <c r="C248" t="s">
        <v>3161</v>
      </c>
      <c r="D248" t="s">
        <v>548</v>
      </c>
      <c r="E248">
        <v>33680.591604000001</v>
      </c>
      <c r="F248">
        <v>4642.7</v>
      </c>
      <c r="G248">
        <v>-6.3552523071505096</v>
      </c>
      <c r="H248">
        <v>2.56300398862167</v>
      </c>
      <c r="I248">
        <v>-17.305757498516599</v>
      </c>
      <c r="J248">
        <v>0.15732183828736401</v>
      </c>
      <c r="K248">
        <v>4454.8281799933102</v>
      </c>
      <c r="L248">
        <v>4331.6651651775301</v>
      </c>
      <c r="M248">
        <v>58.259737625209802</v>
      </c>
      <c r="N248">
        <v>0.53813060928882195</v>
      </c>
      <c r="O248">
        <v>13.479225450707499</v>
      </c>
      <c r="P248">
        <v>26.825470538421602</v>
      </c>
      <c r="Q248">
        <v>4.0541641339267E-2</v>
      </c>
    </row>
    <row r="249" spans="1:17" x14ac:dyDescent="0.3">
      <c r="A249" t="s">
        <v>595</v>
      </c>
      <c r="B249" t="s">
        <v>596</v>
      </c>
      <c r="C249" t="s">
        <v>3166</v>
      </c>
      <c r="D249" t="s">
        <v>403</v>
      </c>
      <c r="E249">
        <v>32939.510564290002</v>
      </c>
      <c r="F249">
        <v>523.65</v>
      </c>
      <c r="G249">
        <v>11.894392539725001</v>
      </c>
      <c r="H249">
        <v>3.3381007576799302</v>
      </c>
      <c r="I249">
        <v>-9.0327882320392501</v>
      </c>
      <c r="J249">
        <v>4.4494787388394501</v>
      </c>
      <c r="K249">
        <v>509.66550925487201</v>
      </c>
      <c r="L249">
        <v>483.28753938299798</v>
      </c>
      <c r="M249">
        <v>68.264514436904705</v>
      </c>
      <c r="N249">
        <v>0.58162406197912897</v>
      </c>
      <c r="O249">
        <v>8.4789458607848793</v>
      </c>
      <c r="P249">
        <v>43.4657534246575</v>
      </c>
      <c r="Q249">
        <v>0.115189143238469</v>
      </c>
    </row>
    <row r="250" spans="1:17" x14ac:dyDescent="0.3">
      <c r="A250" t="s">
        <v>597</v>
      </c>
      <c r="B250" t="s">
        <v>598</v>
      </c>
      <c r="C250" t="s">
        <v>3164</v>
      </c>
      <c r="D250" t="s">
        <v>46</v>
      </c>
      <c r="E250">
        <v>32468.400000000001</v>
      </c>
      <c r="F250">
        <v>175.71</v>
      </c>
      <c r="G250">
        <v>167.01986253570101</v>
      </c>
      <c r="H250">
        <v>-4.3614104412880597</v>
      </c>
      <c r="I250">
        <v>33.576331446927597</v>
      </c>
      <c r="J250">
        <v>-0.72185305747740303</v>
      </c>
      <c r="K250">
        <v>176.29513476353901</v>
      </c>
      <c r="L250">
        <v>139.531194725403</v>
      </c>
      <c r="M250">
        <v>47.341244315828199</v>
      </c>
      <c r="N250">
        <v>1.4635446418325799</v>
      </c>
      <c r="O250">
        <v>19.3728302316316</v>
      </c>
      <c r="P250">
        <v>228.12324929971899</v>
      </c>
      <c r="Q250">
        <v>0.142598214750386</v>
      </c>
    </row>
    <row r="251" spans="1:17" x14ac:dyDescent="0.3">
      <c r="A251" t="s">
        <v>599</v>
      </c>
      <c r="B251" t="s">
        <v>600</v>
      </c>
      <c r="C251" t="s">
        <v>3169</v>
      </c>
      <c r="D251" t="s">
        <v>182</v>
      </c>
      <c r="E251">
        <v>32253.090811507001</v>
      </c>
      <c r="F251">
        <v>171.44</v>
      </c>
      <c r="G251">
        <v>44.125165244231802</v>
      </c>
      <c r="H251">
        <v>-2.3008485586990099</v>
      </c>
      <c r="I251">
        <v>-3.3120649613549702</v>
      </c>
      <c r="J251">
        <v>0.98703969259310997</v>
      </c>
      <c r="K251">
        <v>180.020058722881</v>
      </c>
      <c r="L251">
        <v>162.38446700726001</v>
      </c>
      <c r="M251">
        <v>47.616252584370898</v>
      </c>
      <c r="N251">
        <v>0.59553486364395802</v>
      </c>
      <c r="O251">
        <v>21.9085394307046</v>
      </c>
      <c r="P251">
        <v>93.498871331828397</v>
      </c>
      <c r="Q251">
        <v>6.6280155546294003E-2</v>
      </c>
    </row>
    <row r="252" spans="1:17" x14ac:dyDescent="0.3">
      <c r="A252" t="s">
        <v>601</v>
      </c>
      <c r="B252" t="s">
        <v>602</v>
      </c>
      <c r="C252" t="s">
        <v>3161</v>
      </c>
      <c r="D252" t="s">
        <v>24</v>
      </c>
      <c r="E252">
        <v>32225.862383700001</v>
      </c>
      <c r="F252">
        <v>195.69</v>
      </c>
      <c r="G252">
        <v>-44.117254679521999</v>
      </c>
      <c r="H252">
        <v>-1.78887882513477</v>
      </c>
      <c r="I252">
        <v>-9.5504088972712804</v>
      </c>
      <c r="J252">
        <v>1.8423080881228799</v>
      </c>
      <c r="K252">
        <v>198.88528534802401</v>
      </c>
      <c r="L252">
        <v>204.63939135089601</v>
      </c>
      <c r="M252">
        <v>51.979256927831301</v>
      </c>
      <c r="N252">
        <v>1.36671934914122</v>
      </c>
      <c r="O252">
        <v>34.447340180898301</v>
      </c>
      <c r="P252">
        <v>15.6902157848063</v>
      </c>
      <c r="Q252">
        <v>-7.3342017748280003E-2</v>
      </c>
    </row>
    <row r="253" spans="1:17" hidden="1" x14ac:dyDescent="0.3">
      <c r="A253" t="s">
        <v>603</v>
      </c>
      <c r="B253" t="s">
        <v>604</v>
      </c>
      <c r="C253" t="s">
        <v>3176</v>
      </c>
      <c r="D253" t="s">
        <v>141</v>
      </c>
      <c r="E253">
        <v>32216.064643341</v>
      </c>
      <c r="F253">
        <v>391.7</v>
      </c>
      <c r="G253">
        <v>3.7986064263435502</v>
      </c>
      <c r="H253">
        <v>0.66795491481088498</v>
      </c>
      <c r="I253">
        <v>-8.3746848456052092</v>
      </c>
      <c r="J253">
        <v>3.0070069821136598</v>
      </c>
      <c r="K253">
        <v>375.12188085812397</v>
      </c>
      <c r="L253">
        <v>357.060513247443</v>
      </c>
      <c r="M253">
        <v>56.330526885428</v>
      </c>
      <c r="N253">
        <v>1.61998981027181</v>
      </c>
      <c r="O253">
        <v>1.8636711769211201</v>
      </c>
      <c r="P253">
        <v>37.922535211267601</v>
      </c>
      <c r="Q253">
        <v>-0.123824141917355</v>
      </c>
    </row>
    <row r="254" spans="1:17" x14ac:dyDescent="0.3">
      <c r="A254" t="s">
        <v>605</v>
      </c>
      <c r="B254" t="s">
        <v>606</v>
      </c>
      <c r="C254" t="s">
        <v>3174</v>
      </c>
      <c r="D254" t="s">
        <v>141</v>
      </c>
      <c r="E254">
        <v>32185.113871850001</v>
      </c>
      <c r="F254">
        <v>1320.4</v>
      </c>
      <c r="G254">
        <v>83.289274808476804</v>
      </c>
      <c r="H254">
        <v>16.8774498078518</v>
      </c>
      <c r="I254">
        <v>39.177844836045303</v>
      </c>
      <c r="J254">
        <v>8.0588028689223599</v>
      </c>
      <c r="K254">
        <v>1228.6598291746</v>
      </c>
      <c r="L254">
        <v>1073.70717601198</v>
      </c>
      <c r="M254">
        <v>80.304508894537506</v>
      </c>
      <c r="N254">
        <v>1.20912390894377</v>
      </c>
      <c r="O254">
        <v>10.0499848530748</v>
      </c>
      <c r="P254">
        <v>133.69911504424701</v>
      </c>
      <c r="Q254">
        <v>0.16696483880506399</v>
      </c>
    </row>
    <row r="255" spans="1:17" x14ac:dyDescent="0.3">
      <c r="A255" t="s">
        <v>607</v>
      </c>
      <c r="B255" t="s">
        <v>608</v>
      </c>
      <c r="C255" t="s">
        <v>3166</v>
      </c>
      <c r="D255" t="s">
        <v>204</v>
      </c>
      <c r="E255">
        <v>31949.283003359898</v>
      </c>
      <c r="F255">
        <v>16700.099999999999</v>
      </c>
      <c r="G255">
        <v>-20.856841928550399</v>
      </c>
      <c r="H255">
        <v>7.0406506599086098</v>
      </c>
      <c r="I255">
        <v>7.4464354389537899</v>
      </c>
      <c r="J255">
        <v>10.0522291684726</v>
      </c>
      <c r="K255">
        <v>15735.80307869</v>
      </c>
      <c r="L255">
        <v>15108.8970211328</v>
      </c>
      <c r="M255">
        <v>83.826573626185194</v>
      </c>
      <c r="N255">
        <v>0.44450805587429998</v>
      </c>
      <c r="O255">
        <v>9.2807827498038993</v>
      </c>
      <c r="P255">
        <v>28.709826589595298</v>
      </c>
      <c r="Q255">
        <v>9.1810802004908001E-2</v>
      </c>
    </row>
    <row r="256" spans="1:17" x14ac:dyDescent="0.3">
      <c r="A256" t="s">
        <v>609</v>
      </c>
      <c r="B256" t="s">
        <v>610</v>
      </c>
      <c r="C256" t="s">
        <v>3178</v>
      </c>
      <c r="D256" t="s">
        <v>611</v>
      </c>
      <c r="E256">
        <v>31930.706335499999</v>
      </c>
      <c r="F256">
        <v>807.85</v>
      </c>
      <c r="G256">
        <v>6.7000272697686496</v>
      </c>
      <c r="H256">
        <v>-11.7151018379116</v>
      </c>
      <c r="I256">
        <v>19.651131382191899</v>
      </c>
      <c r="J256">
        <v>3.57169519642204</v>
      </c>
      <c r="K256">
        <v>802.23018684878298</v>
      </c>
      <c r="L256">
        <v>711.72116717126698</v>
      </c>
      <c r="M256">
        <v>51.237019949400199</v>
      </c>
      <c r="N256">
        <v>0.53217436841947396</v>
      </c>
      <c r="O256">
        <v>14.0063130531657</v>
      </c>
      <c r="P256">
        <v>42.3273431994362</v>
      </c>
      <c r="Q256">
        <v>4.8709011923413002E-2</v>
      </c>
    </row>
    <row r="257" spans="1:17" x14ac:dyDescent="0.3">
      <c r="A257" t="s">
        <v>612</v>
      </c>
      <c r="B257" t="s">
        <v>613</v>
      </c>
      <c r="C257" t="s">
        <v>3165</v>
      </c>
      <c r="D257" t="s">
        <v>54</v>
      </c>
      <c r="E257">
        <v>31755.0708496349</v>
      </c>
      <c r="F257">
        <v>1888.2</v>
      </c>
      <c r="G257">
        <v>-12.5689442892518</v>
      </c>
      <c r="H257">
        <v>-7.0829874852077603</v>
      </c>
      <c r="I257">
        <v>-3.8537800206792401</v>
      </c>
      <c r="J257">
        <v>2.46088281108393</v>
      </c>
      <c r="K257">
        <v>1922.3956336437</v>
      </c>
      <c r="L257">
        <v>1838.4208317791999</v>
      </c>
      <c r="M257">
        <v>61.523848352130898</v>
      </c>
      <c r="N257">
        <v>1.1910576883001001</v>
      </c>
      <c r="O257">
        <v>17.622603537760799</v>
      </c>
      <c r="P257">
        <v>28.009220026439699</v>
      </c>
      <c r="Q257">
        <v>-0.107380202145356</v>
      </c>
    </row>
    <row r="258" spans="1:17" x14ac:dyDescent="0.3">
      <c r="A258" t="s">
        <v>614</v>
      </c>
      <c r="B258" t="s">
        <v>615</v>
      </c>
      <c r="C258" t="s">
        <v>3161</v>
      </c>
      <c r="D258" t="s">
        <v>204</v>
      </c>
      <c r="E258">
        <v>31557.831084779998</v>
      </c>
      <c r="F258">
        <v>14421.7</v>
      </c>
      <c r="G258">
        <v>132.710882738267</v>
      </c>
      <c r="H258">
        <v>-0.24818743692091699</v>
      </c>
      <c r="I258">
        <v>52.010674280692299</v>
      </c>
      <c r="J258">
        <v>4.9473600261689299</v>
      </c>
      <c r="K258">
        <v>13404.8086348666</v>
      </c>
      <c r="L258">
        <v>10518.123624761</v>
      </c>
      <c r="M258">
        <v>63.038077368063597</v>
      </c>
      <c r="N258">
        <v>1.1936731150236899</v>
      </c>
      <c r="O258">
        <v>3.9405895282802899</v>
      </c>
      <c r="P258">
        <v>179.346847064976</v>
      </c>
      <c r="Q258">
        <v>0.217144974587757</v>
      </c>
    </row>
    <row r="259" spans="1:17" hidden="1" x14ac:dyDescent="0.3">
      <c r="A259" t="s">
        <v>616</v>
      </c>
      <c r="B259" t="s">
        <v>617</v>
      </c>
      <c r="C259" t="s">
        <v>3176</v>
      </c>
      <c r="D259" t="s">
        <v>111</v>
      </c>
      <c r="E259">
        <v>31506.691295764998</v>
      </c>
      <c r="F259">
        <v>639.35</v>
      </c>
      <c r="G259">
        <v>-30.4683275327993</v>
      </c>
      <c r="H259">
        <v>-10.3209988405468</v>
      </c>
      <c r="I259">
        <v>-17.431898521411899</v>
      </c>
      <c r="J259">
        <v>-1.44103094139692</v>
      </c>
      <c r="M259">
        <v>34.8811030740859</v>
      </c>
      <c r="O259">
        <v>10.6905450848518</v>
      </c>
      <c r="P259">
        <v>8.8070115724983005</v>
      </c>
    </row>
    <row r="260" spans="1:17" x14ac:dyDescent="0.3">
      <c r="A260" t="s">
        <v>618</v>
      </c>
      <c r="B260" t="s">
        <v>619</v>
      </c>
      <c r="C260" t="s">
        <v>3173</v>
      </c>
      <c r="D260" t="s">
        <v>166</v>
      </c>
      <c r="E260">
        <v>31489.232301567899</v>
      </c>
      <c r="F260">
        <v>238.53</v>
      </c>
      <c r="G260">
        <v>333.32597248673898</v>
      </c>
      <c r="H260">
        <v>28.9998661795602</v>
      </c>
      <c r="I260">
        <v>80.181224539593998</v>
      </c>
      <c r="J260">
        <v>11.3348695658545</v>
      </c>
      <c r="K260">
        <v>196.98183259292401</v>
      </c>
      <c r="L260">
        <v>146.140147704322</v>
      </c>
      <c r="M260">
        <v>81.179763267897798</v>
      </c>
      <c r="N260">
        <v>0.788436473314723</v>
      </c>
      <c r="O260">
        <v>5.01823669978618</v>
      </c>
      <c r="P260">
        <v>406.97130712008499</v>
      </c>
      <c r="Q260">
        <v>0.206328109566636</v>
      </c>
    </row>
    <row r="261" spans="1:17" x14ac:dyDescent="0.3">
      <c r="A261" t="s">
        <v>620</v>
      </c>
      <c r="B261" t="s">
        <v>621</v>
      </c>
      <c r="C261" t="s">
        <v>3166</v>
      </c>
      <c r="D261" t="s">
        <v>536</v>
      </c>
      <c r="E261">
        <v>30907.965552612</v>
      </c>
      <c r="F261">
        <v>69.73</v>
      </c>
      <c r="G261">
        <v>-20.462639734216001</v>
      </c>
      <c r="H261">
        <v>-4.7575166353084599</v>
      </c>
      <c r="I261">
        <v>-6.1666206698959796</v>
      </c>
      <c r="J261">
        <v>0.57154310593886903</v>
      </c>
      <c r="K261">
        <v>71.211229238371402</v>
      </c>
      <c r="L261">
        <v>68.313601409417799</v>
      </c>
      <c r="M261">
        <v>42.933968731929497</v>
      </c>
      <c r="N261">
        <v>0.40504984958048001</v>
      </c>
      <c r="O261">
        <v>14.728237487451601</v>
      </c>
      <c r="P261">
        <v>20.535868625756201</v>
      </c>
      <c r="Q261">
        <v>3.6673694234816999E-2</v>
      </c>
    </row>
    <row r="262" spans="1:17" x14ac:dyDescent="0.3">
      <c r="A262" t="s">
        <v>622</v>
      </c>
      <c r="B262" t="s">
        <v>623</v>
      </c>
      <c r="C262" t="s">
        <v>3168</v>
      </c>
      <c r="D262" t="s">
        <v>624</v>
      </c>
      <c r="E262">
        <v>30825.047721334999</v>
      </c>
      <c r="F262">
        <v>1268.3499999999999</v>
      </c>
      <c r="G262">
        <v>-26.578277260237599</v>
      </c>
      <c r="H262">
        <v>10.905574106763</v>
      </c>
      <c r="I262">
        <v>20.754891832949401</v>
      </c>
      <c r="J262">
        <v>1.1200410791125599</v>
      </c>
      <c r="K262">
        <v>1160.0980685577399</v>
      </c>
      <c r="L262">
        <v>1118.2497262688</v>
      </c>
      <c r="M262">
        <v>63.210707655003098</v>
      </c>
      <c r="N262">
        <v>1.31478548023453</v>
      </c>
      <c r="O262">
        <v>17.309890803011701</v>
      </c>
      <c r="P262">
        <v>43.146549291800603</v>
      </c>
      <c r="Q262">
        <v>1.7372594281268E-2</v>
      </c>
    </row>
    <row r="263" spans="1:17" x14ac:dyDescent="0.3">
      <c r="A263" t="s">
        <v>625</v>
      </c>
      <c r="B263" t="s">
        <v>626</v>
      </c>
      <c r="C263" t="s">
        <v>3172</v>
      </c>
      <c r="D263" t="s">
        <v>414</v>
      </c>
      <c r="E263">
        <v>30659.08578714</v>
      </c>
      <c r="F263">
        <v>410.45</v>
      </c>
      <c r="G263">
        <v>-30.063045679990001</v>
      </c>
      <c r="H263">
        <v>1.16920741638852</v>
      </c>
      <c r="I263">
        <v>-21.676033381305</v>
      </c>
      <c r="J263">
        <v>-0.41972402631381001</v>
      </c>
      <c r="K263">
        <v>411.87252814341099</v>
      </c>
      <c r="L263">
        <v>415.851552997851</v>
      </c>
      <c r="M263">
        <v>46.073801621817502</v>
      </c>
      <c r="N263">
        <v>0.47847345633189797</v>
      </c>
      <c r="O263">
        <v>18.893896942380302</v>
      </c>
      <c r="P263">
        <v>15.8808582721626</v>
      </c>
      <c r="Q263">
        <v>-6.9909996754805998E-2</v>
      </c>
    </row>
    <row r="264" spans="1:17" x14ac:dyDescent="0.3">
      <c r="A264" t="s">
        <v>627</v>
      </c>
      <c r="B264" t="s">
        <v>628</v>
      </c>
      <c r="C264" t="s">
        <v>3165</v>
      </c>
      <c r="D264" t="s">
        <v>54</v>
      </c>
      <c r="E264">
        <v>30538.138436607998</v>
      </c>
      <c r="F264">
        <v>235.31</v>
      </c>
      <c r="G264">
        <v>99.489769668678804</v>
      </c>
      <c r="H264">
        <v>24.3265369523617</v>
      </c>
      <c r="I264">
        <v>77.273764223137306</v>
      </c>
      <c r="J264">
        <v>22.890639895504801</v>
      </c>
      <c r="K264">
        <v>183.91278138146799</v>
      </c>
      <c r="L264">
        <v>151.79622619147599</v>
      </c>
      <c r="M264">
        <v>78.954319382375502</v>
      </c>
      <c r="N264">
        <v>2.8852986253975401</v>
      </c>
      <c r="O264">
        <v>3.6887510093068698</v>
      </c>
      <c r="P264">
        <v>168.92571428571401</v>
      </c>
    </row>
    <row r="265" spans="1:17" x14ac:dyDescent="0.3">
      <c r="A265" t="s">
        <v>629</v>
      </c>
      <c r="B265" t="s">
        <v>630</v>
      </c>
      <c r="C265" t="s">
        <v>3161</v>
      </c>
      <c r="D265" t="s">
        <v>51</v>
      </c>
      <c r="E265">
        <v>30483.550351139998</v>
      </c>
      <c r="F265">
        <v>394</v>
      </c>
      <c r="G265">
        <v>-24.627680981166201</v>
      </c>
      <c r="H265">
        <v>4.7950905136195097</v>
      </c>
      <c r="I265">
        <v>-24.6987396304288</v>
      </c>
      <c r="J265">
        <v>3.9168787655270201</v>
      </c>
      <c r="K265">
        <v>394.03700582649998</v>
      </c>
      <c r="L265">
        <v>415.96337986887198</v>
      </c>
      <c r="M265">
        <v>56.431422291375</v>
      </c>
      <c r="N265">
        <v>0.550973522637482</v>
      </c>
      <c r="O265">
        <v>31.903553299492302</v>
      </c>
      <c r="P265">
        <v>17.1573000297353</v>
      </c>
      <c r="Q265">
        <v>8.5625101476429002E-2</v>
      </c>
    </row>
    <row r="266" spans="1:17" x14ac:dyDescent="0.3">
      <c r="A266" t="s">
        <v>631</v>
      </c>
      <c r="B266" t="s">
        <v>632</v>
      </c>
      <c r="C266" t="s">
        <v>3165</v>
      </c>
      <c r="D266" t="s">
        <v>54</v>
      </c>
      <c r="E266">
        <v>30392.51009684</v>
      </c>
      <c r="F266">
        <v>1190.25</v>
      </c>
      <c r="G266">
        <v>105.118649917941</v>
      </c>
      <c r="H266">
        <v>26.955945583442901</v>
      </c>
      <c r="I266">
        <v>71.339832349301503</v>
      </c>
      <c r="J266">
        <v>11.8430082571096</v>
      </c>
      <c r="K266">
        <v>988.37228912848502</v>
      </c>
      <c r="L266">
        <v>774.90224666433096</v>
      </c>
      <c r="M266">
        <v>82.125811606734104</v>
      </c>
      <c r="N266">
        <v>0.77357650544216905</v>
      </c>
      <c r="O266">
        <v>5.6080655324511604</v>
      </c>
      <c r="P266">
        <v>134.76331360946699</v>
      </c>
      <c r="Q266">
        <v>9.7606540784323001E-2</v>
      </c>
    </row>
    <row r="267" spans="1:17" x14ac:dyDescent="0.3">
      <c r="A267" t="s">
        <v>633</v>
      </c>
      <c r="B267" t="s">
        <v>634</v>
      </c>
      <c r="C267" t="s">
        <v>3175</v>
      </c>
      <c r="D267" t="s">
        <v>281</v>
      </c>
      <c r="E267">
        <v>30390.488136359902</v>
      </c>
      <c r="F267">
        <v>581</v>
      </c>
      <c r="G267">
        <v>5.5227611517542901</v>
      </c>
      <c r="H267">
        <v>15.733182660854499</v>
      </c>
      <c r="I267">
        <v>52.8709131409992</v>
      </c>
      <c r="J267">
        <v>22.1438671377669</v>
      </c>
      <c r="K267">
        <v>515.97156583177298</v>
      </c>
      <c r="L267">
        <v>457.37810633355099</v>
      </c>
      <c r="M267">
        <v>82.518789607780306</v>
      </c>
      <c r="N267">
        <v>1.63640636423244</v>
      </c>
      <c r="O267">
        <v>8.1411359724612602</v>
      </c>
      <c r="P267">
        <v>72.865218684915206</v>
      </c>
      <c r="Q267">
        <v>3.2356631559139003E-2</v>
      </c>
    </row>
    <row r="268" spans="1:17" x14ac:dyDescent="0.3">
      <c r="A268" t="s">
        <v>635</v>
      </c>
      <c r="B268" t="s">
        <v>636</v>
      </c>
      <c r="C268" t="s">
        <v>3165</v>
      </c>
      <c r="D268" t="s">
        <v>269</v>
      </c>
      <c r="E268">
        <v>30302.8865848799</v>
      </c>
      <c r="F268">
        <v>1117.5</v>
      </c>
      <c r="G268">
        <v>35.450896183311002</v>
      </c>
      <c r="H268">
        <v>-1.9587811634348899</v>
      </c>
      <c r="I268">
        <v>-21.352088718216301</v>
      </c>
      <c r="J268">
        <v>-1.5280465270999199</v>
      </c>
      <c r="K268">
        <v>1161.7315281148501</v>
      </c>
      <c r="L268">
        <v>1136.5855395369899</v>
      </c>
      <c r="M268">
        <v>52.773713114361101</v>
      </c>
      <c r="N268">
        <v>1.37908501973748</v>
      </c>
      <c r="O268">
        <v>35.472035794183398</v>
      </c>
      <c r="P268">
        <v>65.5555555555555</v>
      </c>
    </row>
    <row r="269" spans="1:17" x14ac:dyDescent="0.3">
      <c r="A269" t="s">
        <v>637</v>
      </c>
      <c r="B269" t="s">
        <v>638</v>
      </c>
      <c r="C269" t="s">
        <v>3169</v>
      </c>
      <c r="D269" t="s">
        <v>639</v>
      </c>
      <c r="E269">
        <v>30277.522066199999</v>
      </c>
      <c r="F269">
        <v>307</v>
      </c>
      <c r="G269">
        <v>59.769392148301201</v>
      </c>
      <c r="H269">
        <v>2.0187634752920798</v>
      </c>
      <c r="I269">
        <v>2.50542042450535</v>
      </c>
      <c r="J269">
        <v>0.88908852756962298</v>
      </c>
      <c r="K269">
        <v>319.26617433472097</v>
      </c>
      <c r="L269">
        <v>290.22064914449697</v>
      </c>
      <c r="M269">
        <v>43.988756630414301</v>
      </c>
      <c r="N269">
        <v>0.80913438294033602</v>
      </c>
      <c r="O269">
        <v>35.439739413680698</v>
      </c>
      <c r="P269">
        <v>126.317729450792</v>
      </c>
      <c r="Q269">
        <v>0.1047768395949</v>
      </c>
    </row>
    <row r="270" spans="1:17" x14ac:dyDescent="0.3">
      <c r="A270" t="s">
        <v>640</v>
      </c>
      <c r="B270" t="s">
        <v>641</v>
      </c>
      <c r="C270" t="s">
        <v>3171</v>
      </c>
      <c r="D270" t="s">
        <v>345</v>
      </c>
      <c r="E270">
        <v>30050.296045440002</v>
      </c>
      <c r="F270">
        <v>459.3</v>
      </c>
      <c r="G270">
        <v>20.297454522080599</v>
      </c>
      <c r="H270">
        <v>5.09616410485902</v>
      </c>
      <c r="I270">
        <v>47.458832897187897</v>
      </c>
      <c r="J270">
        <v>1.7587819511332199</v>
      </c>
      <c r="K270">
        <v>442.20188567738802</v>
      </c>
      <c r="L270">
        <v>374.822179502447</v>
      </c>
      <c r="M270">
        <v>55.898069980221301</v>
      </c>
      <c r="N270">
        <v>0.61599198903655805</v>
      </c>
      <c r="O270">
        <v>5.3777487480949304</v>
      </c>
      <c r="P270">
        <v>75.808612440191396</v>
      </c>
      <c r="Q270">
        <v>-4.3298958359858003E-2</v>
      </c>
    </row>
    <row r="271" spans="1:17" x14ac:dyDescent="0.3">
      <c r="A271" t="s">
        <v>642</v>
      </c>
      <c r="B271" t="s">
        <v>643</v>
      </c>
      <c r="C271" t="s">
        <v>3159</v>
      </c>
      <c r="D271" t="s">
        <v>443</v>
      </c>
      <c r="E271">
        <v>29868.345000000001</v>
      </c>
      <c r="F271">
        <v>850.2</v>
      </c>
      <c r="G271">
        <v>111.814373726097</v>
      </c>
      <c r="H271">
        <v>10.784496448284999</v>
      </c>
      <c r="I271">
        <v>98.9972881684931</v>
      </c>
      <c r="J271">
        <v>1.99538520712305</v>
      </c>
      <c r="K271">
        <v>795.50253450754997</v>
      </c>
      <c r="L271">
        <v>630.60669833614395</v>
      </c>
      <c r="M271">
        <v>66.849099571348802</v>
      </c>
      <c r="N271">
        <v>0.73277896955841404</v>
      </c>
      <c r="O271">
        <v>14.090802164196599</v>
      </c>
      <c r="P271">
        <v>203.642857142857</v>
      </c>
      <c r="Q271">
        <v>0.12546349620484301</v>
      </c>
    </row>
    <row r="272" spans="1:17" x14ac:dyDescent="0.3">
      <c r="A272" t="s">
        <v>644</v>
      </c>
      <c r="B272" t="s">
        <v>645</v>
      </c>
      <c r="C272" t="s">
        <v>3175</v>
      </c>
      <c r="D272" t="s">
        <v>163</v>
      </c>
      <c r="E272">
        <v>29753.033938600001</v>
      </c>
      <c r="F272">
        <v>6713.15</v>
      </c>
      <c r="G272">
        <v>114.721525999861</v>
      </c>
      <c r="H272">
        <v>-8.4490326743886097</v>
      </c>
      <c r="I272">
        <v>96.532728722913305</v>
      </c>
      <c r="J272">
        <v>7.2689173047215201</v>
      </c>
      <c r="K272">
        <v>6218.0133649468598</v>
      </c>
      <c r="L272">
        <v>4659.3738368056302</v>
      </c>
      <c r="M272">
        <v>61.427379678462401</v>
      </c>
      <c r="N272">
        <v>0.39762550571581901</v>
      </c>
      <c r="O272">
        <v>18.4227970475857</v>
      </c>
      <c r="P272">
        <v>176.26131687242699</v>
      </c>
      <c r="Q272">
        <v>7.1771039942280998E-2</v>
      </c>
    </row>
    <row r="273" spans="1:17" x14ac:dyDescent="0.3">
      <c r="A273" t="s">
        <v>646</v>
      </c>
      <c r="B273" t="s">
        <v>647</v>
      </c>
      <c r="C273" t="s">
        <v>3165</v>
      </c>
      <c r="D273" t="s">
        <v>54</v>
      </c>
      <c r="E273">
        <v>29694.620225719998</v>
      </c>
      <c r="F273">
        <v>1867.75</v>
      </c>
      <c r="G273">
        <v>6.75248855377464</v>
      </c>
      <c r="H273">
        <v>-3.4214499896062498</v>
      </c>
      <c r="I273">
        <v>7.0539316940035004</v>
      </c>
      <c r="J273">
        <v>0.171892195895156</v>
      </c>
      <c r="K273">
        <v>1890.61121640738</v>
      </c>
      <c r="L273">
        <v>1719.83204332269</v>
      </c>
      <c r="M273">
        <v>40.265324331359302</v>
      </c>
      <c r="N273">
        <v>0.91217737058864801</v>
      </c>
      <c r="O273">
        <v>8.6869227680363892</v>
      </c>
      <c r="P273">
        <v>50.086383542930598</v>
      </c>
      <c r="Q273">
        <v>8.9921305864676004E-2</v>
      </c>
    </row>
    <row r="274" spans="1:17" x14ac:dyDescent="0.3">
      <c r="A274" t="s">
        <v>648</v>
      </c>
      <c r="B274" t="s">
        <v>649</v>
      </c>
      <c r="C274" t="s">
        <v>3173</v>
      </c>
      <c r="D274" t="s">
        <v>218</v>
      </c>
      <c r="E274">
        <v>29683.074264399998</v>
      </c>
      <c r="F274">
        <v>4663</v>
      </c>
      <c r="G274">
        <v>87.118195794612006</v>
      </c>
      <c r="H274">
        <v>6.9755281448132802</v>
      </c>
      <c r="I274">
        <v>42.211776644369699</v>
      </c>
      <c r="J274">
        <v>-2.7332356553674102</v>
      </c>
      <c r="K274">
        <v>4458.7865754346203</v>
      </c>
      <c r="L274">
        <v>3411.3164438045801</v>
      </c>
      <c r="M274">
        <v>37.950481938352098</v>
      </c>
      <c r="N274">
        <v>1.4655432369313499</v>
      </c>
      <c r="O274">
        <v>15.376367145614401</v>
      </c>
      <c r="P274">
        <v>134.78173304466</v>
      </c>
    </row>
    <row r="275" spans="1:17" x14ac:dyDescent="0.3">
      <c r="A275" t="s">
        <v>650</v>
      </c>
      <c r="B275" t="s">
        <v>651</v>
      </c>
      <c r="C275" t="s">
        <v>3163</v>
      </c>
      <c r="D275" t="s">
        <v>173</v>
      </c>
      <c r="E275">
        <v>29370.522416864998</v>
      </c>
      <c r="F275">
        <v>8892.5499999999993</v>
      </c>
      <c r="G275">
        <v>22.706562065914</v>
      </c>
      <c r="H275">
        <v>9.9868935501893006</v>
      </c>
      <c r="I275">
        <v>27.3577615649675</v>
      </c>
      <c r="J275">
        <v>1.8999275165435601</v>
      </c>
      <c r="K275">
        <v>8214.9934216066795</v>
      </c>
      <c r="L275">
        <v>7168.9944542050798</v>
      </c>
      <c r="M275">
        <v>64.270277729748202</v>
      </c>
      <c r="N275">
        <v>1.7364989173418099</v>
      </c>
      <c r="O275">
        <v>6.7747721407245498</v>
      </c>
      <c r="P275">
        <v>54.116984402079702</v>
      </c>
      <c r="Q275">
        <v>2.9211661387969001E-2</v>
      </c>
    </row>
    <row r="276" spans="1:17" x14ac:dyDescent="0.3">
      <c r="A276" t="s">
        <v>652</v>
      </c>
      <c r="B276" t="s">
        <v>653</v>
      </c>
      <c r="C276" t="s">
        <v>3175</v>
      </c>
      <c r="D276" t="s">
        <v>376</v>
      </c>
      <c r="E276">
        <v>29170.56365444</v>
      </c>
      <c r="F276">
        <v>6492.1</v>
      </c>
      <c r="G276">
        <v>-0.97949423570221195</v>
      </c>
      <c r="H276">
        <v>-3.90290638684669</v>
      </c>
      <c r="I276">
        <v>9.8474030526233403</v>
      </c>
      <c r="J276">
        <v>2.8114045449877598</v>
      </c>
      <c r="K276">
        <v>6378.7863871568497</v>
      </c>
      <c r="L276">
        <v>5874.5806519830603</v>
      </c>
      <c r="M276">
        <v>59.405213709763302</v>
      </c>
      <c r="N276">
        <v>0.922174064816356</v>
      </c>
      <c r="O276">
        <v>10.855501301581899</v>
      </c>
      <c r="P276">
        <v>34.889567620353603</v>
      </c>
      <c r="Q276">
        <v>-1.3944981388725E-2</v>
      </c>
    </row>
    <row r="277" spans="1:17" x14ac:dyDescent="0.3">
      <c r="A277" t="s">
        <v>654</v>
      </c>
      <c r="B277" t="s">
        <v>655</v>
      </c>
      <c r="C277" t="s">
        <v>624</v>
      </c>
      <c r="D277" t="s">
        <v>624</v>
      </c>
      <c r="E277">
        <v>29166.98862</v>
      </c>
      <c r="F277">
        <v>847</v>
      </c>
      <c r="G277">
        <v>-16.5654961268854</v>
      </c>
      <c r="H277">
        <v>-7.6286422899490303</v>
      </c>
      <c r="I277">
        <v>-2.33053020521933</v>
      </c>
      <c r="J277">
        <v>5.5552450032891203</v>
      </c>
      <c r="K277">
        <v>860.14644190770798</v>
      </c>
      <c r="L277">
        <v>818.63194422780998</v>
      </c>
      <c r="M277">
        <v>48.7631769072457</v>
      </c>
      <c r="N277">
        <v>0.46439970319765</v>
      </c>
      <c r="O277">
        <v>19.1558441558441</v>
      </c>
      <c r="P277">
        <v>19.295774647887299</v>
      </c>
      <c r="Q277">
        <v>6.6505616522449004E-2</v>
      </c>
    </row>
    <row r="278" spans="1:17" x14ac:dyDescent="0.3">
      <c r="A278" t="s">
        <v>656</v>
      </c>
      <c r="B278" t="s">
        <v>657</v>
      </c>
      <c r="C278" t="s">
        <v>3173</v>
      </c>
      <c r="D278" t="s">
        <v>258</v>
      </c>
      <c r="E278">
        <v>29060.0572536</v>
      </c>
      <c r="F278">
        <v>1533.4</v>
      </c>
      <c r="G278">
        <v>2.5273318798325</v>
      </c>
      <c r="H278">
        <v>-1.2388737835930099</v>
      </c>
      <c r="I278">
        <v>31.770039187195501</v>
      </c>
      <c r="J278">
        <v>2.4023333448869302</v>
      </c>
      <c r="K278">
        <v>1578.8962121961199</v>
      </c>
      <c r="L278">
        <v>1431.7869251865</v>
      </c>
      <c r="M278">
        <v>48.784022350440402</v>
      </c>
      <c r="N278">
        <v>0.49728455023603402</v>
      </c>
      <c r="O278">
        <v>20.069779574801</v>
      </c>
      <c r="P278">
        <v>49.512480499219897</v>
      </c>
      <c r="Q278">
        <v>5.7462772943049002E-2</v>
      </c>
    </row>
    <row r="279" spans="1:17" x14ac:dyDescent="0.3">
      <c r="A279" t="s">
        <v>658</v>
      </c>
      <c r="B279" t="s">
        <v>659</v>
      </c>
      <c r="C279" t="s">
        <v>3166</v>
      </c>
      <c r="D279" t="s">
        <v>204</v>
      </c>
      <c r="E279">
        <v>28927.322056050001</v>
      </c>
      <c r="F279">
        <v>1376.2</v>
      </c>
      <c r="G279">
        <v>-17.032127945901699</v>
      </c>
      <c r="H279">
        <v>-1.0106816116711701</v>
      </c>
      <c r="I279">
        <v>17.994923264335501</v>
      </c>
      <c r="J279">
        <v>3.4653203992658899</v>
      </c>
      <c r="K279">
        <v>1350.5342365958099</v>
      </c>
      <c r="L279">
        <v>1254.0912170679301</v>
      </c>
      <c r="M279">
        <v>57.543568537504001</v>
      </c>
      <c r="N279">
        <v>0.46427472287376398</v>
      </c>
      <c r="O279">
        <v>9.4281354454294402</v>
      </c>
      <c r="P279">
        <v>37.2015353172823</v>
      </c>
      <c r="Q279">
        <v>3.2795402735210998E-2</v>
      </c>
    </row>
    <row r="280" spans="1:17" x14ac:dyDescent="0.3">
      <c r="A280" t="s">
        <v>660</v>
      </c>
      <c r="B280" t="s">
        <v>661</v>
      </c>
      <c r="C280" t="s">
        <v>3162</v>
      </c>
      <c r="D280" t="s">
        <v>662</v>
      </c>
      <c r="E280">
        <v>28865.043617520001</v>
      </c>
      <c r="F280">
        <v>293.14999999999998</v>
      </c>
      <c r="G280">
        <v>71.734639378116398</v>
      </c>
      <c r="H280">
        <v>1.6476787312574099</v>
      </c>
      <c r="I280">
        <v>-0.93504557985703196</v>
      </c>
      <c r="J280">
        <v>2.8909171124235198</v>
      </c>
      <c r="K280">
        <v>297.60083656453901</v>
      </c>
      <c r="L280">
        <v>279.33680892429101</v>
      </c>
      <c r="M280">
        <v>55.704137596965502</v>
      </c>
      <c r="N280">
        <v>0.61560937141901695</v>
      </c>
      <c r="O280">
        <v>31.093296946955501</v>
      </c>
      <c r="P280">
        <v>135.46184738955799</v>
      </c>
      <c r="Q280">
        <v>8.4187553167796997E-2</v>
      </c>
    </row>
    <row r="281" spans="1:17" x14ac:dyDescent="0.3">
      <c r="A281" t="s">
        <v>663</v>
      </c>
      <c r="B281" t="s">
        <v>664</v>
      </c>
      <c r="C281" t="s">
        <v>3161</v>
      </c>
      <c r="D281" t="s">
        <v>548</v>
      </c>
      <c r="E281">
        <v>28308.005000000001</v>
      </c>
      <c r="F281">
        <v>1359.3</v>
      </c>
      <c r="G281">
        <v>70.841187216070097</v>
      </c>
      <c r="H281">
        <v>2.3317493701875902</v>
      </c>
      <c r="I281">
        <v>38.570558613369002</v>
      </c>
      <c r="J281">
        <v>-3.23796833166517</v>
      </c>
      <c r="K281">
        <v>1303.2077124577299</v>
      </c>
      <c r="L281">
        <v>1063.5732683633701</v>
      </c>
      <c r="M281">
        <v>32.1331440544567</v>
      </c>
      <c r="N281">
        <v>0.54518364160060595</v>
      </c>
      <c r="O281">
        <v>22.445376296623198</v>
      </c>
      <c r="P281">
        <v>115.419968304278</v>
      </c>
      <c r="Q281">
        <v>7.7787754938688003E-2</v>
      </c>
    </row>
    <row r="282" spans="1:17" x14ac:dyDescent="0.3">
      <c r="A282" t="s">
        <v>665</v>
      </c>
      <c r="B282" t="s">
        <v>666</v>
      </c>
      <c r="C282" t="s">
        <v>3165</v>
      </c>
      <c r="D282" t="s">
        <v>269</v>
      </c>
      <c r="E282">
        <v>28113.007174999999</v>
      </c>
      <c r="F282">
        <v>3396.15</v>
      </c>
      <c r="G282">
        <v>28.292416421984001</v>
      </c>
      <c r="H282">
        <v>3.7407853827601198</v>
      </c>
      <c r="I282">
        <v>46.908965067065303</v>
      </c>
      <c r="J282">
        <v>1.6194877814691999</v>
      </c>
      <c r="K282">
        <v>3168.8354547004801</v>
      </c>
      <c r="L282">
        <v>2741.2083579015898</v>
      </c>
      <c r="M282">
        <v>58.776551138241402</v>
      </c>
      <c r="N282">
        <v>0.64100652355936205</v>
      </c>
      <c r="O282">
        <v>1.8624030151789399</v>
      </c>
      <c r="P282">
        <v>74.726037968822297</v>
      </c>
      <c r="Q282">
        <v>-4.5016419902810002E-2</v>
      </c>
    </row>
    <row r="283" spans="1:17" hidden="1" x14ac:dyDescent="0.3">
      <c r="A283" t="s">
        <v>667</v>
      </c>
      <c r="B283" t="s">
        <v>668</v>
      </c>
      <c r="C283" t="s">
        <v>3176</v>
      </c>
      <c r="D283" t="s">
        <v>54</v>
      </c>
      <c r="E283">
        <v>28031.922783000002</v>
      </c>
      <c r="F283">
        <v>6119.9</v>
      </c>
      <c r="G283">
        <v>34.500498378029498</v>
      </c>
      <c r="H283">
        <v>2.4816911212274202</v>
      </c>
      <c r="I283">
        <v>27.3695460738546</v>
      </c>
      <c r="J283">
        <v>2.22602193410339</v>
      </c>
      <c r="K283">
        <v>5628.61226831356</v>
      </c>
      <c r="L283">
        <v>4833.1258422659503</v>
      </c>
      <c r="M283">
        <v>59.612783281670701</v>
      </c>
      <c r="N283">
        <v>1.4965412712055599</v>
      </c>
      <c r="O283">
        <v>5.4126701416689702</v>
      </c>
      <c r="P283">
        <v>60.965281430825797</v>
      </c>
      <c r="Q283">
        <v>-5.7498602594946997E-2</v>
      </c>
    </row>
    <row r="284" spans="1:17" x14ac:dyDescent="0.3">
      <c r="A284" t="s">
        <v>669</v>
      </c>
      <c r="B284" t="s">
        <v>670</v>
      </c>
      <c r="C284" t="s">
        <v>3173</v>
      </c>
      <c r="D284" t="s">
        <v>258</v>
      </c>
      <c r="E284">
        <v>27838.82954707</v>
      </c>
      <c r="F284">
        <v>3726.05</v>
      </c>
      <c r="G284">
        <v>-9.3840541030713904</v>
      </c>
      <c r="H284">
        <v>-8.3018767037581593</v>
      </c>
      <c r="I284">
        <v>33.655402201820998</v>
      </c>
      <c r="J284">
        <v>-1.4994753755149399</v>
      </c>
      <c r="K284">
        <v>3880.7558039148898</v>
      </c>
      <c r="L284">
        <v>3602.9750877983702</v>
      </c>
      <c r="M284">
        <v>38.485771904737199</v>
      </c>
      <c r="N284">
        <v>0.66197703201515901</v>
      </c>
      <c r="O284">
        <v>29.3031494478066</v>
      </c>
      <c r="P284">
        <v>47.5955634779164</v>
      </c>
      <c r="Q284">
        <v>8.3322806246954997E-2</v>
      </c>
    </row>
    <row r="285" spans="1:17" x14ac:dyDescent="0.3">
      <c r="A285" t="s">
        <v>671</v>
      </c>
      <c r="B285" t="s">
        <v>672</v>
      </c>
      <c r="C285" t="s">
        <v>3175</v>
      </c>
      <c r="D285" t="s">
        <v>281</v>
      </c>
      <c r="E285">
        <v>27785.44056784</v>
      </c>
      <c r="F285">
        <v>560.25</v>
      </c>
      <c r="G285">
        <v>93.211601854118996</v>
      </c>
      <c r="H285">
        <v>16.923750452352401</v>
      </c>
      <c r="I285">
        <v>65.045018112000406</v>
      </c>
      <c r="J285">
        <v>8.4443497165383903</v>
      </c>
      <c r="K285">
        <v>474.028113499516</v>
      </c>
      <c r="L285">
        <v>373.81949260335199</v>
      </c>
      <c r="M285">
        <v>81.627361361025606</v>
      </c>
      <c r="N285">
        <v>1.1827674009757301</v>
      </c>
      <c r="O285">
        <v>3.2574743418116898</v>
      </c>
      <c r="P285">
        <v>150.111607142857</v>
      </c>
      <c r="Q285">
        <v>0.23506906008460299</v>
      </c>
    </row>
    <row r="286" spans="1:17" hidden="1" x14ac:dyDescent="0.3">
      <c r="A286" t="s">
        <v>673</v>
      </c>
      <c r="B286" t="s">
        <v>674</v>
      </c>
      <c r="C286" t="s">
        <v>3176</v>
      </c>
      <c r="D286" t="s">
        <v>118</v>
      </c>
      <c r="E286">
        <v>27771.483584599999</v>
      </c>
      <c r="F286">
        <v>1229</v>
      </c>
      <c r="G286">
        <v>-22.479199000813399</v>
      </c>
      <c r="H286">
        <v>1.3607688294037801</v>
      </c>
      <c r="I286">
        <v>-1.85621700560808</v>
      </c>
      <c r="J286">
        <v>-4.41875419482305</v>
      </c>
      <c r="K286">
        <v>1229.65176585326</v>
      </c>
      <c r="L286">
        <v>1132.1503692983699</v>
      </c>
      <c r="M286">
        <v>37.680526494694</v>
      </c>
      <c r="N286">
        <v>0.32209823262616999</v>
      </c>
      <c r="O286">
        <v>13.913751017087</v>
      </c>
      <c r="P286">
        <v>28.027501432366201</v>
      </c>
      <c r="Q286">
        <v>-5.6143333452117999E-2</v>
      </c>
    </row>
    <row r="287" spans="1:17" x14ac:dyDescent="0.3">
      <c r="A287" t="s">
        <v>675</v>
      </c>
      <c r="B287" t="s">
        <v>676</v>
      </c>
      <c r="C287" t="s">
        <v>3165</v>
      </c>
      <c r="D287" t="s">
        <v>54</v>
      </c>
      <c r="E287">
        <v>27682.32595785</v>
      </c>
      <c r="F287">
        <v>1591.95</v>
      </c>
      <c r="G287">
        <v>71.1245872548796</v>
      </c>
      <c r="H287">
        <v>5.3041565127317103</v>
      </c>
      <c r="I287">
        <v>45.620014833959402</v>
      </c>
      <c r="J287">
        <v>3.1960442996160201</v>
      </c>
      <c r="K287">
        <v>1407.7489241808701</v>
      </c>
      <c r="L287">
        <v>1121.50579987891</v>
      </c>
      <c r="M287">
        <v>58.584030126234303</v>
      </c>
      <c r="N287">
        <v>0.76370889377078799</v>
      </c>
      <c r="O287">
        <v>2.0132541851188801</v>
      </c>
      <c r="P287">
        <v>119.821872410936</v>
      </c>
      <c r="Q287">
        <v>4.3953170308967997E-2</v>
      </c>
    </row>
    <row r="288" spans="1:17" x14ac:dyDescent="0.3">
      <c r="A288" t="s">
        <v>677</v>
      </c>
      <c r="B288" t="s">
        <v>678</v>
      </c>
      <c r="C288" t="s">
        <v>3173</v>
      </c>
      <c r="D288" t="s">
        <v>258</v>
      </c>
      <c r="E288">
        <v>27594.191999999999</v>
      </c>
      <c r="F288">
        <v>2468.15</v>
      </c>
      <c r="G288">
        <v>-12.9946051159673</v>
      </c>
      <c r="H288">
        <v>0.47406401200971299</v>
      </c>
      <c r="I288">
        <v>11.2608046986588</v>
      </c>
      <c r="J288">
        <v>2.58607190970414</v>
      </c>
      <c r="K288">
        <v>2497.0969420554802</v>
      </c>
      <c r="L288">
        <v>2363.5175700049799</v>
      </c>
      <c r="M288">
        <v>61.7150813431034</v>
      </c>
      <c r="N288">
        <v>1.12229377416461</v>
      </c>
      <c r="O288">
        <v>19.927881206571701</v>
      </c>
      <c r="P288">
        <v>31.620627133105799</v>
      </c>
      <c r="Q288">
        <v>5.2628390897448002E-2</v>
      </c>
    </row>
    <row r="289" spans="1:17" x14ac:dyDescent="0.3">
      <c r="A289" t="s">
        <v>679</v>
      </c>
      <c r="B289" t="s">
        <v>680</v>
      </c>
      <c r="C289" t="s">
        <v>3179</v>
      </c>
      <c r="D289" t="s">
        <v>681</v>
      </c>
      <c r="E289">
        <v>27444.582984000001</v>
      </c>
      <c r="F289">
        <v>2613.35</v>
      </c>
      <c r="G289">
        <v>120.51679652669699</v>
      </c>
      <c r="H289">
        <v>11.3029661776726</v>
      </c>
      <c r="I289">
        <v>66.430427988436904</v>
      </c>
      <c r="J289">
        <v>9.6276303180470908</v>
      </c>
      <c r="K289">
        <v>2284.02495554189</v>
      </c>
      <c r="L289">
        <v>1873.2859577960601</v>
      </c>
      <c r="M289">
        <v>66.371764298118293</v>
      </c>
      <c r="N289">
        <v>1.6108640453560199</v>
      </c>
      <c r="O289">
        <v>2.8947519467350298</v>
      </c>
      <c r="P289">
        <v>162.48995580554401</v>
      </c>
      <c r="Q289">
        <v>0.12955878288869199</v>
      </c>
    </row>
    <row r="290" spans="1:17" x14ac:dyDescent="0.3">
      <c r="A290" t="s">
        <v>682</v>
      </c>
      <c r="B290" t="s">
        <v>683</v>
      </c>
      <c r="C290" t="s">
        <v>3165</v>
      </c>
      <c r="D290" t="s">
        <v>269</v>
      </c>
      <c r="E290">
        <v>27337.237791</v>
      </c>
      <c r="F290">
        <v>1327.6</v>
      </c>
      <c r="G290">
        <v>4.4912997020672396</v>
      </c>
      <c r="H290">
        <v>8.9786660358304697</v>
      </c>
      <c r="I290">
        <v>-7.5428293480402404</v>
      </c>
      <c r="J290">
        <v>7.9714809671454701</v>
      </c>
      <c r="K290">
        <v>1260.85426688507</v>
      </c>
      <c r="L290">
        <v>1213.1549147086801</v>
      </c>
      <c r="M290">
        <v>69.860387922020706</v>
      </c>
      <c r="N290">
        <v>1.1089553762793101</v>
      </c>
      <c r="O290">
        <v>8.8354926182585292</v>
      </c>
      <c r="P290">
        <v>35.476299811214801</v>
      </c>
      <c r="Q290">
        <v>0.11682287144603901</v>
      </c>
    </row>
    <row r="291" spans="1:17" x14ac:dyDescent="0.3">
      <c r="A291" t="s">
        <v>684</v>
      </c>
      <c r="B291" t="s">
        <v>685</v>
      </c>
      <c r="C291" t="s">
        <v>3165</v>
      </c>
      <c r="D291" t="s">
        <v>54</v>
      </c>
      <c r="E291">
        <v>27319.202440379999</v>
      </c>
      <c r="F291">
        <v>506.8</v>
      </c>
      <c r="G291">
        <v>-0.21636680652982301</v>
      </c>
      <c r="H291">
        <v>16.279176752370699</v>
      </c>
      <c r="I291">
        <v>12.0764325054494</v>
      </c>
      <c r="J291">
        <v>9.5435750568455706</v>
      </c>
      <c r="K291">
        <v>455.118750744289</v>
      </c>
      <c r="L291">
        <v>428.69622782426597</v>
      </c>
      <c r="M291">
        <v>81.342599408039405</v>
      </c>
      <c r="N291">
        <v>1.3867529711237501</v>
      </c>
      <c r="O291">
        <v>2.2099447513812098</v>
      </c>
      <c r="P291">
        <v>45.0486548368632</v>
      </c>
      <c r="Q291">
        <v>-6.6428510710388994E-2</v>
      </c>
    </row>
    <row r="292" spans="1:17" x14ac:dyDescent="0.3">
      <c r="A292" t="s">
        <v>686</v>
      </c>
      <c r="B292" t="s">
        <v>687</v>
      </c>
      <c r="C292" t="s">
        <v>3161</v>
      </c>
      <c r="D292" t="s">
        <v>553</v>
      </c>
      <c r="E292">
        <v>27298.27413699</v>
      </c>
      <c r="F292">
        <v>1108.3499999999999</v>
      </c>
      <c r="G292">
        <v>39.901855025309104</v>
      </c>
      <c r="H292">
        <v>25.8975331997087</v>
      </c>
      <c r="I292">
        <v>51.882833427468597</v>
      </c>
      <c r="J292">
        <v>7.0122965886762199</v>
      </c>
      <c r="K292">
        <v>884.90663311369894</v>
      </c>
      <c r="L292">
        <v>780.80914567135596</v>
      </c>
      <c r="M292">
        <v>70.365470106565994</v>
      </c>
      <c r="N292">
        <v>1.71670896521733</v>
      </c>
      <c r="O292">
        <v>2.3097397031623701</v>
      </c>
      <c r="P292">
        <v>83.501655629138995</v>
      </c>
      <c r="Q292">
        <v>6.6326368208297001E-2</v>
      </c>
    </row>
    <row r="293" spans="1:17" x14ac:dyDescent="0.3">
      <c r="A293" t="s">
        <v>688</v>
      </c>
      <c r="B293" t="s">
        <v>689</v>
      </c>
      <c r="C293" t="s">
        <v>3161</v>
      </c>
      <c r="D293" t="s">
        <v>545</v>
      </c>
      <c r="E293">
        <v>27201.478847760001</v>
      </c>
      <c r="F293">
        <v>834.75</v>
      </c>
      <c r="G293">
        <v>7.3925984968970502</v>
      </c>
      <c r="H293">
        <v>8.9442946275878992</v>
      </c>
      <c r="I293">
        <v>-3.5063208632249299</v>
      </c>
      <c r="J293">
        <v>1.0704914009917299</v>
      </c>
      <c r="K293">
        <v>793.92707952621197</v>
      </c>
      <c r="L293">
        <v>742.03670511345297</v>
      </c>
      <c r="M293">
        <v>64.439337547072796</v>
      </c>
      <c r="N293">
        <v>0.51438324944252101</v>
      </c>
      <c r="O293">
        <v>5.7681940700808596</v>
      </c>
      <c r="P293">
        <v>37.328288229003803</v>
      </c>
      <c r="Q293">
        <v>-1.8802992677145001E-2</v>
      </c>
    </row>
    <row r="294" spans="1:17" x14ac:dyDescent="0.3">
      <c r="A294" t="s">
        <v>690</v>
      </c>
      <c r="B294" t="s">
        <v>691</v>
      </c>
      <c r="C294" t="s">
        <v>3171</v>
      </c>
      <c r="D294" t="s">
        <v>345</v>
      </c>
      <c r="E294">
        <v>27152.474697450001</v>
      </c>
      <c r="F294">
        <v>2119.85</v>
      </c>
      <c r="G294">
        <v>1.3095171928834</v>
      </c>
      <c r="H294">
        <v>0.680314555660817</v>
      </c>
      <c r="I294">
        <v>56.783759069006102</v>
      </c>
      <c r="J294">
        <v>-1.1618639731429901</v>
      </c>
      <c r="K294">
        <v>2041.6524572042499</v>
      </c>
      <c r="L294">
        <v>1723.1657337289901</v>
      </c>
      <c r="M294">
        <v>46.619430734064601</v>
      </c>
      <c r="N294">
        <v>1.0111196021347</v>
      </c>
      <c r="O294">
        <v>7.5547798193268401</v>
      </c>
      <c r="P294">
        <v>78.724390860804306</v>
      </c>
      <c r="Q294">
        <v>-5.5820394252006002E-2</v>
      </c>
    </row>
    <row r="295" spans="1:17" x14ac:dyDescent="0.3">
      <c r="A295" t="s">
        <v>692</v>
      </c>
      <c r="B295" t="s">
        <v>693</v>
      </c>
      <c r="C295" t="s">
        <v>3175</v>
      </c>
      <c r="D295" t="s">
        <v>163</v>
      </c>
      <c r="E295">
        <v>27076.77100723</v>
      </c>
      <c r="F295">
        <v>1030.2</v>
      </c>
      <c r="G295">
        <v>-29.744377999044701</v>
      </c>
      <c r="H295">
        <v>-0.230668356378078</v>
      </c>
      <c r="I295">
        <v>-23.931804674414899</v>
      </c>
      <c r="J295">
        <v>-2.2695039218320501</v>
      </c>
      <c r="K295">
        <v>1069.87369515816</v>
      </c>
      <c r="L295">
        <v>1060.36144028434</v>
      </c>
      <c r="M295">
        <v>45.160078461768002</v>
      </c>
      <c r="N295">
        <v>0.75930222779132395</v>
      </c>
      <c r="O295">
        <v>30.945447485925001</v>
      </c>
      <c r="P295">
        <v>10.4180064308681</v>
      </c>
      <c r="Q295">
        <v>1.1100316998876999E-2</v>
      </c>
    </row>
    <row r="296" spans="1:17" x14ac:dyDescent="0.3">
      <c r="A296" t="s">
        <v>694</v>
      </c>
      <c r="B296" t="s">
        <v>695</v>
      </c>
      <c r="C296" t="s">
        <v>3163</v>
      </c>
      <c r="D296" t="s">
        <v>248</v>
      </c>
      <c r="E296">
        <v>27007.399535929999</v>
      </c>
      <c r="F296">
        <v>2019.45</v>
      </c>
      <c r="G296">
        <v>39.148540180897797</v>
      </c>
      <c r="H296">
        <v>17.350963438987399</v>
      </c>
      <c r="I296">
        <v>18.106127245378801</v>
      </c>
      <c r="J296">
        <v>3.0895331425402501</v>
      </c>
      <c r="K296">
        <v>1807.2288627456101</v>
      </c>
      <c r="L296">
        <v>1656.54610870185</v>
      </c>
      <c r="M296">
        <v>76.837442476249905</v>
      </c>
      <c r="N296">
        <v>2.2445975323823699</v>
      </c>
      <c r="O296">
        <v>2.4536383668820601</v>
      </c>
      <c r="P296">
        <v>76.950711938663702</v>
      </c>
      <c r="Q296">
        <v>9.3046306039828997E-2</v>
      </c>
    </row>
    <row r="297" spans="1:17" x14ac:dyDescent="0.3">
      <c r="A297" t="s">
        <v>696</v>
      </c>
      <c r="B297" t="s">
        <v>697</v>
      </c>
      <c r="C297" t="s">
        <v>3173</v>
      </c>
      <c r="D297" t="s">
        <v>436</v>
      </c>
      <c r="E297">
        <v>26770.588019999999</v>
      </c>
      <c r="F297">
        <v>3820.25</v>
      </c>
      <c r="G297">
        <v>12.444168959338899</v>
      </c>
      <c r="H297">
        <v>4.1868784426594798</v>
      </c>
      <c r="I297">
        <v>29.899077734474702</v>
      </c>
      <c r="J297">
        <v>2.8814353850929</v>
      </c>
      <c r="K297">
        <v>3599.7662795051601</v>
      </c>
      <c r="L297">
        <v>3282.5970822013701</v>
      </c>
      <c r="M297">
        <v>79.469615089589595</v>
      </c>
      <c r="N297">
        <v>0.96806838346241697</v>
      </c>
      <c r="O297">
        <v>3.1032000523526002</v>
      </c>
      <c r="P297">
        <v>52.192100073700701</v>
      </c>
      <c r="Q297">
        <v>0.11635417543615401</v>
      </c>
    </row>
    <row r="298" spans="1:17" x14ac:dyDescent="0.3">
      <c r="A298" t="s">
        <v>698</v>
      </c>
      <c r="B298" t="s">
        <v>699</v>
      </c>
      <c r="C298" t="s">
        <v>3161</v>
      </c>
      <c r="D298" t="s">
        <v>548</v>
      </c>
      <c r="E298">
        <v>26622.173814000002</v>
      </c>
      <c r="F298">
        <v>5295.8</v>
      </c>
      <c r="G298">
        <v>171.76131243414599</v>
      </c>
      <c r="H298">
        <v>17.145389308406799</v>
      </c>
      <c r="I298">
        <v>38.327317463153697</v>
      </c>
      <c r="J298">
        <v>2.37063102231133</v>
      </c>
      <c r="K298">
        <v>4597.79455032227</v>
      </c>
      <c r="L298">
        <v>3736.9750299108</v>
      </c>
      <c r="M298">
        <v>64.391809931058802</v>
      </c>
      <c r="N298">
        <v>0.77405794591409105</v>
      </c>
      <c r="O298">
        <v>2.3867970844820299</v>
      </c>
      <c r="P298">
        <v>211.15158636897701</v>
      </c>
      <c r="Q298">
        <v>0.13746263810181999</v>
      </c>
    </row>
    <row r="299" spans="1:17" x14ac:dyDescent="0.3">
      <c r="A299" t="s">
        <v>700</v>
      </c>
      <c r="B299" t="s">
        <v>701</v>
      </c>
      <c r="C299" t="s">
        <v>3167</v>
      </c>
      <c r="D299" t="s">
        <v>60</v>
      </c>
      <c r="E299">
        <v>26358.968000550001</v>
      </c>
      <c r="F299">
        <v>194.44</v>
      </c>
      <c r="G299">
        <v>86.847759259294804</v>
      </c>
      <c r="H299">
        <v>11.7584920271869</v>
      </c>
      <c r="I299">
        <v>48.586181421103298</v>
      </c>
      <c r="J299">
        <v>2.92987688181013</v>
      </c>
      <c r="K299">
        <v>180.01525331841799</v>
      </c>
      <c r="L299">
        <v>147.472881626933</v>
      </c>
      <c r="M299">
        <v>61.368908930687802</v>
      </c>
      <c r="N299">
        <v>0.76990999984856001</v>
      </c>
      <c r="O299">
        <v>8.0024686278543395</v>
      </c>
      <c r="P299">
        <v>136.257594167679</v>
      </c>
      <c r="Q299">
        <v>9.0559616740940999E-2</v>
      </c>
    </row>
    <row r="300" spans="1:17" hidden="1" x14ac:dyDescent="0.3">
      <c r="A300" t="s">
        <v>702</v>
      </c>
      <c r="B300" t="s">
        <v>703</v>
      </c>
      <c r="C300" t="s">
        <v>3176</v>
      </c>
      <c r="D300" t="s">
        <v>54</v>
      </c>
      <c r="E300">
        <v>26281.833757795001</v>
      </c>
      <c r="F300">
        <v>1428.25</v>
      </c>
      <c r="G300">
        <v>-19.530932345710401</v>
      </c>
      <c r="H300">
        <v>6.4144208070084296</v>
      </c>
      <c r="I300">
        <v>-6.4945033343230198</v>
      </c>
      <c r="J300">
        <v>1.19136846875684</v>
      </c>
      <c r="M300">
        <v>54.740137591831399</v>
      </c>
      <c r="O300">
        <v>2.5030631892175799</v>
      </c>
      <c r="P300">
        <v>16.5918367346938</v>
      </c>
    </row>
    <row r="301" spans="1:17" x14ac:dyDescent="0.3">
      <c r="A301" t="s">
        <v>704</v>
      </c>
      <c r="B301" t="s">
        <v>705</v>
      </c>
      <c r="C301" t="s">
        <v>3173</v>
      </c>
      <c r="D301" t="s">
        <v>258</v>
      </c>
      <c r="E301">
        <v>26184.0755335049</v>
      </c>
      <c r="F301">
        <v>5434.2</v>
      </c>
      <c r="G301">
        <v>-23.943440999039399</v>
      </c>
      <c r="H301">
        <v>-3.4485033856571201</v>
      </c>
      <c r="I301">
        <v>18.5009082421752</v>
      </c>
      <c r="J301">
        <v>1.9950176908219199</v>
      </c>
      <c r="K301">
        <v>5469.5478573517903</v>
      </c>
      <c r="L301">
        <v>5257.8657569356401</v>
      </c>
      <c r="M301">
        <v>51.446718940175003</v>
      </c>
      <c r="N301">
        <v>0.88125483461772802</v>
      </c>
      <c r="O301">
        <v>35.254499282323003</v>
      </c>
      <c r="P301">
        <v>35.027953783078601</v>
      </c>
      <c r="Q301">
        <v>5.5758453943954997E-2</v>
      </c>
    </row>
    <row r="302" spans="1:17" x14ac:dyDescent="0.3">
      <c r="A302" t="s">
        <v>706</v>
      </c>
      <c r="B302" t="s">
        <v>707</v>
      </c>
      <c r="C302" t="s">
        <v>3166</v>
      </c>
      <c r="D302" t="s">
        <v>521</v>
      </c>
      <c r="E302">
        <v>26068.302594519999</v>
      </c>
      <c r="F302">
        <v>1400</v>
      </c>
      <c r="G302">
        <v>87.506219885128999</v>
      </c>
      <c r="H302">
        <v>-9.4636616258760302</v>
      </c>
      <c r="I302">
        <v>47.205603725514102</v>
      </c>
      <c r="J302">
        <v>-3.9345061187018899</v>
      </c>
      <c r="K302">
        <v>1492.6292691537001</v>
      </c>
      <c r="L302">
        <v>1188.8675967670899</v>
      </c>
      <c r="M302">
        <v>28.142417506153599</v>
      </c>
      <c r="N302">
        <v>0.32260950611977302</v>
      </c>
      <c r="O302">
        <v>26.853571428571399</v>
      </c>
      <c r="P302">
        <v>133.72287145242001</v>
      </c>
      <c r="Q302">
        <v>7.5550730167145003E-2</v>
      </c>
    </row>
    <row r="303" spans="1:17" hidden="1" x14ac:dyDescent="0.3">
      <c r="A303" t="s">
        <v>708</v>
      </c>
      <c r="B303" t="s">
        <v>709</v>
      </c>
      <c r="C303" t="s">
        <v>3173</v>
      </c>
      <c r="D303" t="s">
        <v>710</v>
      </c>
      <c r="E303">
        <v>26034.258914599999</v>
      </c>
      <c r="F303">
        <v>1133.45</v>
      </c>
      <c r="G303">
        <v>136.428305783262</v>
      </c>
      <c r="H303">
        <v>-1.37975200870185</v>
      </c>
      <c r="I303">
        <v>69.512665406075996</v>
      </c>
      <c r="J303">
        <v>-2.4391074611345598</v>
      </c>
      <c r="K303">
        <v>1154.9864496410801</v>
      </c>
      <c r="M303">
        <v>39.763190836048203</v>
      </c>
      <c r="N303">
        <v>0.41861156561199098</v>
      </c>
      <c r="O303">
        <v>27.923596100401401</v>
      </c>
      <c r="P303">
        <v>208.002717391304</v>
      </c>
    </row>
    <row r="304" spans="1:17" x14ac:dyDescent="0.3">
      <c r="A304" t="s">
        <v>711</v>
      </c>
      <c r="B304" t="s">
        <v>712</v>
      </c>
      <c r="C304" t="s">
        <v>3165</v>
      </c>
      <c r="D304" t="s">
        <v>713</v>
      </c>
      <c r="E304">
        <v>25741.477736274999</v>
      </c>
      <c r="F304">
        <v>2544.85</v>
      </c>
      <c r="G304">
        <v>60.015181522396198</v>
      </c>
      <c r="H304">
        <v>31.939239525046698</v>
      </c>
      <c r="I304">
        <v>55.9725445212963</v>
      </c>
      <c r="J304">
        <v>1.8015561382102201</v>
      </c>
      <c r="K304">
        <v>2161.3943047743301</v>
      </c>
      <c r="L304">
        <v>1791.2454047445301</v>
      </c>
      <c r="M304">
        <v>75.022083943051499</v>
      </c>
      <c r="N304">
        <v>1.1175096343462201</v>
      </c>
      <c r="O304">
        <v>5.57007289231192</v>
      </c>
      <c r="P304">
        <v>103.57171426285799</v>
      </c>
      <c r="Q304">
        <v>0.10529159008151601</v>
      </c>
    </row>
    <row r="305" spans="1:17" x14ac:dyDescent="0.3">
      <c r="A305" t="s">
        <v>714</v>
      </c>
      <c r="B305" t="s">
        <v>715</v>
      </c>
      <c r="C305" t="s">
        <v>3159</v>
      </c>
      <c r="D305" t="s">
        <v>281</v>
      </c>
      <c r="E305">
        <v>25707.290760160002</v>
      </c>
      <c r="F305">
        <v>255.95</v>
      </c>
      <c r="G305">
        <v>41.5863064652155</v>
      </c>
      <c r="H305">
        <v>-0.53888988272171601</v>
      </c>
      <c r="I305">
        <v>15.160728679240901</v>
      </c>
      <c r="J305">
        <v>-1.16270314821872</v>
      </c>
      <c r="K305">
        <v>252.35754390390801</v>
      </c>
      <c r="L305">
        <v>211.40563952126999</v>
      </c>
      <c r="M305">
        <v>44.159029692100702</v>
      </c>
      <c r="N305">
        <v>0.61579643193919398</v>
      </c>
      <c r="O305">
        <v>11.115452236765</v>
      </c>
      <c r="P305">
        <v>93.3157099697885</v>
      </c>
      <c r="Q305">
        <v>6.5797748635887998E-2</v>
      </c>
    </row>
    <row r="306" spans="1:17" hidden="1" x14ac:dyDescent="0.3">
      <c r="A306" t="s">
        <v>716</v>
      </c>
      <c r="B306" t="s">
        <v>717</v>
      </c>
      <c r="C306" t="s">
        <v>3176</v>
      </c>
      <c r="D306" t="s">
        <v>419</v>
      </c>
      <c r="E306">
        <v>25582.918187499999</v>
      </c>
      <c r="F306">
        <v>1589.5</v>
      </c>
      <c r="G306">
        <v>216.99257277573699</v>
      </c>
      <c r="H306">
        <v>19.082575263304001</v>
      </c>
      <c r="I306">
        <v>83.859774412092705</v>
      </c>
      <c r="J306">
        <v>-0.309051573247348</v>
      </c>
      <c r="K306">
        <v>1381.80767920332</v>
      </c>
      <c r="L306">
        <v>1006.3386053798999</v>
      </c>
      <c r="M306">
        <v>82.705186395898394</v>
      </c>
      <c r="N306">
        <v>0.49071427026693698</v>
      </c>
      <c r="O306">
        <v>15.130544196288101</v>
      </c>
      <c r="P306">
        <v>312.85714285714198</v>
      </c>
    </row>
    <row r="307" spans="1:17" x14ac:dyDescent="0.3">
      <c r="A307" t="s">
        <v>718</v>
      </c>
      <c r="B307" t="s">
        <v>719</v>
      </c>
      <c r="C307" t="s">
        <v>3164</v>
      </c>
      <c r="D307" t="s">
        <v>46</v>
      </c>
      <c r="E307">
        <v>25213.941887749999</v>
      </c>
      <c r="F307">
        <v>952.65</v>
      </c>
      <c r="G307">
        <v>14.8754536237895</v>
      </c>
      <c r="H307">
        <v>15.4125223207439</v>
      </c>
      <c r="I307">
        <v>15.712992093316</v>
      </c>
      <c r="J307">
        <v>6.8819098065250301</v>
      </c>
      <c r="K307">
        <v>882.58943553754398</v>
      </c>
      <c r="L307">
        <v>771.64564329880795</v>
      </c>
      <c r="M307">
        <v>74.2174992838858</v>
      </c>
      <c r="N307">
        <v>2.6999935680619598</v>
      </c>
      <c r="O307">
        <v>9.1691597123812496</v>
      </c>
      <c r="P307">
        <v>73.193346059449098</v>
      </c>
      <c r="Q307">
        <v>9.3067929685176007E-2</v>
      </c>
    </row>
    <row r="308" spans="1:17" x14ac:dyDescent="0.3">
      <c r="A308" t="s">
        <v>720</v>
      </c>
      <c r="B308" t="s">
        <v>721</v>
      </c>
      <c r="C308" t="s">
        <v>3171</v>
      </c>
      <c r="D308" t="s">
        <v>86</v>
      </c>
      <c r="E308">
        <v>24902.190413224998</v>
      </c>
      <c r="F308">
        <v>316.10000000000002</v>
      </c>
      <c r="G308">
        <v>-30.1580969723747</v>
      </c>
      <c r="H308">
        <v>2.2690271538746001</v>
      </c>
      <c r="I308">
        <v>1.77987321066383</v>
      </c>
      <c r="J308">
        <v>4.8501635787780497</v>
      </c>
      <c r="K308">
        <v>293.40246940805503</v>
      </c>
      <c r="L308">
        <v>293.09774999243098</v>
      </c>
      <c r="M308">
        <v>66.928242617443203</v>
      </c>
      <c r="N308">
        <v>1.0653779919065001</v>
      </c>
      <c r="O308">
        <v>13.033850047453299</v>
      </c>
      <c r="P308">
        <v>25.511216994242599</v>
      </c>
      <c r="Q308">
        <v>-9.4055371778118999E-2</v>
      </c>
    </row>
    <row r="309" spans="1:17" x14ac:dyDescent="0.3">
      <c r="A309" t="s">
        <v>722</v>
      </c>
      <c r="B309" t="s">
        <v>723</v>
      </c>
      <c r="C309" t="s">
        <v>3168</v>
      </c>
      <c r="D309" t="s">
        <v>274</v>
      </c>
      <c r="E309">
        <v>24564.305068959999</v>
      </c>
      <c r="F309">
        <v>382.55</v>
      </c>
      <c r="G309">
        <v>26.590541360754798</v>
      </c>
      <c r="H309">
        <v>-2.0057711242992902</v>
      </c>
      <c r="I309">
        <v>-19.286645251233601</v>
      </c>
      <c r="J309">
        <v>6.3922463158554104</v>
      </c>
      <c r="K309">
        <v>398.46499848982103</v>
      </c>
      <c r="L309">
        <v>378.44911413003399</v>
      </c>
      <c r="M309">
        <v>59.328216125147001</v>
      </c>
      <c r="N309">
        <v>0.86344894446990395</v>
      </c>
      <c r="O309">
        <v>31.2769572604888</v>
      </c>
      <c r="P309">
        <v>86.110435417173406</v>
      </c>
      <c r="Q309">
        <v>0.15184875995838701</v>
      </c>
    </row>
    <row r="310" spans="1:17" x14ac:dyDescent="0.3">
      <c r="A310" t="s">
        <v>724</v>
      </c>
      <c r="B310" t="s">
        <v>725</v>
      </c>
      <c r="C310" t="s">
        <v>3159</v>
      </c>
      <c r="D310" t="s">
        <v>185</v>
      </c>
      <c r="E310">
        <v>24472.668433999999</v>
      </c>
      <c r="F310">
        <v>430.65</v>
      </c>
      <c r="G310">
        <v>25.0201710717695</v>
      </c>
      <c r="H310">
        <v>29.597941742781799</v>
      </c>
      <c r="I310">
        <v>8.4799815202164996</v>
      </c>
      <c r="J310">
        <v>-2.30578645715658</v>
      </c>
      <c r="K310">
        <v>367.06259779206499</v>
      </c>
      <c r="L310">
        <v>330.00649520546602</v>
      </c>
      <c r="M310">
        <v>61.295886700030302</v>
      </c>
      <c r="N310">
        <v>3.0696057963175098</v>
      </c>
      <c r="O310">
        <v>9.0676883780331998</v>
      </c>
      <c r="P310">
        <v>69.214145383104096</v>
      </c>
      <c r="Q310">
        <v>1.7745404790601001E-2</v>
      </c>
    </row>
    <row r="311" spans="1:17" x14ac:dyDescent="0.3">
      <c r="A311" t="s">
        <v>726</v>
      </c>
      <c r="B311" t="s">
        <v>727</v>
      </c>
      <c r="C311" t="s">
        <v>3165</v>
      </c>
      <c r="D311" t="s">
        <v>54</v>
      </c>
      <c r="E311">
        <v>24446.555731879998</v>
      </c>
      <c r="F311">
        <v>1247.7</v>
      </c>
      <c r="G311">
        <v>38.5256981404859</v>
      </c>
      <c r="H311">
        <v>7.3692139002523396</v>
      </c>
      <c r="I311">
        <v>15.9655205984579</v>
      </c>
      <c r="J311">
        <v>18.753098875622701</v>
      </c>
      <c r="K311">
        <v>1093.6573459930701</v>
      </c>
      <c r="L311">
        <v>968.471263121569</v>
      </c>
      <c r="M311">
        <v>75.607988767441597</v>
      </c>
      <c r="N311">
        <v>1.2944708596302299</v>
      </c>
      <c r="O311">
        <v>2.9854933076861299</v>
      </c>
      <c r="P311">
        <v>76.440642013716996</v>
      </c>
      <c r="Q311">
        <v>3.8511036910560001E-2</v>
      </c>
    </row>
    <row r="312" spans="1:17" hidden="1" x14ac:dyDescent="0.3">
      <c r="A312" t="s">
        <v>728</v>
      </c>
      <c r="B312" t="s">
        <v>729</v>
      </c>
      <c r="C312" t="s">
        <v>3176</v>
      </c>
      <c r="D312" t="s">
        <v>127</v>
      </c>
      <c r="E312">
        <v>24224.958686559999</v>
      </c>
      <c r="F312">
        <v>391.75</v>
      </c>
      <c r="G312">
        <v>21.4513761457215</v>
      </c>
      <c r="H312">
        <v>-6.2590766033835097</v>
      </c>
      <c r="I312">
        <v>-19.575275296090702</v>
      </c>
      <c r="J312">
        <v>-2.42123732231595</v>
      </c>
      <c r="K312">
        <v>423.70975614202598</v>
      </c>
      <c r="L312">
        <v>404.611216687688</v>
      </c>
      <c r="M312">
        <v>36.747369675679003</v>
      </c>
      <c r="N312">
        <v>0.200180823963475</v>
      </c>
      <c r="O312">
        <v>47.377153797064402</v>
      </c>
      <c r="P312">
        <v>68.3859875349237</v>
      </c>
      <c r="Q312">
        <v>4.1326785873493997E-2</v>
      </c>
    </row>
    <row r="313" spans="1:17" x14ac:dyDescent="0.3">
      <c r="A313" t="s">
        <v>730</v>
      </c>
      <c r="B313" t="s">
        <v>731</v>
      </c>
      <c r="C313" t="s">
        <v>3161</v>
      </c>
      <c r="D313" t="s">
        <v>419</v>
      </c>
      <c r="E313">
        <v>23896.892168405</v>
      </c>
      <c r="F313">
        <v>6823.6</v>
      </c>
      <c r="G313">
        <v>136.57543838592599</v>
      </c>
      <c r="H313">
        <v>4.5610143202214903</v>
      </c>
      <c r="I313">
        <v>60.080011402357698</v>
      </c>
      <c r="J313">
        <v>2.4298179117439198</v>
      </c>
      <c r="K313">
        <v>6033.8177574004503</v>
      </c>
      <c r="L313">
        <v>4694.4139357048898</v>
      </c>
      <c r="M313">
        <v>61.252531258567998</v>
      </c>
      <c r="N313">
        <v>0.93441489444051096</v>
      </c>
      <c r="O313">
        <v>2.3653203587548899</v>
      </c>
      <c r="P313">
        <v>224.933333333333</v>
      </c>
    </row>
    <row r="314" spans="1:17" x14ac:dyDescent="0.3">
      <c r="A314" t="s">
        <v>732</v>
      </c>
      <c r="B314" t="s">
        <v>733</v>
      </c>
      <c r="C314" t="s">
        <v>3173</v>
      </c>
      <c r="D314" t="s">
        <v>166</v>
      </c>
      <c r="E314">
        <v>23754.9417084899</v>
      </c>
      <c r="F314">
        <v>753.8</v>
      </c>
      <c r="G314">
        <v>56.307414252235397</v>
      </c>
      <c r="H314">
        <v>7.1533450770075797</v>
      </c>
      <c r="I314">
        <v>45.250730440133196</v>
      </c>
      <c r="J314">
        <v>-0.80410142867258005</v>
      </c>
      <c r="K314">
        <v>691.28846451688003</v>
      </c>
      <c r="L314">
        <v>564.21948706289402</v>
      </c>
      <c r="M314">
        <v>53.345939102886298</v>
      </c>
      <c r="N314">
        <v>0.57737620086434704</v>
      </c>
      <c r="O314">
        <v>11.9594056778986</v>
      </c>
      <c r="P314">
        <v>141.602564102564</v>
      </c>
      <c r="Q314">
        <v>0.17055957150942799</v>
      </c>
    </row>
    <row r="315" spans="1:17" x14ac:dyDescent="0.3">
      <c r="A315" t="s">
        <v>734</v>
      </c>
      <c r="B315" t="s">
        <v>735</v>
      </c>
      <c r="C315" t="s">
        <v>3161</v>
      </c>
      <c r="D315" t="s">
        <v>419</v>
      </c>
      <c r="E315">
        <v>23743.959694649999</v>
      </c>
      <c r="F315">
        <v>1043.3499999999999</v>
      </c>
      <c r="G315">
        <v>-32.053778609397497</v>
      </c>
      <c r="H315">
        <v>7.2716778750166799</v>
      </c>
      <c r="I315">
        <v>8.5123667937205205</v>
      </c>
      <c r="J315">
        <v>1.23515595928981</v>
      </c>
      <c r="K315">
        <v>995.86170200450499</v>
      </c>
      <c r="L315">
        <v>939.14589751469998</v>
      </c>
      <c r="M315">
        <v>54.517939695391398</v>
      </c>
      <c r="N315">
        <v>0.59725503403782698</v>
      </c>
      <c r="O315">
        <v>9.2586380409258808</v>
      </c>
      <c r="P315">
        <v>41.644040184631997</v>
      </c>
      <c r="Q315">
        <v>-6.9418170985970001E-2</v>
      </c>
    </row>
    <row r="316" spans="1:17" x14ac:dyDescent="0.3">
      <c r="A316" t="s">
        <v>736</v>
      </c>
      <c r="B316" t="s">
        <v>737</v>
      </c>
      <c r="C316" t="s">
        <v>3175</v>
      </c>
      <c r="D316" t="s">
        <v>163</v>
      </c>
      <c r="E316">
        <v>23551.343077149999</v>
      </c>
      <c r="F316">
        <v>7861.75</v>
      </c>
      <c r="G316">
        <v>-20.664840180020601</v>
      </c>
      <c r="H316">
        <v>-2.8908170502533901</v>
      </c>
      <c r="I316">
        <v>19.148841017179301</v>
      </c>
      <c r="J316">
        <v>2.88442517900803</v>
      </c>
      <c r="K316">
        <v>7531.0989716756603</v>
      </c>
      <c r="L316">
        <v>6868.3324156142498</v>
      </c>
      <c r="M316">
        <v>59.089258764572001</v>
      </c>
      <c r="N316">
        <v>0.88574867908761101</v>
      </c>
      <c r="O316">
        <v>3.4807771806531602</v>
      </c>
      <c r="P316">
        <v>51.922277940423299</v>
      </c>
      <c r="Q316">
        <v>-8.5478198489894006E-2</v>
      </c>
    </row>
    <row r="317" spans="1:17" hidden="1" x14ac:dyDescent="0.3">
      <c r="A317" t="s">
        <v>738</v>
      </c>
      <c r="B317" t="s">
        <v>739</v>
      </c>
      <c r="C317" t="s">
        <v>3176</v>
      </c>
      <c r="D317" t="s">
        <v>740</v>
      </c>
      <c r="E317">
        <v>23025.673136879999</v>
      </c>
      <c r="F317">
        <v>96.51</v>
      </c>
      <c r="G317">
        <v>58.030730701085702</v>
      </c>
      <c r="H317">
        <v>-7.0331109041612203</v>
      </c>
      <c r="I317">
        <v>5.0780305139722701</v>
      </c>
      <c r="J317">
        <v>-2.37219440218822</v>
      </c>
      <c r="K317">
        <v>99.558312347994899</v>
      </c>
      <c r="L317">
        <v>85.242974263699395</v>
      </c>
      <c r="M317">
        <v>50.681017208567297</v>
      </c>
      <c r="N317">
        <v>0.898105787583104</v>
      </c>
      <c r="O317">
        <v>10.454875142472201</v>
      </c>
      <c r="P317">
        <v>90.731225296442602</v>
      </c>
      <c r="Q317">
        <v>2.0612820630179999E-2</v>
      </c>
    </row>
    <row r="318" spans="1:17" x14ac:dyDescent="0.3">
      <c r="A318" t="s">
        <v>741</v>
      </c>
      <c r="B318" t="s">
        <v>742</v>
      </c>
      <c r="C318" t="s">
        <v>3164</v>
      </c>
      <c r="D318" t="s">
        <v>46</v>
      </c>
      <c r="E318">
        <v>22976.798795300001</v>
      </c>
      <c r="F318">
        <v>238.1</v>
      </c>
      <c r="G318">
        <v>23.8726909569321</v>
      </c>
      <c r="H318">
        <v>-9.9155110401647804</v>
      </c>
      <c r="I318">
        <v>-2.8322741175935899</v>
      </c>
      <c r="J318">
        <v>-2.3265746299008301</v>
      </c>
      <c r="K318">
        <v>267.01154899026898</v>
      </c>
      <c r="L318">
        <v>234.359917374004</v>
      </c>
      <c r="M318">
        <v>25.482191827907201</v>
      </c>
      <c r="N318">
        <v>0.253510687627307</v>
      </c>
      <c r="O318">
        <v>47.669046619067601</v>
      </c>
      <c r="P318">
        <v>87.111984282907599</v>
      </c>
      <c r="Q318">
        <v>0.16844609058284399</v>
      </c>
    </row>
    <row r="319" spans="1:17" x14ac:dyDescent="0.3">
      <c r="A319" t="s">
        <v>743</v>
      </c>
      <c r="B319" t="s">
        <v>744</v>
      </c>
      <c r="C319" t="s">
        <v>3173</v>
      </c>
      <c r="D319" t="s">
        <v>127</v>
      </c>
      <c r="E319">
        <v>22921.499463479999</v>
      </c>
      <c r="F319">
        <v>827.5</v>
      </c>
      <c r="G319">
        <v>58.764509148958403</v>
      </c>
      <c r="H319">
        <v>8.8441179081433994</v>
      </c>
      <c r="I319">
        <v>27.0659873323957</v>
      </c>
      <c r="J319">
        <v>5.1964986579325796</v>
      </c>
      <c r="K319">
        <v>748.82899441117399</v>
      </c>
      <c r="L319">
        <v>641.07648331440703</v>
      </c>
      <c r="M319">
        <v>62.002819234224901</v>
      </c>
      <c r="N319">
        <v>0.77940199411502598</v>
      </c>
      <c r="O319">
        <v>2.05438066465257</v>
      </c>
      <c r="P319">
        <v>96.930033317467803</v>
      </c>
      <c r="Q319">
        <v>7.9569539056253996E-2</v>
      </c>
    </row>
    <row r="320" spans="1:17" x14ac:dyDescent="0.3">
      <c r="A320" t="s">
        <v>745</v>
      </c>
      <c r="B320" t="s">
        <v>746</v>
      </c>
      <c r="C320" t="s">
        <v>3166</v>
      </c>
      <c r="D320" t="s">
        <v>204</v>
      </c>
      <c r="E320">
        <v>22826.426361279999</v>
      </c>
      <c r="F320">
        <v>1926.15</v>
      </c>
      <c r="G320">
        <v>3.7222833077753901</v>
      </c>
      <c r="H320">
        <v>4.8020286988663203</v>
      </c>
      <c r="I320">
        <v>-4.7838193790536101</v>
      </c>
      <c r="J320">
        <v>3.4853475126719</v>
      </c>
      <c r="K320">
        <v>1951.63636238394</v>
      </c>
      <c r="L320">
        <v>1816.8131553861699</v>
      </c>
      <c r="M320">
        <v>54.749269140454899</v>
      </c>
      <c r="N320">
        <v>0.67510093345786804</v>
      </c>
      <c r="O320">
        <v>26.0727357682423</v>
      </c>
      <c r="P320">
        <v>73.004895136300306</v>
      </c>
      <c r="Q320">
        <v>0.22476311973637</v>
      </c>
    </row>
    <row r="321" spans="1:17" x14ac:dyDescent="0.3">
      <c r="A321" t="s">
        <v>747</v>
      </c>
      <c r="B321" t="s">
        <v>748</v>
      </c>
      <c r="C321" t="s">
        <v>3168</v>
      </c>
      <c r="D321" t="s">
        <v>496</v>
      </c>
      <c r="E321">
        <v>22776.296904396</v>
      </c>
      <c r="F321">
        <v>188.94</v>
      </c>
      <c r="G321">
        <v>-40.529544973065697</v>
      </c>
      <c r="H321">
        <v>6.9466310851352198</v>
      </c>
      <c r="I321">
        <v>11.1495952683215</v>
      </c>
      <c r="J321">
        <v>7.7901266496596797</v>
      </c>
      <c r="K321">
        <v>175.72827489717099</v>
      </c>
      <c r="L321">
        <v>172.37998751855801</v>
      </c>
      <c r="M321">
        <v>72.889820643617895</v>
      </c>
      <c r="N321">
        <v>0.80714693207500898</v>
      </c>
      <c r="O321">
        <v>20.408595321265999</v>
      </c>
      <c r="P321">
        <v>32.822495606326797</v>
      </c>
      <c r="Q321">
        <v>4.6913944611997001E-2</v>
      </c>
    </row>
    <row r="322" spans="1:17" x14ac:dyDescent="0.3">
      <c r="A322" t="s">
        <v>749</v>
      </c>
      <c r="B322" t="s">
        <v>750</v>
      </c>
      <c r="C322" t="s">
        <v>3171</v>
      </c>
      <c r="D322" t="s">
        <v>751</v>
      </c>
      <c r="E322">
        <v>22754.029612499999</v>
      </c>
      <c r="F322">
        <v>1431.25</v>
      </c>
      <c r="G322">
        <v>-21.813771191012101</v>
      </c>
      <c r="H322">
        <v>-2.69307418951789</v>
      </c>
      <c r="I322">
        <v>4.8068809712791101</v>
      </c>
      <c r="J322">
        <v>3.9628246231186401</v>
      </c>
      <c r="K322">
        <v>1391.92709111862</v>
      </c>
      <c r="L322">
        <v>1329.00546816374</v>
      </c>
      <c r="M322">
        <v>59.318357338426402</v>
      </c>
      <c r="N322">
        <v>0.98735205645992297</v>
      </c>
      <c r="O322">
        <v>7.9475982532751104</v>
      </c>
      <c r="P322">
        <v>28.9007970459765</v>
      </c>
      <c r="Q322">
        <v>3.1063303058699999E-4</v>
      </c>
    </row>
    <row r="323" spans="1:17" x14ac:dyDescent="0.3">
      <c r="A323" t="s">
        <v>752</v>
      </c>
      <c r="B323" t="s">
        <v>753</v>
      </c>
      <c r="C323" t="s">
        <v>3173</v>
      </c>
      <c r="D323" t="s">
        <v>258</v>
      </c>
      <c r="E323">
        <v>22727.14893408</v>
      </c>
      <c r="F323">
        <v>726</v>
      </c>
      <c r="G323">
        <v>23.9272072524079</v>
      </c>
      <c r="H323">
        <v>11.7437547428123</v>
      </c>
      <c r="I323">
        <v>-5.5079956156665304</v>
      </c>
      <c r="J323">
        <v>4.0921032413745104</v>
      </c>
      <c r="K323">
        <v>682.76679446167702</v>
      </c>
      <c r="L323">
        <v>631.887054795057</v>
      </c>
      <c r="M323">
        <v>69.930567595246899</v>
      </c>
      <c r="N323">
        <v>0.56690398682571297</v>
      </c>
      <c r="O323">
        <v>10.048209366391101</v>
      </c>
      <c r="P323">
        <v>55.5269922879177</v>
      </c>
      <c r="Q323">
        <v>0.115236958665708</v>
      </c>
    </row>
    <row r="324" spans="1:17" x14ac:dyDescent="0.3">
      <c r="A324" t="s">
        <v>754</v>
      </c>
      <c r="B324" t="s">
        <v>755</v>
      </c>
      <c r="C324" t="s">
        <v>3172</v>
      </c>
      <c r="D324" t="s">
        <v>756</v>
      </c>
      <c r="E324">
        <v>22680.519472374999</v>
      </c>
      <c r="F324">
        <v>319.35000000000002</v>
      </c>
      <c r="G324">
        <v>62.084803145384299</v>
      </c>
      <c r="H324">
        <v>13.9050743528587</v>
      </c>
      <c r="I324">
        <v>53.502853161967501</v>
      </c>
      <c r="J324">
        <v>8.2317434739993196</v>
      </c>
      <c r="K324">
        <v>284.12921647259498</v>
      </c>
      <c r="L324">
        <v>224.80613515210399</v>
      </c>
      <c r="M324">
        <v>65.727186933245505</v>
      </c>
      <c r="N324">
        <v>0.84428203606407604</v>
      </c>
      <c r="O324">
        <v>7.6874902144981903</v>
      </c>
      <c r="P324">
        <v>115.34052596089001</v>
      </c>
      <c r="Q324">
        <v>4.2699336253145002E-2</v>
      </c>
    </row>
    <row r="325" spans="1:17" x14ac:dyDescent="0.3">
      <c r="A325" t="s">
        <v>757</v>
      </c>
      <c r="B325" t="s">
        <v>758</v>
      </c>
      <c r="C325" t="s">
        <v>3164</v>
      </c>
      <c r="D325" t="s">
        <v>213</v>
      </c>
      <c r="E325">
        <v>22516.661128719999</v>
      </c>
      <c r="F325">
        <v>1355.75</v>
      </c>
      <c r="G325">
        <v>77.765960144869197</v>
      </c>
      <c r="H325">
        <v>10.7239982446004</v>
      </c>
      <c r="I325">
        <v>10.842313564324099</v>
      </c>
      <c r="J325">
        <v>0.54544605729045104</v>
      </c>
      <c r="K325">
        <v>1299.83491983524</v>
      </c>
      <c r="L325">
        <v>1092.7098336197901</v>
      </c>
      <c r="M325">
        <v>65.210680318097303</v>
      </c>
      <c r="N325">
        <v>0.52882320424839202</v>
      </c>
      <c r="O325">
        <v>6.87811174626591</v>
      </c>
      <c r="P325">
        <v>125.488565488565</v>
      </c>
      <c r="Q325">
        <v>0.16923119736653799</v>
      </c>
    </row>
    <row r="326" spans="1:17" x14ac:dyDescent="0.3">
      <c r="A326" t="s">
        <v>759</v>
      </c>
      <c r="B326" t="s">
        <v>760</v>
      </c>
      <c r="C326" t="s">
        <v>3173</v>
      </c>
      <c r="D326" t="s">
        <v>436</v>
      </c>
      <c r="E326">
        <v>22495.692478919998</v>
      </c>
      <c r="F326">
        <v>680.45</v>
      </c>
      <c r="G326">
        <v>52.332088767687502</v>
      </c>
      <c r="H326">
        <v>7.2185505176885796</v>
      </c>
      <c r="I326">
        <v>39.649350987994602</v>
      </c>
      <c r="J326">
        <v>0.50746359957494702</v>
      </c>
      <c r="K326">
        <v>637.72441171287005</v>
      </c>
      <c r="L326">
        <v>529.12956675063299</v>
      </c>
      <c r="M326">
        <v>61.353407622287001</v>
      </c>
      <c r="N326">
        <v>0.85877842477753497</v>
      </c>
      <c r="O326">
        <v>6.4001763538834497</v>
      </c>
      <c r="P326">
        <v>119.854604200323</v>
      </c>
      <c r="Q326">
        <v>0.17358269971891199</v>
      </c>
    </row>
    <row r="327" spans="1:17" x14ac:dyDescent="0.3">
      <c r="A327" t="s">
        <v>761</v>
      </c>
      <c r="B327" t="s">
        <v>762</v>
      </c>
      <c r="C327" t="s">
        <v>3162</v>
      </c>
      <c r="D327" t="s">
        <v>662</v>
      </c>
      <c r="E327">
        <v>22242.425093623999</v>
      </c>
      <c r="F327">
        <v>147.05000000000001</v>
      </c>
      <c r="G327">
        <v>65.617866754861296</v>
      </c>
      <c r="H327">
        <v>14.0550638691117</v>
      </c>
      <c r="I327">
        <v>42.078699053256202</v>
      </c>
      <c r="J327">
        <v>3.6784792767727099</v>
      </c>
      <c r="K327">
        <v>135.99791689830801</v>
      </c>
      <c r="L327">
        <v>109.458944786015</v>
      </c>
      <c r="M327">
        <v>63.522332629485</v>
      </c>
      <c r="N327">
        <v>0.74264242387963897</v>
      </c>
      <c r="O327">
        <v>9.2553553213192696</v>
      </c>
      <c r="P327">
        <v>139.10569105690999</v>
      </c>
      <c r="Q327">
        <v>7.5352513829979997E-2</v>
      </c>
    </row>
    <row r="328" spans="1:17" x14ac:dyDescent="0.3">
      <c r="A328" t="s">
        <v>763</v>
      </c>
      <c r="B328" t="s">
        <v>764</v>
      </c>
      <c r="C328" t="s">
        <v>3160</v>
      </c>
      <c r="D328" t="s">
        <v>286</v>
      </c>
      <c r="E328">
        <v>22221.91268085</v>
      </c>
      <c r="F328">
        <v>2079.9</v>
      </c>
      <c r="G328">
        <v>-11.576948757822199</v>
      </c>
      <c r="H328">
        <v>19.0324572520658</v>
      </c>
      <c r="I328">
        <v>-4.5024480093748096</v>
      </c>
      <c r="J328">
        <v>3.7337121407097902</v>
      </c>
      <c r="K328">
        <v>1894.4530281846</v>
      </c>
      <c r="L328">
        <v>1846.88570328881</v>
      </c>
      <c r="M328">
        <v>63.828755215825197</v>
      </c>
      <c r="N328">
        <v>0.68214077711292798</v>
      </c>
      <c r="O328">
        <v>18.224433867012799</v>
      </c>
      <c r="P328">
        <v>34.874521756046903</v>
      </c>
      <c r="Q328">
        <v>6.2094338857705003E-2</v>
      </c>
    </row>
    <row r="329" spans="1:17" x14ac:dyDescent="0.3">
      <c r="A329" t="s">
        <v>765</v>
      </c>
      <c r="B329" t="s">
        <v>766</v>
      </c>
      <c r="C329" t="s">
        <v>3161</v>
      </c>
      <c r="D329" t="s">
        <v>545</v>
      </c>
      <c r="E329">
        <v>22104.235389555</v>
      </c>
      <c r="F329">
        <v>2396.25</v>
      </c>
      <c r="G329">
        <v>2.8180007441338701</v>
      </c>
      <c r="H329">
        <v>10.4337257168657</v>
      </c>
      <c r="I329">
        <v>-21.9807019821972</v>
      </c>
      <c r="J329">
        <v>-1.67073770975064</v>
      </c>
      <c r="K329">
        <v>2422.0775266198798</v>
      </c>
      <c r="L329">
        <v>2500.0410522452498</v>
      </c>
      <c r="M329">
        <v>43.855146334853799</v>
      </c>
      <c r="N329">
        <v>0.49354488388144402</v>
      </c>
      <c r="O329">
        <v>62.587376108502802</v>
      </c>
      <c r="P329">
        <v>40.542521994134901</v>
      </c>
      <c r="Q329">
        <v>6.6224255205789007E-2</v>
      </c>
    </row>
    <row r="330" spans="1:17" x14ac:dyDescent="0.3">
      <c r="A330" t="s">
        <v>767</v>
      </c>
      <c r="B330" t="s">
        <v>768</v>
      </c>
      <c r="C330" t="s">
        <v>3160</v>
      </c>
      <c r="D330" t="s">
        <v>769</v>
      </c>
      <c r="E330">
        <v>22085.017594299999</v>
      </c>
      <c r="F330">
        <v>1548.3</v>
      </c>
      <c r="G330">
        <v>9.5938232625516502</v>
      </c>
      <c r="H330">
        <v>-3.7253337986733999</v>
      </c>
      <c r="I330">
        <v>34.770508092474302</v>
      </c>
      <c r="J330">
        <v>-1.80667533035903E-2</v>
      </c>
      <c r="K330">
        <v>1507.31247258087</v>
      </c>
      <c r="L330">
        <v>1290.2134244148799</v>
      </c>
      <c r="M330">
        <v>38.363548008442699</v>
      </c>
      <c r="N330">
        <v>0.32201541415363699</v>
      </c>
      <c r="O330">
        <v>10.766647290576699</v>
      </c>
      <c r="P330">
        <v>56.686737843444803</v>
      </c>
      <c r="Q330">
        <v>4.4739739725360002E-2</v>
      </c>
    </row>
    <row r="331" spans="1:17" x14ac:dyDescent="0.3">
      <c r="A331" t="s">
        <v>770</v>
      </c>
      <c r="B331" t="s">
        <v>771</v>
      </c>
      <c r="C331" t="s">
        <v>3162</v>
      </c>
      <c r="D331" t="s">
        <v>662</v>
      </c>
      <c r="E331">
        <v>21977.516401829998</v>
      </c>
      <c r="F331">
        <v>1266</v>
      </c>
      <c r="G331">
        <v>16.0594896795788</v>
      </c>
      <c r="H331">
        <v>5.9357179258182802</v>
      </c>
      <c r="I331">
        <v>61.6088512759883</v>
      </c>
      <c r="J331">
        <v>-1.5050447319623901</v>
      </c>
      <c r="K331">
        <v>1281.9820342492301</v>
      </c>
      <c r="L331">
        <v>1086.48396025132</v>
      </c>
      <c r="M331">
        <v>43.916910929207702</v>
      </c>
      <c r="N331">
        <v>0.43957027019512201</v>
      </c>
      <c r="O331">
        <v>18.088467614533901</v>
      </c>
      <c r="P331">
        <v>94.395393474088294</v>
      </c>
      <c r="Q331">
        <v>0.10836316035545999</v>
      </c>
    </row>
    <row r="332" spans="1:17" x14ac:dyDescent="0.3">
      <c r="A332" t="s">
        <v>772</v>
      </c>
      <c r="B332" t="s">
        <v>773</v>
      </c>
      <c r="C332" t="s">
        <v>3161</v>
      </c>
      <c r="D332" t="s">
        <v>51</v>
      </c>
      <c r="E332">
        <v>21861.146649375001</v>
      </c>
      <c r="F332">
        <v>742.85</v>
      </c>
      <c r="G332">
        <v>-22.455877885536399</v>
      </c>
      <c r="H332">
        <v>3.9938832445226899</v>
      </c>
      <c r="I332">
        <v>-8.97443743279637E-2</v>
      </c>
      <c r="J332">
        <v>0.112160547964782</v>
      </c>
      <c r="K332">
        <v>748.33063721551605</v>
      </c>
      <c r="L332">
        <v>734.19999118637895</v>
      </c>
      <c r="M332">
        <v>51.552446158299198</v>
      </c>
      <c r="N332">
        <v>1.20879363375027</v>
      </c>
      <c r="O332">
        <v>16.1405398128828</v>
      </c>
      <c r="P332">
        <v>23.7980168319306</v>
      </c>
    </row>
    <row r="333" spans="1:17" x14ac:dyDescent="0.3">
      <c r="A333" t="s">
        <v>774</v>
      </c>
      <c r="B333" t="s">
        <v>775</v>
      </c>
      <c r="C333" t="s">
        <v>3173</v>
      </c>
      <c r="D333" t="s">
        <v>776</v>
      </c>
      <c r="E333">
        <v>21696.095284389899</v>
      </c>
      <c r="F333">
        <v>523.79999999999995</v>
      </c>
      <c r="G333">
        <v>15.457209929981801</v>
      </c>
      <c r="H333">
        <v>-10.878918636863901</v>
      </c>
      <c r="I333">
        <v>32.718957436461302</v>
      </c>
      <c r="J333">
        <v>-5.1338267949683498</v>
      </c>
      <c r="K333">
        <v>571.88568950749095</v>
      </c>
      <c r="L333">
        <v>481.46042302502002</v>
      </c>
      <c r="M333">
        <v>28.1282123518071</v>
      </c>
      <c r="N333">
        <v>0.50993052730986599</v>
      </c>
      <c r="O333">
        <v>42.821687667048501</v>
      </c>
      <c r="P333">
        <v>96.326836581709102</v>
      </c>
      <c r="Q333">
        <v>0.242555455467903</v>
      </c>
    </row>
    <row r="334" spans="1:17" x14ac:dyDescent="0.3">
      <c r="A334" t="s">
        <v>777</v>
      </c>
      <c r="B334" t="s">
        <v>778</v>
      </c>
      <c r="C334" t="s">
        <v>3163</v>
      </c>
      <c r="D334" t="s">
        <v>118</v>
      </c>
      <c r="E334">
        <v>21614.241688499998</v>
      </c>
      <c r="F334">
        <v>854.55</v>
      </c>
      <c r="G334">
        <v>39.563682115501898</v>
      </c>
      <c r="H334">
        <v>3.91980842246095</v>
      </c>
      <c r="I334">
        <v>50.837097708498199</v>
      </c>
      <c r="J334">
        <v>0.89831243791969195</v>
      </c>
      <c r="K334">
        <v>787.60540704802395</v>
      </c>
      <c r="L334">
        <v>639.94472800340702</v>
      </c>
      <c r="M334">
        <v>56.321310798236603</v>
      </c>
      <c r="N334">
        <v>0.96011237150537299</v>
      </c>
      <c r="O334">
        <v>5.5233748756655601</v>
      </c>
      <c r="P334">
        <v>89.815637494446904</v>
      </c>
    </row>
    <row r="335" spans="1:17" x14ac:dyDescent="0.3">
      <c r="A335" t="s">
        <v>779</v>
      </c>
      <c r="B335" t="s">
        <v>780</v>
      </c>
      <c r="C335" t="s">
        <v>3175</v>
      </c>
      <c r="D335" t="s">
        <v>501</v>
      </c>
      <c r="E335">
        <v>21598.775550539998</v>
      </c>
      <c r="F335">
        <v>570.65</v>
      </c>
      <c r="G335">
        <v>-14.0881667470263</v>
      </c>
      <c r="H335">
        <v>-22.7892146701709</v>
      </c>
      <c r="I335">
        <v>-24.436469615472198</v>
      </c>
      <c r="J335">
        <v>-0.74106406285805504</v>
      </c>
      <c r="K335">
        <v>653.12183136352598</v>
      </c>
      <c r="L335">
        <v>646.230529726241</v>
      </c>
      <c r="M335">
        <v>29.540555073676501</v>
      </c>
      <c r="N335">
        <v>1.0370240701825799</v>
      </c>
      <c r="O335">
        <v>34.802418294926802</v>
      </c>
      <c r="P335">
        <v>30.2853881278538</v>
      </c>
      <c r="Q335">
        <v>-7.6839118333763001E-2</v>
      </c>
    </row>
    <row r="336" spans="1:17" hidden="1" x14ac:dyDescent="0.3">
      <c r="A336" t="s">
        <v>781</v>
      </c>
      <c r="B336" t="s">
        <v>782</v>
      </c>
      <c r="C336" t="s">
        <v>3176</v>
      </c>
      <c r="D336" t="s">
        <v>232</v>
      </c>
      <c r="E336">
        <v>21339.533084934999</v>
      </c>
      <c r="F336">
        <v>741.65</v>
      </c>
      <c r="G336">
        <v>49.603941285175999</v>
      </c>
      <c r="H336">
        <v>4.1111230511244798</v>
      </c>
      <c r="I336">
        <v>29.513418131720101</v>
      </c>
      <c r="J336">
        <v>1.4237925512165901</v>
      </c>
      <c r="K336">
        <v>698.32536698853301</v>
      </c>
      <c r="L336">
        <v>583.67524876080699</v>
      </c>
      <c r="M336">
        <v>55.250715891386001</v>
      </c>
      <c r="N336">
        <v>0.66291358905479902</v>
      </c>
      <c r="O336">
        <v>4.4967302636014201</v>
      </c>
      <c r="P336">
        <v>82.201203783318903</v>
      </c>
      <c r="Q336">
        <v>-2.5335659669762998E-2</v>
      </c>
    </row>
    <row r="337" spans="1:17" x14ac:dyDescent="0.3">
      <c r="A337" t="s">
        <v>783</v>
      </c>
      <c r="B337" t="s">
        <v>784</v>
      </c>
      <c r="C337" t="s">
        <v>3173</v>
      </c>
      <c r="D337" t="s">
        <v>536</v>
      </c>
      <c r="E337">
        <v>21196.628520275</v>
      </c>
      <c r="F337">
        <v>1379.95</v>
      </c>
      <c r="G337">
        <v>-5.5768210046834801</v>
      </c>
      <c r="H337">
        <v>-7.7407824213251297</v>
      </c>
      <c r="I337">
        <v>43.055009164367497</v>
      </c>
      <c r="J337">
        <v>-2.8680251247524202</v>
      </c>
      <c r="K337">
        <v>1458.4116053487101</v>
      </c>
      <c r="L337">
        <v>1259.18350441488</v>
      </c>
      <c r="M337">
        <v>21.500870981790499</v>
      </c>
      <c r="N337">
        <v>0.89060911548487898</v>
      </c>
      <c r="O337">
        <v>23.192869306858899</v>
      </c>
      <c r="P337">
        <v>66.009022556390903</v>
      </c>
      <c r="Q337">
        <v>0.11300022725396</v>
      </c>
    </row>
    <row r="338" spans="1:17" x14ac:dyDescent="0.3">
      <c r="A338" t="s">
        <v>785</v>
      </c>
      <c r="B338" t="s">
        <v>786</v>
      </c>
      <c r="C338" t="s">
        <v>3165</v>
      </c>
      <c r="D338" t="s">
        <v>269</v>
      </c>
      <c r="E338">
        <v>21107.328821250001</v>
      </c>
      <c r="F338">
        <v>2665.7</v>
      </c>
      <c r="G338">
        <v>8.6636778953916808E-3</v>
      </c>
      <c r="H338">
        <v>15.0655090698588</v>
      </c>
      <c r="I338">
        <v>18.642975086532601</v>
      </c>
      <c r="J338">
        <v>3.7386196919336401</v>
      </c>
      <c r="K338">
        <v>2341.1280788398599</v>
      </c>
      <c r="L338">
        <v>2098.4335329457499</v>
      </c>
      <c r="M338">
        <v>73.229287645871693</v>
      </c>
      <c r="N338">
        <v>0.925438338354865</v>
      </c>
      <c r="O338">
        <v>1.4742844281051899</v>
      </c>
      <c r="P338">
        <v>52.325714285714199</v>
      </c>
      <c r="Q338">
        <v>8.9639114078312002E-2</v>
      </c>
    </row>
    <row r="339" spans="1:17" hidden="1" x14ac:dyDescent="0.3">
      <c r="A339" t="s">
        <v>787</v>
      </c>
      <c r="B339" t="s">
        <v>788</v>
      </c>
      <c r="C339" t="s">
        <v>3176</v>
      </c>
      <c r="D339" t="s">
        <v>127</v>
      </c>
      <c r="E339">
        <v>21098.970104339998</v>
      </c>
      <c r="F339">
        <v>14267.9</v>
      </c>
      <c r="G339">
        <v>116.276793107369</v>
      </c>
      <c r="H339">
        <v>-3.2271110027081402</v>
      </c>
      <c r="I339">
        <v>63.078375728187702</v>
      </c>
      <c r="J339">
        <v>0.56303774094723202</v>
      </c>
      <c r="K339">
        <v>13629.0847671191</v>
      </c>
      <c r="L339">
        <v>10227.8909267416</v>
      </c>
      <c r="M339">
        <v>46.742128378444797</v>
      </c>
      <c r="N339">
        <v>0.70171008635313603</v>
      </c>
      <c r="O339">
        <v>10.051934762648999</v>
      </c>
      <c r="P339">
        <v>219.23881548771001</v>
      </c>
    </row>
    <row r="340" spans="1:17" x14ac:dyDescent="0.3">
      <c r="A340" t="s">
        <v>789</v>
      </c>
      <c r="B340" t="s">
        <v>790</v>
      </c>
      <c r="C340" t="s">
        <v>3166</v>
      </c>
      <c r="D340" t="s">
        <v>204</v>
      </c>
      <c r="E340">
        <v>21024.26293334</v>
      </c>
      <c r="F340">
        <v>553.54999999999995</v>
      </c>
      <c r="G340">
        <v>-13.971378404382101</v>
      </c>
      <c r="H340">
        <v>-0.57292999116170695</v>
      </c>
      <c r="I340">
        <v>13.9429787254176</v>
      </c>
      <c r="J340">
        <v>-3.9173999010112999</v>
      </c>
      <c r="K340">
        <v>566.27451998522997</v>
      </c>
      <c r="L340">
        <v>523.39656547339098</v>
      </c>
      <c r="M340">
        <v>29.644164597145998</v>
      </c>
      <c r="N340">
        <v>0.82523968169126805</v>
      </c>
      <c r="O340">
        <v>12.4379008219673</v>
      </c>
      <c r="P340">
        <v>36.074237954768897</v>
      </c>
      <c r="Q340">
        <v>9.3327266741103004E-2</v>
      </c>
    </row>
    <row r="341" spans="1:17" x14ac:dyDescent="0.3">
      <c r="A341" t="s">
        <v>791</v>
      </c>
      <c r="B341" t="s">
        <v>792</v>
      </c>
      <c r="C341" t="s">
        <v>3161</v>
      </c>
      <c r="D341" t="s">
        <v>419</v>
      </c>
      <c r="E341">
        <v>20929.578429360001</v>
      </c>
      <c r="F341">
        <v>4370.6000000000004</v>
      </c>
      <c r="G341">
        <v>43.188125325154701</v>
      </c>
      <c r="H341">
        <v>-5.1422257639503304</v>
      </c>
      <c r="I341">
        <v>33.795549100471902</v>
      </c>
      <c r="J341">
        <v>-0.29524514194224299</v>
      </c>
      <c r="K341">
        <v>4167.4094704487597</v>
      </c>
      <c r="L341">
        <v>3480.569696734</v>
      </c>
      <c r="M341">
        <v>40.127072791868102</v>
      </c>
      <c r="N341">
        <v>0.489723168455303</v>
      </c>
      <c r="O341">
        <v>12.3415549352491</v>
      </c>
      <c r="P341">
        <v>95.991031390134495</v>
      </c>
      <c r="Q341">
        <v>-7.6695349811370002E-3</v>
      </c>
    </row>
    <row r="342" spans="1:17" x14ac:dyDescent="0.3">
      <c r="A342" t="s">
        <v>793</v>
      </c>
      <c r="B342" t="s">
        <v>794</v>
      </c>
      <c r="C342" t="s">
        <v>3174</v>
      </c>
      <c r="D342" t="s">
        <v>141</v>
      </c>
      <c r="E342">
        <v>20839.950849115001</v>
      </c>
      <c r="F342">
        <v>619.9</v>
      </c>
      <c r="G342">
        <v>142.640881874716</v>
      </c>
      <c r="H342">
        <v>15.949022794891601</v>
      </c>
      <c r="I342">
        <v>72.668724633827097</v>
      </c>
      <c r="J342">
        <v>3.4629287454292998</v>
      </c>
      <c r="K342">
        <v>546.52212408041999</v>
      </c>
      <c r="L342">
        <v>410.83896808222897</v>
      </c>
      <c r="M342">
        <v>59.1921222280764</v>
      </c>
      <c r="N342">
        <v>0.66496558466354305</v>
      </c>
      <c r="O342">
        <v>2.73431198580416</v>
      </c>
      <c r="P342">
        <v>195.12020947393401</v>
      </c>
      <c r="Q342">
        <v>0.239709141326201</v>
      </c>
    </row>
    <row r="343" spans="1:17" hidden="1" x14ac:dyDescent="0.3">
      <c r="A343" t="s">
        <v>795</v>
      </c>
      <c r="B343" t="s">
        <v>796</v>
      </c>
      <c r="C343" t="s">
        <v>3176</v>
      </c>
      <c r="D343" t="s">
        <v>590</v>
      </c>
      <c r="E343">
        <v>20688.041189529999</v>
      </c>
      <c r="F343">
        <v>835.95</v>
      </c>
      <c r="G343">
        <v>-33.893846216222997</v>
      </c>
      <c r="H343">
        <v>-1.1846229429424699</v>
      </c>
      <c r="I343">
        <v>-10.478000849415899</v>
      </c>
      <c r="J343">
        <v>2.6268493649195102</v>
      </c>
      <c r="K343">
        <v>821.467364961577</v>
      </c>
      <c r="L343">
        <v>842.92290720972301</v>
      </c>
      <c r="M343">
        <v>67.496618832216996</v>
      </c>
      <c r="N343">
        <v>0.93551068915256796</v>
      </c>
      <c r="O343">
        <v>14.719779891141799</v>
      </c>
      <c r="P343">
        <v>10.247279920870399</v>
      </c>
      <c r="Q343">
        <v>-0.13809912055724699</v>
      </c>
    </row>
    <row r="344" spans="1:17" x14ac:dyDescent="0.3">
      <c r="A344" t="s">
        <v>797</v>
      </c>
      <c r="B344" t="s">
        <v>798</v>
      </c>
      <c r="C344" t="s">
        <v>3163</v>
      </c>
      <c r="D344" t="s">
        <v>37</v>
      </c>
      <c r="E344">
        <v>20668.33852754</v>
      </c>
      <c r="F344">
        <v>579.20000000000005</v>
      </c>
      <c r="G344">
        <v>33.809515422560203</v>
      </c>
      <c r="H344">
        <v>1.22309295558207</v>
      </c>
      <c r="I344">
        <v>22.309555129442</v>
      </c>
      <c r="J344">
        <v>4.7964195513727104</v>
      </c>
      <c r="K344">
        <v>527.58409916142898</v>
      </c>
      <c r="L344">
        <v>460.07585866877997</v>
      </c>
      <c r="M344">
        <v>64.486643609613907</v>
      </c>
      <c r="N344">
        <v>0.67964349753749898</v>
      </c>
      <c r="O344">
        <v>2.8746546961325898</v>
      </c>
      <c r="P344">
        <v>73.933933933933901</v>
      </c>
      <c r="Q344">
        <v>0.141202897023535</v>
      </c>
    </row>
    <row r="345" spans="1:17" x14ac:dyDescent="0.3">
      <c r="A345" t="s">
        <v>799</v>
      </c>
      <c r="B345" t="s">
        <v>800</v>
      </c>
      <c r="C345" t="s">
        <v>3174</v>
      </c>
      <c r="D345" t="s">
        <v>141</v>
      </c>
      <c r="E345">
        <v>20582.708571135001</v>
      </c>
      <c r="F345">
        <v>1465.15</v>
      </c>
      <c r="G345">
        <v>194.903053778528</v>
      </c>
      <c r="H345">
        <v>1.3388410218537301</v>
      </c>
      <c r="I345">
        <v>-6.7790210051756201</v>
      </c>
      <c r="J345">
        <v>4.1798826236024098</v>
      </c>
      <c r="K345">
        <v>1451.73914848663</v>
      </c>
      <c r="L345">
        <v>1209.10639755433</v>
      </c>
      <c r="M345">
        <v>49.6881958012006</v>
      </c>
      <c r="N345">
        <v>1.58548606924019</v>
      </c>
      <c r="O345">
        <v>7.4975258505954798</v>
      </c>
      <c r="P345">
        <v>229.98873873873799</v>
      </c>
    </row>
    <row r="346" spans="1:17" x14ac:dyDescent="0.3">
      <c r="A346" t="s">
        <v>801</v>
      </c>
      <c r="B346" t="s">
        <v>802</v>
      </c>
      <c r="C346" t="s">
        <v>3173</v>
      </c>
      <c r="D346" t="s">
        <v>314</v>
      </c>
      <c r="E346">
        <v>20503.662479999999</v>
      </c>
      <c r="F346">
        <v>1757.15</v>
      </c>
      <c r="G346">
        <v>71.080519513554904</v>
      </c>
      <c r="H346">
        <v>-13.8686974027933</v>
      </c>
      <c r="I346">
        <v>109.016502998391</v>
      </c>
      <c r="J346">
        <v>-5.7196849612354397</v>
      </c>
      <c r="K346">
        <v>1927.1121985033799</v>
      </c>
      <c r="L346">
        <v>1441.1956490436701</v>
      </c>
      <c r="M346">
        <v>37.955290370082501</v>
      </c>
      <c r="N346">
        <v>0.44821653579300202</v>
      </c>
      <c r="O346">
        <v>61.272515152377402</v>
      </c>
      <c r="P346">
        <v>171.039642140984</v>
      </c>
      <c r="Q346">
        <v>0.19365445845069101</v>
      </c>
    </row>
    <row r="347" spans="1:17" x14ac:dyDescent="0.3">
      <c r="A347" t="s">
        <v>803</v>
      </c>
      <c r="B347" t="s">
        <v>804</v>
      </c>
      <c r="C347" t="s">
        <v>3175</v>
      </c>
      <c r="D347" t="s">
        <v>376</v>
      </c>
      <c r="E347">
        <v>20503.381298975</v>
      </c>
      <c r="F347">
        <v>502.3</v>
      </c>
      <c r="G347">
        <v>52.220072013168704</v>
      </c>
      <c r="H347">
        <v>-4.4494590431494903</v>
      </c>
      <c r="I347">
        <v>23.194712868677001</v>
      </c>
      <c r="J347">
        <v>-0.28475660039745898</v>
      </c>
      <c r="K347">
        <v>499.94372453068002</v>
      </c>
      <c r="L347">
        <v>425.36096173610201</v>
      </c>
      <c r="M347">
        <v>48.600979840626401</v>
      </c>
      <c r="N347">
        <v>0.51165205807220104</v>
      </c>
      <c r="O347">
        <v>14.3440175194107</v>
      </c>
      <c r="P347">
        <v>90.662364775099604</v>
      </c>
      <c r="Q347">
        <v>4.627464487282E-2</v>
      </c>
    </row>
    <row r="348" spans="1:17" x14ac:dyDescent="0.3">
      <c r="A348" t="s">
        <v>805</v>
      </c>
      <c r="B348" t="s">
        <v>806</v>
      </c>
      <c r="C348" t="s">
        <v>3171</v>
      </c>
      <c r="D348" t="s">
        <v>218</v>
      </c>
      <c r="E348">
        <v>20449.311988314999</v>
      </c>
      <c r="F348">
        <v>466.65</v>
      </c>
      <c r="G348">
        <v>24.749481866236501</v>
      </c>
      <c r="H348">
        <v>-2.6635884052566499</v>
      </c>
      <c r="I348">
        <v>27.284701170483601</v>
      </c>
      <c r="J348">
        <v>3.06422648441418</v>
      </c>
      <c r="K348">
        <v>457.65537690518602</v>
      </c>
      <c r="L348">
        <v>385.83723959450799</v>
      </c>
      <c r="M348">
        <v>53.346938433691697</v>
      </c>
      <c r="N348">
        <v>0.78742002897246699</v>
      </c>
      <c r="O348">
        <v>23.743705132326099</v>
      </c>
      <c r="P348">
        <v>66.067615658362897</v>
      </c>
      <c r="Q348">
        <v>6.6454028534546003E-2</v>
      </c>
    </row>
    <row r="349" spans="1:17" x14ac:dyDescent="0.3">
      <c r="A349" t="s">
        <v>807</v>
      </c>
      <c r="B349" t="s">
        <v>808</v>
      </c>
      <c r="C349" t="s">
        <v>3169</v>
      </c>
      <c r="D349" t="s">
        <v>127</v>
      </c>
      <c r="E349">
        <v>20447.203552020001</v>
      </c>
      <c r="F349">
        <v>1078.9000000000001</v>
      </c>
      <c r="G349">
        <v>197.25254953002599</v>
      </c>
      <c r="H349">
        <v>16.962400869662002</v>
      </c>
      <c r="I349">
        <v>-19.400341173347901</v>
      </c>
      <c r="J349">
        <v>13.1541500505891</v>
      </c>
      <c r="K349">
        <v>953.85562644450204</v>
      </c>
      <c r="L349">
        <v>851.15721086062001</v>
      </c>
      <c r="M349">
        <v>90.084233395319302</v>
      </c>
      <c r="N349">
        <v>1.89903964111094</v>
      </c>
      <c r="O349">
        <v>21.790712762999298</v>
      </c>
      <c r="P349">
        <v>241.42405063291099</v>
      </c>
      <c r="Q349">
        <v>0.24770561156854901</v>
      </c>
    </row>
    <row r="350" spans="1:17" x14ac:dyDescent="0.3">
      <c r="A350" t="s">
        <v>809</v>
      </c>
      <c r="B350" t="s">
        <v>810</v>
      </c>
      <c r="C350" t="s">
        <v>3165</v>
      </c>
      <c r="D350" t="s">
        <v>269</v>
      </c>
      <c r="E350">
        <v>20422.95545238</v>
      </c>
      <c r="F350">
        <v>408.5</v>
      </c>
      <c r="G350">
        <v>-3.14606568241078</v>
      </c>
      <c r="H350">
        <v>-1.7832963792876999</v>
      </c>
      <c r="I350">
        <v>-16.798980858106301</v>
      </c>
      <c r="J350">
        <v>3.57281505708292</v>
      </c>
      <c r="K350">
        <v>385.01809610449902</v>
      </c>
      <c r="L350">
        <v>375.46752924768998</v>
      </c>
      <c r="M350">
        <v>61.3653067144351</v>
      </c>
      <c r="N350">
        <v>0.46480253535214</v>
      </c>
      <c r="O350">
        <v>36.597307221542202</v>
      </c>
      <c r="P350">
        <v>31.308261009321701</v>
      </c>
      <c r="Q350">
        <v>9.7985256803983997E-2</v>
      </c>
    </row>
    <row r="351" spans="1:17" hidden="1" x14ac:dyDescent="0.3">
      <c r="A351" t="s">
        <v>811</v>
      </c>
      <c r="B351" t="s">
        <v>812</v>
      </c>
      <c r="C351" t="s">
        <v>3176</v>
      </c>
      <c r="D351" t="s">
        <v>141</v>
      </c>
      <c r="E351">
        <v>20173.740000000002</v>
      </c>
      <c r="F351">
        <v>141.37</v>
      </c>
      <c r="G351">
        <v>-10.4227466787325</v>
      </c>
      <c r="H351">
        <v>-0.31158676126405699</v>
      </c>
      <c r="I351">
        <v>-3.1259423380447502E-5</v>
      </c>
      <c r="J351">
        <v>2.68616776818138</v>
      </c>
      <c r="K351">
        <v>140.49044276732101</v>
      </c>
      <c r="L351">
        <v>133.67002021156699</v>
      </c>
      <c r="M351">
        <v>53.328059728626101</v>
      </c>
      <c r="N351">
        <v>8.4302134652606497E-2</v>
      </c>
      <c r="O351">
        <v>9.5352620782343998</v>
      </c>
      <c r="P351">
        <v>18.093726505722099</v>
      </c>
    </row>
    <row r="352" spans="1:17" hidden="1" x14ac:dyDescent="0.3">
      <c r="A352" t="s">
        <v>813</v>
      </c>
      <c r="B352" t="s">
        <v>814</v>
      </c>
      <c r="C352" t="s">
        <v>3176</v>
      </c>
      <c r="D352" t="s">
        <v>141</v>
      </c>
      <c r="E352">
        <v>20155.501969815999</v>
      </c>
      <c r="F352">
        <v>344.7</v>
      </c>
      <c r="G352">
        <v>-16.7445494258812</v>
      </c>
      <c r="H352">
        <v>-2.07678747291114</v>
      </c>
      <c r="I352">
        <v>-10.3093934732414</v>
      </c>
      <c r="J352">
        <v>2.3352756507773398</v>
      </c>
      <c r="K352">
        <v>340.63772127585298</v>
      </c>
      <c r="L352">
        <v>336.71795731070603</v>
      </c>
      <c r="M352">
        <v>42.778347382377802</v>
      </c>
      <c r="N352">
        <v>1.6870539333847101</v>
      </c>
      <c r="O352">
        <v>5.8891789962286003</v>
      </c>
      <c r="P352">
        <v>13.201970443349699</v>
      </c>
      <c r="Q352">
        <v>-0.10379904096142301</v>
      </c>
    </row>
    <row r="353" spans="1:17" x14ac:dyDescent="0.3">
      <c r="A353" t="s">
        <v>815</v>
      </c>
      <c r="B353" t="s">
        <v>816</v>
      </c>
      <c r="C353" t="s">
        <v>3171</v>
      </c>
      <c r="D353" t="s">
        <v>37</v>
      </c>
      <c r="E353">
        <v>20087.284991960001</v>
      </c>
      <c r="F353">
        <v>904.4</v>
      </c>
      <c r="G353">
        <v>-10.379802138823999</v>
      </c>
      <c r="H353">
        <v>-2.5898065421674299</v>
      </c>
      <c r="I353">
        <v>0.56030844300425797</v>
      </c>
      <c r="J353">
        <v>2.3816482985215601</v>
      </c>
      <c r="K353">
        <v>910.11266812576105</v>
      </c>
      <c r="L353">
        <v>862.98502198115398</v>
      </c>
      <c r="M353">
        <v>55.428491706676297</v>
      </c>
      <c r="N353">
        <v>0.393813094128946</v>
      </c>
      <c r="O353">
        <v>13.334807607253399</v>
      </c>
      <c r="P353">
        <v>27.165354330708599</v>
      </c>
    </row>
    <row r="354" spans="1:17" x14ac:dyDescent="0.3">
      <c r="A354" t="s">
        <v>817</v>
      </c>
      <c r="B354" t="s">
        <v>818</v>
      </c>
      <c r="C354" t="s">
        <v>3165</v>
      </c>
      <c r="D354" t="s">
        <v>54</v>
      </c>
      <c r="E354">
        <v>19986.284323939999</v>
      </c>
      <c r="F354">
        <v>1452.7</v>
      </c>
      <c r="G354">
        <v>53.128798293710098</v>
      </c>
      <c r="H354">
        <v>19.420852455270701</v>
      </c>
      <c r="I354">
        <v>49.751882663471299</v>
      </c>
      <c r="J354">
        <v>2.7171415234057998</v>
      </c>
      <c r="K354">
        <v>1222.0700639628101</v>
      </c>
      <c r="L354">
        <v>1006.54407242712</v>
      </c>
      <c r="M354">
        <v>85.458303346855104</v>
      </c>
      <c r="N354">
        <v>1.1836351919719801</v>
      </c>
      <c r="O354">
        <v>4.7738693467336697</v>
      </c>
      <c r="P354">
        <v>83.340695399760193</v>
      </c>
      <c r="Q354">
        <v>7.6148815125508001E-2</v>
      </c>
    </row>
    <row r="355" spans="1:17" x14ac:dyDescent="0.3">
      <c r="A355" t="s">
        <v>819</v>
      </c>
      <c r="B355" t="s">
        <v>820</v>
      </c>
      <c r="C355" t="s">
        <v>3161</v>
      </c>
      <c r="D355" t="s">
        <v>545</v>
      </c>
      <c r="E355">
        <v>19949.990254425</v>
      </c>
      <c r="F355">
        <v>467.9</v>
      </c>
      <c r="G355">
        <v>-46.865566260702799</v>
      </c>
      <c r="H355">
        <v>11.8773461289059</v>
      </c>
      <c r="I355">
        <v>11.871386646023501</v>
      </c>
      <c r="J355">
        <v>2.4809900370788101</v>
      </c>
      <c r="K355">
        <v>455.71794126150002</v>
      </c>
      <c r="L355">
        <v>473.56227731562598</v>
      </c>
      <c r="M355">
        <v>62.656382983734602</v>
      </c>
      <c r="N355">
        <v>0.71475805684514904</v>
      </c>
      <c r="O355">
        <v>46.403627013329803</v>
      </c>
      <c r="P355">
        <v>53.772840804522097</v>
      </c>
      <c r="Q355">
        <v>5.5707864785274001E-2</v>
      </c>
    </row>
    <row r="356" spans="1:17" x14ac:dyDescent="0.3">
      <c r="A356" t="s">
        <v>821</v>
      </c>
      <c r="B356" t="s">
        <v>822</v>
      </c>
      <c r="C356" t="s">
        <v>3170</v>
      </c>
      <c r="D356" t="s">
        <v>78</v>
      </c>
      <c r="E356">
        <v>19912.358862599998</v>
      </c>
      <c r="F356">
        <v>837.45</v>
      </c>
      <c r="G356">
        <v>-31.523618292107901</v>
      </c>
      <c r="H356">
        <v>3.4663662900219498</v>
      </c>
      <c r="I356">
        <v>-8.2598290318636298</v>
      </c>
      <c r="J356">
        <v>2.9613266103288098</v>
      </c>
      <c r="K356">
        <v>820.01418350066206</v>
      </c>
      <c r="L356">
        <v>841.23232962902102</v>
      </c>
      <c r="M356">
        <v>62.926365920131097</v>
      </c>
      <c r="N356">
        <v>0.49373907120574301</v>
      </c>
      <c r="O356">
        <v>26.359782673592399</v>
      </c>
      <c r="P356">
        <v>19.635714285714201</v>
      </c>
      <c r="Q356">
        <v>-7.8137187038069003E-2</v>
      </c>
    </row>
    <row r="357" spans="1:17" x14ac:dyDescent="0.3">
      <c r="A357" t="s">
        <v>823</v>
      </c>
      <c r="B357" t="s">
        <v>824</v>
      </c>
      <c r="C357" t="s">
        <v>3177</v>
      </c>
      <c r="D357" t="s">
        <v>624</v>
      </c>
      <c r="E357">
        <v>19909.21411429</v>
      </c>
      <c r="F357">
        <v>612.54999999999995</v>
      </c>
      <c r="G357">
        <v>77.480025909743304</v>
      </c>
      <c r="H357">
        <v>-9.1031858438560107</v>
      </c>
      <c r="I357">
        <v>-20.1327171397513</v>
      </c>
      <c r="J357">
        <v>-1.91837380318026</v>
      </c>
      <c r="K357">
        <v>665.544524707606</v>
      </c>
      <c r="L357">
        <v>594.42654785548598</v>
      </c>
      <c r="M357">
        <v>35.830088298191001</v>
      </c>
      <c r="N357">
        <v>0.65798436880381805</v>
      </c>
      <c r="O357">
        <v>27.703860909313502</v>
      </c>
      <c r="P357">
        <v>124.336202160776</v>
      </c>
      <c r="Q357">
        <v>0.14504387549946701</v>
      </c>
    </row>
    <row r="358" spans="1:17" x14ac:dyDescent="0.3">
      <c r="A358" t="s">
        <v>825</v>
      </c>
      <c r="B358" t="s">
        <v>826</v>
      </c>
      <c r="C358" t="s">
        <v>3164</v>
      </c>
      <c r="D358" t="s">
        <v>46</v>
      </c>
      <c r="E358">
        <v>19909.015305479999</v>
      </c>
      <c r="F358">
        <v>310.75</v>
      </c>
      <c r="G358">
        <v>63.490334640430198</v>
      </c>
      <c r="H358">
        <v>-3.8133163319471</v>
      </c>
      <c r="I358">
        <v>15.8302108630451</v>
      </c>
      <c r="J358">
        <v>-0.39428455220604702</v>
      </c>
      <c r="K358">
        <v>318.96592529158698</v>
      </c>
      <c r="L358">
        <v>265.81720798011997</v>
      </c>
      <c r="M358">
        <v>44.9895330179437</v>
      </c>
      <c r="N358">
        <v>0.45882597811616999</v>
      </c>
      <c r="O358">
        <v>17.296862429605699</v>
      </c>
      <c r="P358">
        <v>127.572317832295</v>
      </c>
      <c r="Q358">
        <v>0.16428416380623001</v>
      </c>
    </row>
    <row r="359" spans="1:17" x14ac:dyDescent="0.3">
      <c r="A359" t="s">
        <v>827</v>
      </c>
      <c r="B359" t="s">
        <v>828</v>
      </c>
      <c r="C359" t="s">
        <v>3165</v>
      </c>
      <c r="D359" t="s">
        <v>54</v>
      </c>
      <c r="E359">
        <v>19852.493952059998</v>
      </c>
      <c r="F359">
        <v>1941</v>
      </c>
      <c r="G359">
        <v>69.388006264666501</v>
      </c>
      <c r="H359">
        <v>20.564239332789398</v>
      </c>
      <c r="I359">
        <v>22.6398788456289</v>
      </c>
      <c r="J359">
        <v>7.5751749382702496</v>
      </c>
      <c r="K359">
        <v>1670.39490123313</v>
      </c>
      <c r="L359">
        <v>1488.36634817097</v>
      </c>
      <c r="M359">
        <v>79.6979806706521</v>
      </c>
      <c r="N359">
        <v>3.4313354029701699</v>
      </c>
      <c r="O359">
        <v>0.40958268933539699</v>
      </c>
      <c r="P359">
        <v>102.461666840513</v>
      </c>
    </row>
    <row r="360" spans="1:17" hidden="1" x14ac:dyDescent="0.3">
      <c r="A360" t="s">
        <v>829</v>
      </c>
      <c r="B360" t="s">
        <v>830</v>
      </c>
      <c r="C360" t="s">
        <v>3176</v>
      </c>
      <c r="D360" t="s">
        <v>501</v>
      </c>
      <c r="E360">
        <v>19703.208346079999</v>
      </c>
      <c r="F360">
        <v>1928.45</v>
      </c>
      <c r="G360">
        <v>-27.605932646954599</v>
      </c>
      <c r="H360">
        <v>-15.592056737230299</v>
      </c>
      <c r="I360">
        <v>9.1797573238499801</v>
      </c>
      <c r="J360">
        <v>0.61481740737372204</v>
      </c>
      <c r="K360">
        <v>1970.5980112688001</v>
      </c>
      <c r="L360">
        <v>1841.63434628606</v>
      </c>
      <c r="M360">
        <v>30.700216789636599</v>
      </c>
      <c r="N360">
        <v>0.54104395712991304</v>
      </c>
      <c r="O360">
        <v>20.822422152505801</v>
      </c>
      <c r="P360">
        <v>31.886882779373501</v>
      </c>
      <c r="Q360">
        <v>-3.5318541464191999E-2</v>
      </c>
    </row>
    <row r="361" spans="1:17" x14ac:dyDescent="0.3">
      <c r="A361" t="s">
        <v>831</v>
      </c>
      <c r="B361" t="s">
        <v>832</v>
      </c>
      <c r="C361" t="s">
        <v>3168</v>
      </c>
      <c r="D361" t="s">
        <v>274</v>
      </c>
      <c r="E361">
        <v>19630.7053326799</v>
      </c>
      <c r="F361">
        <v>882.2</v>
      </c>
      <c r="G361">
        <v>28.8644788843066</v>
      </c>
      <c r="H361">
        <v>12.1846425656182</v>
      </c>
      <c r="I361">
        <v>7.0924079886484197</v>
      </c>
      <c r="J361">
        <v>4.8722528201677697</v>
      </c>
      <c r="K361">
        <v>828.13773709352495</v>
      </c>
      <c r="L361">
        <v>764.00206634532003</v>
      </c>
      <c r="M361">
        <v>74.487088601257796</v>
      </c>
      <c r="N361">
        <v>1.8734869459504799</v>
      </c>
      <c r="O361">
        <v>8.5921559737021092</v>
      </c>
      <c r="P361">
        <v>64.866380115866093</v>
      </c>
      <c r="Q361">
        <v>0.20412946596850001</v>
      </c>
    </row>
    <row r="362" spans="1:17" x14ac:dyDescent="0.3">
      <c r="A362" t="s">
        <v>833</v>
      </c>
      <c r="B362" t="s">
        <v>834</v>
      </c>
      <c r="C362" t="s">
        <v>3174</v>
      </c>
      <c r="D362" t="s">
        <v>141</v>
      </c>
      <c r="E362">
        <v>19596.50522694</v>
      </c>
      <c r="F362">
        <v>1772.9</v>
      </c>
      <c r="G362">
        <v>142.756710562683</v>
      </c>
      <c r="H362">
        <v>-0.62041042848832295</v>
      </c>
      <c r="I362">
        <v>14.0183838752247</v>
      </c>
      <c r="J362">
        <v>1.8350521142298299</v>
      </c>
      <c r="K362">
        <v>1765.91567551142</v>
      </c>
      <c r="L362">
        <v>1540.30159903037</v>
      </c>
      <c r="M362">
        <v>55.089099218487</v>
      </c>
      <c r="N362">
        <v>0.84339367316202896</v>
      </c>
      <c r="O362">
        <v>21.8795991579895</v>
      </c>
      <c r="P362">
        <v>184.69361133426</v>
      </c>
      <c r="Q362">
        <v>9.0861118975147995E-2</v>
      </c>
    </row>
    <row r="363" spans="1:17" hidden="1" x14ac:dyDescent="0.3">
      <c r="A363" t="s">
        <v>835</v>
      </c>
      <c r="B363" t="s">
        <v>836</v>
      </c>
      <c r="C363" t="s">
        <v>3176</v>
      </c>
      <c r="D363" t="s">
        <v>837</v>
      </c>
      <c r="E363">
        <v>19431.2415447149</v>
      </c>
      <c r="F363">
        <v>1769.3</v>
      </c>
      <c r="G363">
        <v>1.1974233224748201</v>
      </c>
      <c r="H363">
        <v>1.19036241864985</v>
      </c>
      <c r="I363">
        <v>14.233852333862201</v>
      </c>
      <c r="J363">
        <v>-0.83578465751467301</v>
      </c>
      <c r="K363">
        <v>1711.4762149852299</v>
      </c>
      <c r="M363">
        <v>51.225182728981899</v>
      </c>
      <c r="N363">
        <v>0.49165012599571201</v>
      </c>
      <c r="O363">
        <v>13.095574520996999</v>
      </c>
      <c r="P363">
        <v>43.652823448219799</v>
      </c>
    </row>
    <row r="364" spans="1:17" x14ac:dyDescent="0.3">
      <c r="A364" t="s">
        <v>838</v>
      </c>
      <c r="B364" t="s">
        <v>839</v>
      </c>
      <c r="C364" t="s">
        <v>3172</v>
      </c>
      <c r="D364" t="s">
        <v>414</v>
      </c>
      <c r="E364">
        <v>19404.348506189999</v>
      </c>
      <c r="F364">
        <v>8163.1</v>
      </c>
      <c r="G364">
        <v>2.5143158263983998</v>
      </c>
      <c r="H364">
        <v>1.2547748956304501</v>
      </c>
      <c r="I364">
        <v>29.614898679654399</v>
      </c>
      <c r="J364">
        <v>-0.22817809565112601</v>
      </c>
      <c r="K364">
        <v>8010.1277512623201</v>
      </c>
      <c r="L364">
        <v>7341.46733052736</v>
      </c>
      <c r="M364">
        <v>53.187531890971698</v>
      </c>
      <c r="N364">
        <v>0.51340244193670304</v>
      </c>
      <c r="O364">
        <v>10.0072276463598</v>
      </c>
      <c r="P364">
        <v>48.782488244085599</v>
      </c>
      <c r="Q364">
        <v>-9.5714456430200003E-4</v>
      </c>
    </row>
    <row r="365" spans="1:17" x14ac:dyDescent="0.3">
      <c r="A365" t="s">
        <v>840</v>
      </c>
      <c r="B365" t="s">
        <v>841</v>
      </c>
      <c r="C365" t="s">
        <v>3173</v>
      </c>
      <c r="D365" t="s">
        <v>166</v>
      </c>
      <c r="E365">
        <v>19390.141718325001</v>
      </c>
      <c r="F365">
        <v>812.15</v>
      </c>
      <c r="G365">
        <v>103.99866012141101</v>
      </c>
      <c r="H365">
        <v>-4.4619199317256202</v>
      </c>
      <c r="I365">
        <v>8.1722477455195808</v>
      </c>
      <c r="J365">
        <v>-0.60873868247816498</v>
      </c>
      <c r="K365">
        <v>810.37277609927003</v>
      </c>
      <c r="L365">
        <v>684.40955375273302</v>
      </c>
      <c r="M365">
        <v>50.257087065020201</v>
      </c>
      <c r="N365">
        <v>0.80714569188840801</v>
      </c>
      <c r="O365">
        <v>20.6673644031275</v>
      </c>
      <c r="P365">
        <v>170.71666666666599</v>
      </c>
      <c r="Q365">
        <v>0.18462862214129799</v>
      </c>
    </row>
    <row r="366" spans="1:17" x14ac:dyDescent="0.3">
      <c r="A366" t="s">
        <v>842</v>
      </c>
      <c r="B366" t="s">
        <v>843</v>
      </c>
      <c r="C366" t="s">
        <v>3161</v>
      </c>
      <c r="D366" t="s">
        <v>51</v>
      </c>
      <c r="E366">
        <v>19352.81255192</v>
      </c>
      <c r="F366">
        <v>1211.45</v>
      </c>
      <c r="G366">
        <v>-41.692920981077698</v>
      </c>
      <c r="H366">
        <v>-4.7280557803855103</v>
      </c>
      <c r="I366">
        <v>-19.954754421186301</v>
      </c>
      <c r="J366">
        <v>1.5923327476501701</v>
      </c>
      <c r="K366">
        <v>1261.29725603204</v>
      </c>
      <c r="L366">
        <v>1364.2778402644501</v>
      </c>
      <c r="M366">
        <v>52.487974053828196</v>
      </c>
      <c r="N366">
        <v>0.70396326215884297</v>
      </c>
      <c r="O366">
        <v>48.252094597383199</v>
      </c>
      <c r="P366">
        <v>5.06938421509106</v>
      </c>
      <c r="Q366">
        <v>6.2676327837418E-2</v>
      </c>
    </row>
    <row r="367" spans="1:17" x14ac:dyDescent="0.3">
      <c r="A367" t="s">
        <v>844</v>
      </c>
      <c r="B367" t="s">
        <v>845</v>
      </c>
      <c r="C367" t="s">
        <v>3173</v>
      </c>
      <c r="D367" t="s">
        <v>436</v>
      </c>
      <c r="E367">
        <v>19269.752849324999</v>
      </c>
      <c r="F367">
        <v>310.64999999999998</v>
      </c>
      <c r="G367">
        <v>3.9919214463842798</v>
      </c>
      <c r="H367">
        <v>5.9508021698984201</v>
      </c>
      <c r="I367">
        <v>26.365486508874401</v>
      </c>
      <c r="J367">
        <v>2.0187495070063601</v>
      </c>
      <c r="K367">
        <v>304.964568410374</v>
      </c>
      <c r="L367">
        <v>273.55166778575699</v>
      </c>
      <c r="M367">
        <v>65.453717922003705</v>
      </c>
      <c r="N367">
        <v>1.3696951968284401</v>
      </c>
      <c r="O367">
        <v>14.566232093996399</v>
      </c>
      <c r="P367">
        <v>67.1959095801937</v>
      </c>
      <c r="Q367">
        <v>5.1638748452074001E-2</v>
      </c>
    </row>
    <row r="368" spans="1:17" x14ac:dyDescent="0.3">
      <c r="A368" t="s">
        <v>846</v>
      </c>
      <c r="B368" t="s">
        <v>847</v>
      </c>
      <c r="C368" t="s">
        <v>3161</v>
      </c>
      <c r="D368" t="s">
        <v>848</v>
      </c>
      <c r="E368">
        <v>19083.709767925</v>
      </c>
      <c r="F368">
        <v>211.85</v>
      </c>
      <c r="G368">
        <v>26.4905712446587</v>
      </c>
      <c r="H368">
        <v>10.3656038040568</v>
      </c>
      <c r="I368">
        <v>35.949291928507598</v>
      </c>
      <c r="J368">
        <v>5.5655821385420197</v>
      </c>
      <c r="K368">
        <v>192.060355851813</v>
      </c>
      <c r="L368">
        <v>167.04659012968301</v>
      </c>
      <c r="M368">
        <v>77.909604706842202</v>
      </c>
      <c r="N368">
        <v>1.1568786546826499</v>
      </c>
      <c r="O368">
        <v>2.5725749350955902</v>
      </c>
      <c r="P368">
        <v>74.577667902760595</v>
      </c>
      <c r="Q368">
        <v>-8.1455927964049994E-3</v>
      </c>
    </row>
    <row r="369" spans="1:17" x14ac:dyDescent="0.3">
      <c r="A369" t="s">
        <v>849</v>
      </c>
      <c r="B369" t="s">
        <v>850</v>
      </c>
      <c r="C369" t="s">
        <v>3164</v>
      </c>
      <c r="D369" t="s">
        <v>46</v>
      </c>
      <c r="E369">
        <v>19064.407667949999</v>
      </c>
      <c r="F369">
        <v>1622.8</v>
      </c>
      <c r="G369">
        <v>171.489377803146</v>
      </c>
      <c r="H369">
        <v>-4.9761369168143901</v>
      </c>
      <c r="I369">
        <v>115.752108485047</v>
      </c>
      <c r="J369">
        <v>1.3108158046884899</v>
      </c>
      <c r="K369">
        <v>1576.11267565969</v>
      </c>
      <c r="L369">
        <v>1169.98709295648</v>
      </c>
      <c r="M369">
        <v>52.126424721649499</v>
      </c>
      <c r="N369">
        <v>1.20652280361581</v>
      </c>
      <c r="O369">
        <v>10.716046339659799</v>
      </c>
      <c r="P369">
        <v>238.083333333333</v>
      </c>
      <c r="Q369">
        <v>0.193794875482727</v>
      </c>
    </row>
    <row r="370" spans="1:17" x14ac:dyDescent="0.3">
      <c r="A370" t="s">
        <v>851</v>
      </c>
      <c r="B370" t="s">
        <v>852</v>
      </c>
      <c r="C370" t="s">
        <v>3173</v>
      </c>
      <c r="D370" t="s">
        <v>258</v>
      </c>
      <c r="E370">
        <v>19049.290627900002</v>
      </c>
      <c r="F370">
        <v>1281.3</v>
      </c>
      <c r="G370">
        <v>115.598731048506</v>
      </c>
      <c r="H370">
        <v>4.5607840284094898</v>
      </c>
      <c r="I370">
        <v>46.949120041620397</v>
      </c>
      <c r="J370">
        <v>-3.0694055324555598</v>
      </c>
      <c r="K370">
        <v>1278.79016786738</v>
      </c>
      <c r="L370">
        <v>1038.8206717712201</v>
      </c>
      <c r="M370">
        <v>49.806968524311998</v>
      </c>
      <c r="N370">
        <v>1.3032618180811599</v>
      </c>
      <c r="O370">
        <v>13.16631546086</v>
      </c>
      <c r="P370">
        <v>173.43149807938499</v>
      </c>
      <c r="Q370">
        <v>0.190560786914206</v>
      </c>
    </row>
    <row r="371" spans="1:17" x14ac:dyDescent="0.3">
      <c r="A371" t="s">
        <v>853</v>
      </c>
      <c r="B371" t="s">
        <v>854</v>
      </c>
      <c r="C371" t="s">
        <v>3163</v>
      </c>
      <c r="D371" t="s">
        <v>221</v>
      </c>
      <c r="E371">
        <v>18958.769527500001</v>
      </c>
      <c r="F371">
        <v>2670.8</v>
      </c>
      <c r="G371">
        <v>90.139962936192006</v>
      </c>
      <c r="H371">
        <v>13.6057855191037</v>
      </c>
      <c r="I371">
        <v>46.6301267613837</v>
      </c>
      <c r="J371">
        <v>5.0540930703425602</v>
      </c>
      <c r="K371">
        <v>2339.0156324688801</v>
      </c>
      <c r="L371">
        <v>1844.2911386082601</v>
      </c>
      <c r="M371">
        <v>66.369656157821197</v>
      </c>
      <c r="N371">
        <v>0.91112403647220697</v>
      </c>
      <c r="O371">
        <v>3.8640107832859001</v>
      </c>
      <c r="P371">
        <v>132.25357624244501</v>
      </c>
      <c r="Q371">
        <v>8.9631834448974004E-2</v>
      </c>
    </row>
    <row r="372" spans="1:17" hidden="1" x14ac:dyDescent="0.3">
      <c r="A372" t="s">
        <v>855</v>
      </c>
      <c r="B372" t="s">
        <v>856</v>
      </c>
      <c r="C372" t="s">
        <v>3176</v>
      </c>
      <c r="D372" t="s">
        <v>51</v>
      </c>
      <c r="E372">
        <v>18788.17233524</v>
      </c>
      <c r="F372">
        <v>436.7</v>
      </c>
      <c r="G372">
        <v>7.9392648590755002</v>
      </c>
      <c r="H372">
        <v>-1.93975510663005</v>
      </c>
      <c r="I372">
        <v>20.975693870462901</v>
      </c>
      <c r="J372">
        <v>5.2569914198085002</v>
      </c>
      <c r="K372">
        <v>408.79855982574099</v>
      </c>
      <c r="M372">
        <v>65.911681777042403</v>
      </c>
      <c r="N372">
        <v>1.1350088403648699</v>
      </c>
      <c r="O372">
        <v>11.506755209525901</v>
      </c>
      <c r="P372">
        <v>49.554794520547901</v>
      </c>
    </row>
    <row r="373" spans="1:17" x14ac:dyDescent="0.3">
      <c r="A373" t="s">
        <v>857</v>
      </c>
      <c r="B373" t="s">
        <v>858</v>
      </c>
      <c r="C373" t="s">
        <v>3173</v>
      </c>
      <c r="D373" t="s">
        <v>776</v>
      </c>
      <c r="E373">
        <v>18744.568399079999</v>
      </c>
      <c r="F373">
        <v>1355</v>
      </c>
      <c r="G373">
        <v>40.709556324190203</v>
      </c>
      <c r="H373">
        <v>1.82978672764353</v>
      </c>
      <c r="I373">
        <v>37.248939658493903</v>
      </c>
      <c r="J373">
        <v>-1.85085405795428</v>
      </c>
      <c r="K373">
        <v>1456.33784412364</v>
      </c>
      <c r="L373">
        <v>1216.2132587765</v>
      </c>
      <c r="M373">
        <v>41.928868709830802</v>
      </c>
      <c r="N373">
        <v>0.30140020292735997</v>
      </c>
      <c r="O373">
        <v>39.996309963099598</v>
      </c>
      <c r="P373">
        <v>98.972099853157104</v>
      </c>
      <c r="Q373">
        <v>0.24451613100536501</v>
      </c>
    </row>
    <row r="374" spans="1:17" x14ac:dyDescent="0.3">
      <c r="A374" t="s">
        <v>859</v>
      </c>
      <c r="B374" t="s">
        <v>860</v>
      </c>
      <c r="C374" t="s">
        <v>3168</v>
      </c>
      <c r="D374" t="s">
        <v>124</v>
      </c>
      <c r="E374">
        <v>18742.930389540001</v>
      </c>
      <c r="F374">
        <v>3103</v>
      </c>
      <c r="G374">
        <v>-27.384936461188001</v>
      </c>
      <c r="H374">
        <v>11.2741411670732</v>
      </c>
      <c r="I374">
        <v>10.236692143733601</v>
      </c>
      <c r="J374">
        <v>5.1015885637230101</v>
      </c>
      <c r="K374">
        <v>2882.9546600296399</v>
      </c>
      <c r="L374">
        <v>2745.7208565456999</v>
      </c>
      <c r="M374">
        <v>71.076478967795495</v>
      </c>
      <c r="N374">
        <v>1.1432025954300999</v>
      </c>
      <c r="O374">
        <v>4.65678375765388</v>
      </c>
      <c r="P374">
        <v>39.147982062780201</v>
      </c>
      <c r="Q374">
        <v>-7.8831459370672E-2</v>
      </c>
    </row>
    <row r="375" spans="1:17" x14ac:dyDescent="0.3">
      <c r="A375" t="s">
        <v>861</v>
      </c>
      <c r="B375" t="s">
        <v>862</v>
      </c>
      <c r="C375" t="s">
        <v>624</v>
      </c>
      <c r="D375" t="s">
        <v>624</v>
      </c>
      <c r="E375">
        <v>18573.73515153</v>
      </c>
      <c r="F375">
        <v>36.5</v>
      </c>
      <c r="G375">
        <v>-33.021516702833402</v>
      </c>
      <c r="H375">
        <v>-4.2525063065280699</v>
      </c>
      <c r="I375">
        <v>-18.228179592982102</v>
      </c>
      <c r="J375">
        <v>1.4110735914430299</v>
      </c>
      <c r="K375">
        <v>37.566955595878703</v>
      </c>
      <c r="L375">
        <v>38.210927761663697</v>
      </c>
      <c r="M375">
        <v>46.1256850458578</v>
      </c>
      <c r="N375">
        <v>0.43238019956184398</v>
      </c>
      <c r="O375">
        <v>44.931506849314999</v>
      </c>
      <c r="P375">
        <v>12.6543209876543</v>
      </c>
      <c r="Q375">
        <v>4.1935812328771999E-2</v>
      </c>
    </row>
    <row r="376" spans="1:17" x14ac:dyDescent="0.3">
      <c r="A376" t="s">
        <v>863</v>
      </c>
      <c r="B376" t="s">
        <v>864</v>
      </c>
      <c r="C376" t="s">
        <v>3160</v>
      </c>
      <c r="D376" t="s">
        <v>21</v>
      </c>
      <c r="E376">
        <v>18557.005958220001</v>
      </c>
      <c r="F376">
        <v>678</v>
      </c>
      <c r="G376">
        <v>-4.1887044918557397</v>
      </c>
      <c r="H376">
        <v>9.4265488282108798</v>
      </c>
      <c r="I376">
        <v>-24.971933602162601</v>
      </c>
      <c r="J376">
        <v>1.17952581742586</v>
      </c>
      <c r="K376">
        <v>646.26203097662903</v>
      </c>
      <c r="L376">
        <v>637.76087646910901</v>
      </c>
      <c r="M376">
        <v>56.198630440514101</v>
      </c>
      <c r="N376">
        <v>1.3096043214522399</v>
      </c>
      <c r="O376">
        <v>28.318584070796401</v>
      </c>
      <c r="P376">
        <v>44.378194207836401</v>
      </c>
      <c r="Q376">
        <v>7.9344277998603996E-2</v>
      </c>
    </row>
    <row r="377" spans="1:17" x14ac:dyDescent="0.3">
      <c r="A377" t="s">
        <v>865</v>
      </c>
      <c r="B377" t="s">
        <v>866</v>
      </c>
      <c r="C377" t="s">
        <v>3172</v>
      </c>
      <c r="D377" t="s">
        <v>443</v>
      </c>
      <c r="E377">
        <v>18441.948022174998</v>
      </c>
      <c r="F377">
        <v>1278.5999999999999</v>
      </c>
      <c r="G377">
        <v>29.591122459689601</v>
      </c>
      <c r="H377">
        <v>-4.7225883141125902</v>
      </c>
      <c r="I377">
        <v>20.351478564501001</v>
      </c>
      <c r="J377">
        <v>0.15755235903669401</v>
      </c>
      <c r="K377">
        <v>1297.67674589491</v>
      </c>
      <c r="L377">
        <v>1109.4912818676801</v>
      </c>
      <c r="M377">
        <v>41.058304684200898</v>
      </c>
      <c r="N377">
        <v>0.32534135387209301</v>
      </c>
      <c r="O377">
        <v>20.733614891287299</v>
      </c>
      <c r="P377">
        <v>75.752577319587601</v>
      </c>
      <c r="Q377">
        <v>0.151744967915839</v>
      </c>
    </row>
    <row r="378" spans="1:17" x14ac:dyDescent="0.3">
      <c r="A378" t="s">
        <v>867</v>
      </c>
      <c r="B378" t="s">
        <v>868</v>
      </c>
      <c r="C378" t="s">
        <v>3159</v>
      </c>
      <c r="D378" t="s">
        <v>185</v>
      </c>
      <c r="E378">
        <v>18419.092263660001</v>
      </c>
      <c r="F378">
        <v>1808.2</v>
      </c>
      <c r="G378">
        <v>47.316166839698901</v>
      </c>
      <c r="H378">
        <v>0.67578932756396104</v>
      </c>
      <c r="I378">
        <v>30.135453782240301</v>
      </c>
      <c r="J378">
        <v>3.0668339944778</v>
      </c>
      <c r="K378">
        <v>1751.0921906963199</v>
      </c>
      <c r="L378">
        <v>1488.2855617151399</v>
      </c>
      <c r="M378">
        <v>63.237352094576899</v>
      </c>
      <c r="N378">
        <v>0.72908690669702003</v>
      </c>
      <c r="O378">
        <v>5.74881097223758</v>
      </c>
      <c r="P378">
        <v>84.7458492975734</v>
      </c>
      <c r="Q378">
        <v>4.8745882670197999E-2</v>
      </c>
    </row>
    <row r="379" spans="1:17" x14ac:dyDescent="0.3">
      <c r="A379" t="s">
        <v>869</v>
      </c>
      <c r="B379" t="s">
        <v>870</v>
      </c>
      <c r="C379" t="s">
        <v>3175</v>
      </c>
      <c r="D379" t="s">
        <v>281</v>
      </c>
      <c r="E379">
        <v>18408.851197079999</v>
      </c>
      <c r="F379">
        <v>484.1</v>
      </c>
      <c r="G379">
        <v>153.92355782145401</v>
      </c>
      <c r="H379">
        <v>22.806312936948299</v>
      </c>
      <c r="I379">
        <v>81.867990221857696</v>
      </c>
      <c r="J379">
        <v>-1.6298875126594099</v>
      </c>
      <c r="K379">
        <v>398.53962083823302</v>
      </c>
      <c r="L379">
        <v>299.76098260793998</v>
      </c>
      <c r="M379">
        <v>59.555934232653399</v>
      </c>
      <c r="N379">
        <v>0.57371244409421296</v>
      </c>
      <c r="O379">
        <v>7.3125387316669901</v>
      </c>
      <c r="P379">
        <v>205.811749842072</v>
      </c>
      <c r="Q379">
        <v>0.142607914814812</v>
      </c>
    </row>
    <row r="380" spans="1:17" x14ac:dyDescent="0.3">
      <c r="A380" t="s">
        <v>871</v>
      </c>
      <c r="B380" t="s">
        <v>872</v>
      </c>
      <c r="C380" t="s">
        <v>3171</v>
      </c>
      <c r="D380" t="s">
        <v>590</v>
      </c>
      <c r="E380">
        <v>18395.504162500001</v>
      </c>
      <c r="F380">
        <v>1417.2</v>
      </c>
      <c r="G380">
        <v>-42.109316041171297</v>
      </c>
      <c r="H380">
        <v>-2.3866096101433598</v>
      </c>
      <c r="I380">
        <v>-13.6447645929494</v>
      </c>
      <c r="J380">
        <v>-4.4607407836328897E-2</v>
      </c>
      <c r="K380">
        <v>1462.7733911488499</v>
      </c>
      <c r="L380">
        <v>1479.6425817632601</v>
      </c>
      <c r="M380">
        <v>43.2495019109708</v>
      </c>
      <c r="N380">
        <v>0.63244821364542303</v>
      </c>
      <c r="O380">
        <v>21.860005644933601</v>
      </c>
      <c r="P380">
        <v>11.6784869976359</v>
      </c>
      <c r="Q380">
        <v>-0.104722790189759</v>
      </c>
    </row>
    <row r="381" spans="1:17" x14ac:dyDescent="0.3">
      <c r="A381" t="s">
        <v>873</v>
      </c>
      <c r="B381" t="s">
        <v>874</v>
      </c>
      <c r="C381" t="s">
        <v>3168</v>
      </c>
      <c r="D381" t="s">
        <v>756</v>
      </c>
      <c r="E381">
        <v>18380.757659499999</v>
      </c>
      <c r="F381">
        <v>438.7</v>
      </c>
      <c r="G381">
        <v>24.653466423324801</v>
      </c>
      <c r="H381">
        <v>11.793119667699999</v>
      </c>
      <c r="I381">
        <v>19.729428394579902</v>
      </c>
      <c r="J381">
        <v>7.3926410998857799</v>
      </c>
      <c r="K381">
        <v>394.70142206777501</v>
      </c>
      <c r="L381">
        <v>344.034069706661</v>
      </c>
      <c r="M381">
        <v>68.696882404394998</v>
      </c>
      <c r="N381">
        <v>0.91677655361139998</v>
      </c>
      <c r="O381">
        <v>5.6530658764531498</v>
      </c>
      <c r="P381">
        <v>90.905134899912895</v>
      </c>
      <c r="Q381">
        <v>0.17362225594679601</v>
      </c>
    </row>
    <row r="382" spans="1:17" x14ac:dyDescent="0.3">
      <c r="A382" t="s">
        <v>875</v>
      </c>
      <c r="B382" t="s">
        <v>876</v>
      </c>
      <c r="C382" t="s">
        <v>3162</v>
      </c>
      <c r="D382" t="s">
        <v>27</v>
      </c>
      <c r="E382">
        <v>18116.315246108999</v>
      </c>
      <c r="F382">
        <v>90.61</v>
      </c>
      <c r="G382">
        <v>-32.4518893022193</v>
      </c>
      <c r="H382">
        <v>-0.97124494211137702</v>
      </c>
      <c r="I382">
        <v>-5.7257594863779104</v>
      </c>
      <c r="J382">
        <v>-0.89693324499281202</v>
      </c>
      <c r="K382">
        <v>90.884025865134902</v>
      </c>
      <c r="L382">
        <v>86.340854735873904</v>
      </c>
      <c r="M382">
        <v>44.845884981172297</v>
      </c>
      <c r="N382">
        <v>0.52060180881562002</v>
      </c>
      <c r="O382">
        <v>22.944487363425601</v>
      </c>
      <c r="P382">
        <v>39.292851652574903</v>
      </c>
      <c r="Q382">
        <v>8.6094331037662994E-2</v>
      </c>
    </row>
    <row r="383" spans="1:17" x14ac:dyDescent="0.3">
      <c r="A383" t="s">
        <v>877</v>
      </c>
      <c r="B383" t="s">
        <v>878</v>
      </c>
      <c r="C383" t="s">
        <v>3173</v>
      </c>
      <c r="D383" t="s">
        <v>127</v>
      </c>
      <c r="E383">
        <v>18111.860542679999</v>
      </c>
      <c r="F383">
        <v>682.85</v>
      </c>
      <c r="G383">
        <v>53.719417060237099</v>
      </c>
      <c r="H383">
        <v>4.8004647175906898</v>
      </c>
      <c r="I383">
        <v>14.222836922688201</v>
      </c>
      <c r="J383">
        <v>-0.23069659489236299</v>
      </c>
      <c r="K383">
        <v>664.37190847229999</v>
      </c>
      <c r="L383">
        <v>569.51048629499098</v>
      </c>
      <c r="M383">
        <v>45.359365723569297</v>
      </c>
      <c r="N383">
        <v>0.37795504948587699</v>
      </c>
      <c r="O383">
        <v>9.8337848722266994</v>
      </c>
      <c r="P383">
        <v>94.019036794999295</v>
      </c>
      <c r="Q383">
        <v>0.171950630752325</v>
      </c>
    </row>
    <row r="384" spans="1:17" x14ac:dyDescent="0.3">
      <c r="A384" t="s">
        <v>879</v>
      </c>
      <c r="B384" t="s">
        <v>880</v>
      </c>
      <c r="C384" t="s">
        <v>3161</v>
      </c>
      <c r="D384" t="s">
        <v>132</v>
      </c>
      <c r="E384">
        <v>18096.504437124</v>
      </c>
      <c r="F384">
        <v>70.22</v>
      </c>
      <c r="G384">
        <v>272.10817160572401</v>
      </c>
      <c r="H384">
        <v>-1.0625234090421101</v>
      </c>
      <c r="I384">
        <v>64.632227239545202</v>
      </c>
      <c r="J384">
        <v>-3.7125817200764599</v>
      </c>
      <c r="K384">
        <v>70.824700505968195</v>
      </c>
      <c r="L384">
        <v>54.172503697445102</v>
      </c>
      <c r="M384">
        <v>34.952349501426298</v>
      </c>
      <c r="N384">
        <v>0.68357816107234104</v>
      </c>
      <c r="O384">
        <v>30.162346909712301</v>
      </c>
      <c r="P384">
        <v>350.12820512820502</v>
      </c>
      <c r="Q384">
        <v>0.14676019163558399</v>
      </c>
    </row>
    <row r="385" spans="1:17" x14ac:dyDescent="0.3">
      <c r="A385" t="s">
        <v>881</v>
      </c>
      <c r="B385" t="s">
        <v>882</v>
      </c>
      <c r="C385" t="s">
        <v>3161</v>
      </c>
      <c r="D385" t="s">
        <v>24</v>
      </c>
      <c r="E385">
        <v>18022.221298994999</v>
      </c>
      <c r="F385">
        <v>218.76</v>
      </c>
      <c r="G385">
        <v>42.249996322269297</v>
      </c>
      <c r="H385">
        <v>3.6255214370379001</v>
      </c>
      <c r="I385">
        <v>13.284450473934401</v>
      </c>
      <c r="J385">
        <v>4.0303590773765299</v>
      </c>
      <c r="K385">
        <v>215.75748381860899</v>
      </c>
      <c r="L385">
        <v>190.53240599908901</v>
      </c>
      <c r="M385">
        <v>59.086855810335997</v>
      </c>
      <c r="N385">
        <v>0.45696237511448501</v>
      </c>
      <c r="O385">
        <v>6.3951362223441297</v>
      </c>
      <c r="P385">
        <v>75.007999999999896</v>
      </c>
      <c r="Q385">
        <v>0.187968468906791</v>
      </c>
    </row>
    <row r="386" spans="1:17" x14ac:dyDescent="0.3">
      <c r="A386" t="s">
        <v>883</v>
      </c>
      <c r="B386" t="s">
        <v>884</v>
      </c>
      <c r="C386" t="s">
        <v>3160</v>
      </c>
      <c r="D386" t="s">
        <v>21</v>
      </c>
      <c r="E386">
        <v>17969.66717406</v>
      </c>
      <c r="F386">
        <v>766.1</v>
      </c>
      <c r="G386">
        <v>19.494098673007802</v>
      </c>
      <c r="H386">
        <v>4.9568448601291497E-2</v>
      </c>
      <c r="I386">
        <v>21.830230854538101</v>
      </c>
      <c r="J386">
        <v>2.2155472435448398</v>
      </c>
      <c r="K386">
        <v>758.44111616964699</v>
      </c>
      <c r="L386">
        <v>647.33849835802005</v>
      </c>
      <c r="M386">
        <v>56.344506900082301</v>
      </c>
      <c r="N386">
        <v>0.49704465723378699</v>
      </c>
      <c r="O386">
        <v>9.5809946482182404</v>
      </c>
      <c r="P386">
        <v>67.893929432390905</v>
      </c>
      <c r="Q386">
        <v>2.9182329435601999E-2</v>
      </c>
    </row>
    <row r="387" spans="1:17" x14ac:dyDescent="0.3">
      <c r="A387" t="s">
        <v>885</v>
      </c>
      <c r="B387" t="s">
        <v>886</v>
      </c>
      <c r="C387" t="s">
        <v>3171</v>
      </c>
      <c r="D387" t="s">
        <v>887</v>
      </c>
      <c r="E387">
        <v>17941.579807450002</v>
      </c>
      <c r="F387">
        <v>801.3</v>
      </c>
      <c r="G387">
        <v>-10.437163794931701</v>
      </c>
      <c r="H387">
        <v>10.841237510701401</v>
      </c>
      <c r="I387">
        <v>10.8227199036935</v>
      </c>
      <c r="J387">
        <v>3.72334225063313</v>
      </c>
      <c r="K387">
        <v>745.76489153797002</v>
      </c>
      <c r="L387">
        <v>700.435883029053</v>
      </c>
      <c r="M387">
        <v>66.034630796563107</v>
      </c>
      <c r="N387">
        <v>0.68907074610281605</v>
      </c>
      <c r="O387">
        <v>6.0152252589542101</v>
      </c>
      <c r="P387">
        <v>34.898989898989797</v>
      </c>
      <c r="Q387">
        <v>7.8928750869264999E-2</v>
      </c>
    </row>
    <row r="388" spans="1:17" x14ac:dyDescent="0.3">
      <c r="A388" t="s">
        <v>888</v>
      </c>
      <c r="B388" t="s">
        <v>889</v>
      </c>
      <c r="C388" t="s">
        <v>3173</v>
      </c>
      <c r="D388" t="s">
        <v>536</v>
      </c>
      <c r="E388">
        <v>17802.457046604999</v>
      </c>
      <c r="F388">
        <v>1711.75</v>
      </c>
      <c r="G388">
        <v>18.263017863662299</v>
      </c>
      <c r="H388">
        <v>-5.6596721381493698</v>
      </c>
      <c r="I388">
        <v>10.8379425322949</v>
      </c>
      <c r="J388">
        <v>-0.97706687314511997</v>
      </c>
      <c r="K388">
        <v>1659.1901441177399</v>
      </c>
      <c r="L388">
        <v>1600.1002982774301</v>
      </c>
      <c r="M388">
        <v>42.168490712300603</v>
      </c>
      <c r="N388">
        <v>2.08755300278751</v>
      </c>
      <c r="O388">
        <v>11.111435665254801</v>
      </c>
      <c r="P388">
        <v>50.576178747360998</v>
      </c>
    </row>
    <row r="389" spans="1:17" x14ac:dyDescent="0.3">
      <c r="A389" t="s">
        <v>890</v>
      </c>
      <c r="B389" t="s">
        <v>891</v>
      </c>
      <c r="C389" t="s">
        <v>624</v>
      </c>
      <c r="D389" t="s">
        <v>624</v>
      </c>
      <c r="E389">
        <v>17725.947693107999</v>
      </c>
      <c r="F389">
        <v>178.56</v>
      </c>
      <c r="G389">
        <v>24.992379558788699</v>
      </c>
      <c r="H389">
        <v>2.7797842374089798</v>
      </c>
      <c r="I389">
        <v>4.6714367753043202</v>
      </c>
      <c r="J389">
        <v>2.8171393038205301</v>
      </c>
      <c r="K389">
        <v>179.10372489176899</v>
      </c>
      <c r="L389">
        <v>155.62813479812399</v>
      </c>
      <c r="M389">
        <v>45.081627229941702</v>
      </c>
      <c r="N389">
        <v>1.43572037890264</v>
      </c>
      <c r="O389">
        <v>19.259632616487401</v>
      </c>
      <c r="P389">
        <v>58.579040852575503</v>
      </c>
      <c r="Q389">
        <v>2.9356126500776E-2</v>
      </c>
    </row>
    <row r="390" spans="1:17" x14ac:dyDescent="0.3">
      <c r="A390" t="s">
        <v>892</v>
      </c>
      <c r="B390" t="s">
        <v>893</v>
      </c>
      <c r="C390" t="s">
        <v>3160</v>
      </c>
      <c r="D390" t="s">
        <v>21</v>
      </c>
      <c r="E390">
        <v>17709.701404619998</v>
      </c>
      <c r="F390">
        <v>628.9</v>
      </c>
      <c r="G390">
        <v>-0.91318263734194705</v>
      </c>
      <c r="H390">
        <v>9.7715027310852491</v>
      </c>
      <c r="I390">
        <v>-30.388271461204798</v>
      </c>
      <c r="J390">
        <v>-0.36328708132901</v>
      </c>
      <c r="K390">
        <v>649.34044304145004</v>
      </c>
      <c r="L390">
        <v>646.97740525595702</v>
      </c>
      <c r="M390">
        <v>47.809565691973802</v>
      </c>
      <c r="N390">
        <v>1.0980761367359</v>
      </c>
      <c r="O390">
        <v>37.040865002385097</v>
      </c>
      <c r="P390">
        <v>33.128704487722203</v>
      </c>
      <c r="Q390">
        <v>3.9391142600095998E-2</v>
      </c>
    </row>
    <row r="391" spans="1:17" x14ac:dyDescent="0.3">
      <c r="A391" t="s">
        <v>894</v>
      </c>
      <c r="B391" t="s">
        <v>895</v>
      </c>
      <c r="C391" t="s">
        <v>3161</v>
      </c>
      <c r="D391" t="s">
        <v>51</v>
      </c>
      <c r="E391">
        <v>17704.861679064001</v>
      </c>
      <c r="F391">
        <v>212.01</v>
      </c>
      <c r="G391">
        <v>-20.189428881816301</v>
      </c>
      <c r="H391">
        <v>1.9740621801515099</v>
      </c>
      <c r="I391">
        <v>-19.118903390417401</v>
      </c>
      <c r="J391">
        <v>2.90016149650639</v>
      </c>
      <c r="K391">
        <v>212.39083671777399</v>
      </c>
      <c r="L391">
        <v>212.03546550928701</v>
      </c>
      <c r="M391">
        <v>59.919334086025003</v>
      </c>
      <c r="N391">
        <v>1.45596597529815</v>
      </c>
      <c r="O391">
        <v>36.4322437620866</v>
      </c>
      <c r="P391">
        <v>15.836634339571001</v>
      </c>
      <c r="Q391">
        <v>5.4847975142982001E-2</v>
      </c>
    </row>
    <row r="392" spans="1:17" x14ac:dyDescent="0.3">
      <c r="A392" t="s">
        <v>896</v>
      </c>
      <c r="B392" t="s">
        <v>897</v>
      </c>
      <c r="C392" t="s">
        <v>3161</v>
      </c>
      <c r="D392" t="s">
        <v>419</v>
      </c>
      <c r="E392">
        <v>17663.828173440001</v>
      </c>
      <c r="F392">
        <v>108.08</v>
      </c>
      <c r="G392">
        <v>-41.1877440693521</v>
      </c>
      <c r="H392">
        <v>-0.27486019859014799</v>
      </c>
      <c r="I392">
        <v>-16.937582489143999</v>
      </c>
      <c r="J392">
        <v>-0.91996297674903305</v>
      </c>
      <c r="K392">
        <v>112.33217800672</v>
      </c>
      <c r="L392">
        <v>114.131460253893</v>
      </c>
      <c r="M392">
        <v>41.047161081634997</v>
      </c>
      <c r="N392">
        <v>1.24167470639672</v>
      </c>
      <c r="O392">
        <v>26.7579570688379</v>
      </c>
      <c r="P392">
        <v>3.4258373205741499</v>
      </c>
      <c r="Q392">
        <v>0.100119234337398</v>
      </c>
    </row>
    <row r="393" spans="1:17" x14ac:dyDescent="0.3">
      <c r="A393" t="s">
        <v>898</v>
      </c>
      <c r="B393" t="s">
        <v>899</v>
      </c>
      <c r="C393" t="s">
        <v>3163</v>
      </c>
      <c r="D393" t="s">
        <v>173</v>
      </c>
      <c r="E393">
        <v>17597.34052505</v>
      </c>
      <c r="F393">
        <v>522</v>
      </c>
      <c r="G393">
        <v>30.2352005850382</v>
      </c>
      <c r="H393">
        <v>8.9812964090040595</v>
      </c>
      <c r="I393">
        <v>24.5006859932396</v>
      </c>
      <c r="J393">
        <v>6.9227074229647698</v>
      </c>
      <c r="K393">
        <v>482.08105671477603</v>
      </c>
      <c r="L393">
        <v>438.61223920351603</v>
      </c>
      <c r="M393">
        <v>73.744703802571394</v>
      </c>
      <c r="N393">
        <v>1.1256757539042599</v>
      </c>
      <c r="O393">
        <v>4.7892720306513299</v>
      </c>
      <c r="P393">
        <v>103.667577058135</v>
      </c>
    </row>
    <row r="394" spans="1:17" hidden="1" x14ac:dyDescent="0.3">
      <c r="A394" t="s">
        <v>900</v>
      </c>
      <c r="B394" t="s">
        <v>901</v>
      </c>
      <c r="C394" t="s">
        <v>3176</v>
      </c>
      <c r="D394" t="s">
        <v>501</v>
      </c>
      <c r="E394">
        <v>17522.774319349999</v>
      </c>
      <c r="F394">
        <v>3783.5</v>
      </c>
      <c r="G394">
        <v>12.8593460085619</v>
      </c>
      <c r="H394">
        <v>12.848040201861901</v>
      </c>
      <c r="I394">
        <v>46.218492286836202</v>
      </c>
      <c r="J394">
        <v>11.016473601377999</v>
      </c>
      <c r="K394">
        <v>3241.2240046647998</v>
      </c>
      <c r="L394">
        <v>2822.37591432515</v>
      </c>
      <c r="M394">
        <v>87.127262163339694</v>
      </c>
      <c r="N394">
        <v>1.35071666042845</v>
      </c>
      <c r="O394">
        <v>4.9623364609488503</v>
      </c>
      <c r="P394">
        <v>66.894574327304795</v>
      </c>
      <c r="Q394">
        <v>5.4611773564312002E-2</v>
      </c>
    </row>
    <row r="395" spans="1:17" x14ac:dyDescent="0.3">
      <c r="A395" t="s">
        <v>902</v>
      </c>
      <c r="B395" t="s">
        <v>903</v>
      </c>
      <c r="C395" t="s">
        <v>3177</v>
      </c>
      <c r="D395" t="s">
        <v>163</v>
      </c>
      <c r="E395">
        <v>17509.804712724999</v>
      </c>
      <c r="F395">
        <v>1098.2</v>
      </c>
      <c r="G395">
        <v>-16.710300514147399</v>
      </c>
      <c r="H395">
        <v>-3.0144970554341302</v>
      </c>
      <c r="I395">
        <v>8.3188110861291396</v>
      </c>
      <c r="J395">
        <v>1.4620896762425899</v>
      </c>
      <c r="K395">
        <v>1088.45779320837</v>
      </c>
      <c r="L395">
        <v>1011.83909681027</v>
      </c>
      <c r="M395">
        <v>50.3665312278332</v>
      </c>
      <c r="N395">
        <v>1.1883186245042801</v>
      </c>
      <c r="O395">
        <v>10.180295028228</v>
      </c>
      <c r="P395">
        <v>31.931763575204201</v>
      </c>
      <c r="Q395">
        <v>-1.1602284337010001E-2</v>
      </c>
    </row>
    <row r="396" spans="1:17" x14ac:dyDescent="0.3">
      <c r="A396" t="s">
        <v>904</v>
      </c>
      <c r="B396" t="s">
        <v>905</v>
      </c>
      <c r="C396" t="s">
        <v>3166</v>
      </c>
      <c r="D396" t="s">
        <v>776</v>
      </c>
      <c r="E396">
        <v>17499.7101227399</v>
      </c>
      <c r="F396">
        <v>971.25</v>
      </c>
      <c r="G396">
        <v>8.6520220339498408</v>
      </c>
      <c r="H396">
        <v>1.88282118706135</v>
      </c>
      <c r="I396">
        <v>21.514961955160398</v>
      </c>
      <c r="J396">
        <v>1.28793472983936</v>
      </c>
      <c r="K396">
        <v>915.71606641195694</v>
      </c>
      <c r="L396">
        <v>783.68096931859998</v>
      </c>
      <c r="M396">
        <v>53.704940074569002</v>
      </c>
      <c r="N396">
        <v>0.69312520069339301</v>
      </c>
      <c r="O396">
        <v>4.2162162162162096</v>
      </c>
      <c r="P396">
        <v>66.452442159382997</v>
      </c>
      <c r="Q396">
        <v>0.17795868695792699</v>
      </c>
    </row>
    <row r="397" spans="1:17" x14ac:dyDescent="0.3">
      <c r="A397" t="s">
        <v>906</v>
      </c>
      <c r="B397" t="s">
        <v>907</v>
      </c>
      <c r="C397" t="s">
        <v>3161</v>
      </c>
      <c r="D397" t="s">
        <v>51</v>
      </c>
      <c r="E397">
        <v>17327.365337358999</v>
      </c>
      <c r="F397">
        <v>201.4</v>
      </c>
      <c r="G397">
        <v>11.007903386812499</v>
      </c>
      <c r="H397">
        <v>-1.6614653248187501</v>
      </c>
      <c r="I397">
        <v>7.4170054606809801</v>
      </c>
      <c r="J397">
        <v>-1.4068870710828301</v>
      </c>
      <c r="K397">
        <v>206.44880730971599</v>
      </c>
      <c r="L397">
        <v>185.974633031075</v>
      </c>
      <c r="M397">
        <v>32.672927608200297</v>
      </c>
      <c r="N397">
        <v>0.56475928808172904</v>
      </c>
      <c r="O397">
        <v>14.399205561072399</v>
      </c>
      <c r="P397">
        <v>60.670123653769402</v>
      </c>
      <c r="Q397">
        <v>1.1675319511597001E-2</v>
      </c>
    </row>
    <row r="398" spans="1:17" hidden="1" x14ac:dyDescent="0.3">
      <c r="A398" t="s">
        <v>908</v>
      </c>
      <c r="B398" t="s">
        <v>909</v>
      </c>
      <c r="C398" t="s">
        <v>3176</v>
      </c>
      <c r="D398" t="s">
        <v>258</v>
      </c>
      <c r="E398">
        <v>17262.125550000001</v>
      </c>
      <c r="F398">
        <v>16464.400000000001</v>
      </c>
      <c r="G398">
        <v>-14.2885574878529</v>
      </c>
      <c r="H398">
        <v>5.6782083711898901</v>
      </c>
      <c r="I398">
        <v>2.1486335205088198</v>
      </c>
      <c r="J398">
        <v>6.15582987672152</v>
      </c>
      <c r="K398">
        <v>15619.0036960412</v>
      </c>
      <c r="L398">
        <v>15160.1911778993</v>
      </c>
      <c r="M398">
        <v>65.210316886898497</v>
      </c>
      <c r="N398">
        <v>1.6099076761675</v>
      </c>
      <c r="O398">
        <v>8.07651660552464</v>
      </c>
      <c r="P398">
        <v>29.413706641094699</v>
      </c>
      <c r="Q398">
        <v>7.8208872545880007E-2</v>
      </c>
    </row>
    <row r="399" spans="1:17" x14ac:dyDescent="0.3">
      <c r="A399" t="s">
        <v>910</v>
      </c>
      <c r="B399" t="s">
        <v>911</v>
      </c>
      <c r="C399" t="s">
        <v>3165</v>
      </c>
      <c r="D399" t="s">
        <v>54</v>
      </c>
      <c r="E399">
        <v>17202.5</v>
      </c>
      <c r="F399">
        <v>6902.75</v>
      </c>
      <c r="G399">
        <v>28.1531030178203</v>
      </c>
      <c r="H399">
        <v>0.36313811962620002</v>
      </c>
      <c r="I399">
        <v>16.8470819035857</v>
      </c>
      <c r="J399">
        <v>1.1266954316857001</v>
      </c>
      <c r="K399">
        <v>6678.9660147211598</v>
      </c>
      <c r="L399">
        <v>5896.3777061516903</v>
      </c>
      <c r="M399">
        <v>58.2452198861901</v>
      </c>
      <c r="N399">
        <v>0.63571226739915998</v>
      </c>
      <c r="O399">
        <v>9.6983086451052092</v>
      </c>
      <c r="P399">
        <v>62.417647058823498</v>
      </c>
      <c r="Q399">
        <v>9.1744040269193E-2</v>
      </c>
    </row>
    <row r="400" spans="1:17" x14ac:dyDescent="0.3">
      <c r="A400" t="s">
        <v>912</v>
      </c>
      <c r="B400" t="s">
        <v>913</v>
      </c>
      <c r="C400" t="s">
        <v>3166</v>
      </c>
      <c r="D400" t="s">
        <v>204</v>
      </c>
      <c r="E400">
        <v>17148.779182394999</v>
      </c>
      <c r="F400">
        <v>691.15</v>
      </c>
      <c r="G400">
        <v>-4.4358929490025902</v>
      </c>
      <c r="H400">
        <v>9.13170149354705</v>
      </c>
      <c r="I400">
        <v>20.5724884005433</v>
      </c>
      <c r="J400">
        <v>8.9708869450292301</v>
      </c>
      <c r="K400">
        <v>654.63314961565504</v>
      </c>
      <c r="L400">
        <v>608.75779385953103</v>
      </c>
      <c r="M400">
        <v>79.264801087316698</v>
      </c>
      <c r="N400">
        <v>0.97564048322136299</v>
      </c>
      <c r="O400">
        <v>4.4635752007523699</v>
      </c>
      <c r="P400">
        <v>37.802811285016404</v>
      </c>
      <c r="Q400">
        <v>6.7423230930717004E-2</v>
      </c>
    </row>
    <row r="401" spans="1:17" x14ac:dyDescent="0.3">
      <c r="A401" t="s">
        <v>914</v>
      </c>
      <c r="B401" t="s">
        <v>915</v>
      </c>
      <c r="C401" t="s">
        <v>3164</v>
      </c>
      <c r="D401" t="s">
        <v>255</v>
      </c>
      <c r="E401">
        <v>17033.362224029999</v>
      </c>
      <c r="F401">
        <v>712.25</v>
      </c>
      <c r="G401">
        <v>58.765543294297899</v>
      </c>
      <c r="H401">
        <v>4.2937411398903098</v>
      </c>
      <c r="I401">
        <v>13.344702582548001</v>
      </c>
      <c r="J401">
        <v>8.34789109964332</v>
      </c>
      <c r="K401">
        <v>685.18351009170203</v>
      </c>
      <c r="L401">
        <v>602.31020892901904</v>
      </c>
      <c r="M401">
        <v>68.663501202583504</v>
      </c>
      <c r="N401">
        <v>1.0027505725082499</v>
      </c>
      <c r="O401">
        <v>16.251316251316201</v>
      </c>
      <c r="P401">
        <v>181.52173913043401</v>
      </c>
      <c r="Q401">
        <v>6.7754730668796004E-2</v>
      </c>
    </row>
    <row r="402" spans="1:17" x14ac:dyDescent="0.3">
      <c r="A402" t="s">
        <v>916</v>
      </c>
      <c r="B402" t="s">
        <v>917</v>
      </c>
      <c r="C402" t="s">
        <v>3161</v>
      </c>
      <c r="D402" t="s">
        <v>514</v>
      </c>
      <c r="E402">
        <v>17031.2539597</v>
      </c>
      <c r="F402">
        <v>986</v>
      </c>
      <c r="G402">
        <v>82.158626302241302</v>
      </c>
      <c r="H402">
        <v>-7.6088770939289496</v>
      </c>
      <c r="I402">
        <v>45.415306690119998</v>
      </c>
      <c r="J402">
        <v>-1.2105694200189299E-2</v>
      </c>
      <c r="K402">
        <v>918.304310851129</v>
      </c>
      <c r="L402">
        <v>720.07075652732794</v>
      </c>
      <c r="M402">
        <v>45.080156738689197</v>
      </c>
      <c r="N402">
        <v>0.78402498504079099</v>
      </c>
      <c r="O402">
        <v>20.588235294117599</v>
      </c>
      <c r="P402">
        <v>131.700152743508</v>
      </c>
    </row>
    <row r="403" spans="1:17" x14ac:dyDescent="0.3">
      <c r="A403" t="s">
        <v>918</v>
      </c>
      <c r="B403" t="s">
        <v>919</v>
      </c>
      <c r="C403" t="s">
        <v>3165</v>
      </c>
      <c r="D403" t="s">
        <v>54</v>
      </c>
      <c r="E403">
        <v>17030.569203449999</v>
      </c>
      <c r="F403">
        <v>7219.25</v>
      </c>
      <c r="G403">
        <v>37.834728273778197</v>
      </c>
      <c r="H403">
        <v>8.97337137930624</v>
      </c>
      <c r="I403">
        <v>26.7222394696573</v>
      </c>
      <c r="J403">
        <v>4.6692098775169901</v>
      </c>
      <c r="K403">
        <v>6723.14166160886</v>
      </c>
      <c r="L403">
        <v>5844.2278296384102</v>
      </c>
      <c r="M403">
        <v>78.299663033416707</v>
      </c>
      <c r="N403">
        <v>1.3184292603971499</v>
      </c>
      <c r="O403">
        <v>5.27409356927659</v>
      </c>
      <c r="P403">
        <v>63.768126300605303</v>
      </c>
      <c r="Q403">
        <v>4.5528880711213998E-2</v>
      </c>
    </row>
    <row r="404" spans="1:17" x14ac:dyDescent="0.3">
      <c r="A404" t="s">
        <v>920</v>
      </c>
      <c r="B404" t="s">
        <v>921</v>
      </c>
      <c r="C404" t="s">
        <v>3166</v>
      </c>
      <c r="D404" t="s">
        <v>521</v>
      </c>
      <c r="E404">
        <v>17001.752012910001</v>
      </c>
      <c r="F404">
        <v>602</v>
      </c>
      <c r="G404">
        <v>98.803081618064198</v>
      </c>
      <c r="H404">
        <v>-0.82215446479381105</v>
      </c>
      <c r="I404">
        <v>22.527028221060601</v>
      </c>
      <c r="J404">
        <v>3.9579902803489303E-2</v>
      </c>
      <c r="K404">
        <v>604.91097546061599</v>
      </c>
      <c r="L404">
        <v>499.65876941945299</v>
      </c>
      <c r="M404">
        <v>40.478112364155898</v>
      </c>
      <c r="N404">
        <v>0.596816081456368</v>
      </c>
      <c r="O404">
        <v>20.265780730896999</v>
      </c>
      <c r="P404">
        <v>157.374946558358</v>
      </c>
      <c r="Q404">
        <v>0.23940925332098201</v>
      </c>
    </row>
    <row r="405" spans="1:17" x14ac:dyDescent="0.3">
      <c r="A405" t="s">
        <v>922</v>
      </c>
      <c r="B405" t="s">
        <v>923</v>
      </c>
      <c r="C405" t="s">
        <v>3165</v>
      </c>
      <c r="D405" t="s">
        <v>54</v>
      </c>
      <c r="E405">
        <v>16824.024421139999</v>
      </c>
      <c r="F405">
        <v>676.7</v>
      </c>
      <c r="G405">
        <v>90.928884177358498</v>
      </c>
      <c r="H405">
        <v>3.0728357645704798</v>
      </c>
      <c r="I405">
        <v>41.937770713598297</v>
      </c>
      <c r="J405">
        <v>3.0132175062736302</v>
      </c>
      <c r="K405">
        <v>624.48245901912196</v>
      </c>
      <c r="L405">
        <v>494.15910829784099</v>
      </c>
      <c r="M405">
        <v>54.449844738547398</v>
      </c>
      <c r="N405">
        <v>1.3118517117130299</v>
      </c>
      <c r="O405">
        <v>6.5464755430766797</v>
      </c>
      <c r="P405">
        <v>121.216083687479</v>
      </c>
      <c r="Q405">
        <v>8.8556139716007995E-2</v>
      </c>
    </row>
    <row r="406" spans="1:17" x14ac:dyDescent="0.3">
      <c r="A406" t="s">
        <v>924</v>
      </c>
      <c r="B406" t="s">
        <v>925</v>
      </c>
      <c r="C406" t="s">
        <v>3175</v>
      </c>
      <c r="D406" t="s">
        <v>501</v>
      </c>
      <c r="E406">
        <v>16776.660171579999</v>
      </c>
      <c r="F406">
        <v>1562.6</v>
      </c>
      <c r="G406">
        <v>-19.261702052695799</v>
      </c>
      <c r="H406">
        <v>-3.0807270037475698</v>
      </c>
      <c r="I406">
        <v>4.7036216242401698</v>
      </c>
      <c r="J406">
        <v>8.1632470254724794</v>
      </c>
      <c r="K406">
        <v>1512.8562026725799</v>
      </c>
      <c r="L406">
        <v>1445.32015095677</v>
      </c>
      <c r="M406">
        <v>69.236044837069002</v>
      </c>
      <c r="N406">
        <v>0.64693071957979897</v>
      </c>
      <c r="O406">
        <v>8.1530782029950206</v>
      </c>
      <c r="P406">
        <v>25.711987127916299</v>
      </c>
      <c r="Q406">
        <v>-6.0956711437359E-2</v>
      </c>
    </row>
    <row r="407" spans="1:17" x14ac:dyDescent="0.3">
      <c r="A407" t="s">
        <v>926</v>
      </c>
      <c r="B407" t="s">
        <v>927</v>
      </c>
      <c r="C407" t="s">
        <v>3175</v>
      </c>
      <c r="D407" t="s">
        <v>501</v>
      </c>
      <c r="E407">
        <v>16685.805767999998</v>
      </c>
      <c r="F407">
        <v>3302.2</v>
      </c>
      <c r="G407">
        <v>-54.131219384139101</v>
      </c>
      <c r="H407">
        <v>-7.3342745665995697</v>
      </c>
      <c r="I407">
        <v>-3.30438580613411</v>
      </c>
      <c r="J407">
        <v>2.7798342639768499</v>
      </c>
      <c r="K407">
        <v>3410.6765877215298</v>
      </c>
      <c r="L407">
        <v>3511.97818460502</v>
      </c>
      <c r="M407">
        <v>57.746914593024599</v>
      </c>
      <c r="N407">
        <v>0.52302093501770097</v>
      </c>
      <c r="O407">
        <v>42.601901762461303</v>
      </c>
      <c r="P407">
        <v>14.821189519984699</v>
      </c>
      <c r="Q407">
        <v>-6.1899072285351998E-2</v>
      </c>
    </row>
    <row r="408" spans="1:17" hidden="1" x14ac:dyDescent="0.3">
      <c r="A408" t="s">
        <v>928</v>
      </c>
      <c r="B408" t="s">
        <v>929</v>
      </c>
      <c r="C408" t="s">
        <v>3163</v>
      </c>
      <c r="D408" t="s">
        <v>930</v>
      </c>
      <c r="E408">
        <v>16679.58337842</v>
      </c>
      <c r="F408">
        <v>2752.05</v>
      </c>
      <c r="G408">
        <v>82.922430938005306</v>
      </c>
      <c r="H408">
        <v>12.0695775332471</v>
      </c>
      <c r="I408">
        <v>77.780503758481103</v>
      </c>
      <c r="J408">
        <v>8.8100445605039504</v>
      </c>
      <c r="K408">
        <v>2399.3329857570802</v>
      </c>
      <c r="M408">
        <v>74.149124071007094</v>
      </c>
      <c r="N408">
        <v>1.1934035524808499</v>
      </c>
      <c r="O408">
        <v>2.2692174924147301</v>
      </c>
      <c r="P408">
        <v>124.547160574412</v>
      </c>
    </row>
    <row r="409" spans="1:17" x14ac:dyDescent="0.3">
      <c r="A409" t="s">
        <v>931</v>
      </c>
      <c r="B409" t="s">
        <v>932</v>
      </c>
      <c r="C409" t="s">
        <v>3175</v>
      </c>
      <c r="D409" t="s">
        <v>501</v>
      </c>
      <c r="E409">
        <v>16505.95137948</v>
      </c>
      <c r="F409">
        <v>5294.75</v>
      </c>
      <c r="G409">
        <v>-19.0451473583066</v>
      </c>
      <c r="H409">
        <v>0.67494307705797996</v>
      </c>
      <c r="I409">
        <v>14.652215175590401</v>
      </c>
      <c r="J409">
        <v>1.1781456780763</v>
      </c>
      <c r="K409">
        <v>5256.5461540223996</v>
      </c>
      <c r="L409">
        <v>4849.79727772347</v>
      </c>
      <c r="M409">
        <v>50.0324903068054</v>
      </c>
      <c r="N409">
        <v>0.45778696746463599</v>
      </c>
      <c r="O409">
        <v>12.5426129656735</v>
      </c>
      <c r="P409">
        <v>31.677443422034301</v>
      </c>
      <c r="Q409">
        <v>4.6568477201554999E-2</v>
      </c>
    </row>
    <row r="410" spans="1:17" x14ac:dyDescent="0.3">
      <c r="A410" t="s">
        <v>933</v>
      </c>
      <c r="B410" t="s">
        <v>934</v>
      </c>
      <c r="C410" t="s">
        <v>3161</v>
      </c>
      <c r="D410" t="s">
        <v>232</v>
      </c>
      <c r="E410">
        <v>16434.15234963</v>
      </c>
      <c r="F410">
        <v>1280.5</v>
      </c>
      <c r="G410">
        <v>32.608855605906598</v>
      </c>
      <c r="H410">
        <v>28.260251675071601</v>
      </c>
      <c r="I410">
        <v>34.889838262293097</v>
      </c>
      <c r="J410">
        <v>9.9349453580913494</v>
      </c>
      <c r="K410">
        <v>1101.6555264072799</v>
      </c>
      <c r="L410">
        <v>962.389320745997</v>
      </c>
      <c r="M410">
        <v>75.013628601713506</v>
      </c>
      <c r="N410">
        <v>1.7253261057760001</v>
      </c>
      <c r="O410">
        <v>3.0066380320187398</v>
      </c>
      <c r="P410">
        <v>72.807017543859601</v>
      </c>
      <c r="Q410">
        <v>-7.3904073338450001E-3</v>
      </c>
    </row>
    <row r="411" spans="1:17" x14ac:dyDescent="0.3">
      <c r="A411" t="s">
        <v>935</v>
      </c>
      <c r="B411" t="s">
        <v>936</v>
      </c>
      <c r="C411" t="s">
        <v>3164</v>
      </c>
      <c r="D411" t="s">
        <v>514</v>
      </c>
      <c r="E411">
        <v>16314.09510843</v>
      </c>
      <c r="F411">
        <v>680.5</v>
      </c>
      <c r="G411">
        <v>-4.6396748877050999</v>
      </c>
      <c r="H411">
        <v>-2.71554884020258</v>
      </c>
      <c r="I411">
        <v>-16.8277974212983</v>
      </c>
      <c r="J411">
        <v>5.8725956995734503</v>
      </c>
      <c r="K411">
        <v>679.99370742762903</v>
      </c>
      <c r="L411">
        <v>642.82900246656402</v>
      </c>
      <c r="M411">
        <v>68.453577925209999</v>
      </c>
      <c r="N411">
        <v>0.45130742720980899</v>
      </c>
      <c r="O411">
        <v>21.373989713445901</v>
      </c>
      <c r="P411">
        <v>57.413832986351998</v>
      </c>
      <c r="Q411">
        <v>9.4479144081348998E-2</v>
      </c>
    </row>
    <row r="412" spans="1:17" x14ac:dyDescent="0.3">
      <c r="A412" t="s">
        <v>937</v>
      </c>
      <c r="B412" t="s">
        <v>938</v>
      </c>
      <c r="C412" t="s">
        <v>3171</v>
      </c>
      <c r="D412" t="s">
        <v>135</v>
      </c>
      <c r="E412">
        <v>16167.452421849999</v>
      </c>
      <c r="F412">
        <v>610.20000000000005</v>
      </c>
      <c r="G412">
        <v>210.43881843819699</v>
      </c>
      <c r="H412">
        <v>40.948730102176</v>
      </c>
      <c r="I412">
        <v>269.76068622066799</v>
      </c>
      <c r="J412">
        <v>15.2514291109496</v>
      </c>
      <c r="K412">
        <v>468.64436878206698</v>
      </c>
      <c r="L412">
        <v>314.86323390347701</v>
      </c>
      <c r="M412">
        <v>79.529794416295601</v>
      </c>
      <c r="N412">
        <v>0.96183226530308497</v>
      </c>
      <c r="O412">
        <v>6.1455260570304704</v>
      </c>
      <c r="P412">
        <v>315.936743805596</v>
      </c>
      <c r="Q412">
        <v>0.27623517972526002</v>
      </c>
    </row>
    <row r="413" spans="1:17" x14ac:dyDescent="0.3">
      <c r="A413" t="s">
        <v>939</v>
      </c>
      <c r="B413" t="s">
        <v>940</v>
      </c>
      <c r="C413" t="s">
        <v>3173</v>
      </c>
      <c r="D413" t="s">
        <v>776</v>
      </c>
      <c r="E413">
        <v>16165.3537875</v>
      </c>
      <c r="F413">
        <v>3889.8</v>
      </c>
      <c r="G413">
        <v>24.739945561490199</v>
      </c>
      <c r="H413">
        <v>-4.5774259534763404</v>
      </c>
      <c r="I413">
        <v>10.1203026337321</v>
      </c>
      <c r="J413">
        <v>2.5427850580248701</v>
      </c>
      <c r="K413">
        <v>4091.3925910862999</v>
      </c>
      <c r="L413">
        <v>3611.2070507788599</v>
      </c>
      <c r="M413">
        <v>44.484897719584502</v>
      </c>
      <c r="N413">
        <v>0.56065307325474001</v>
      </c>
      <c r="O413">
        <v>41.086945344233598</v>
      </c>
      <c r="P413">
        <v>104.183617227894</v>
      </c>
      <c r="Q413">
        <v>0.12466689557611101</v>
      </c>
    </row>
    <row r="414" spans="1:17" x14ac:dyDescent="0.3">
      <c r="A414" t="s">
        <v>941</v>
      </c>
      <c r="B414" t="s">
        <v>942</v>
      </c>
      <c r="C414" t="s">
        <v>3161</v>
      </c>
      <c r="D414" t="s">
        <v>232</v>
      </c>
      <c r="E414">
        <v>16141.494317035</v>
      </c>
      <c r="F414">
        <v>3917.6</v>
      </c>
      <c r="G414">
        <v>161.15348102965399</v>
      </c>
      <c r="H414">
        <v>5.6838104164442802</v>
      </c>
      <c r="I414">
        <v>-11.714940185911001</v>
      </c>
      <c r="J414">
        <v>2.4186945204533101</v>
      </c>
      <c r="K414">
        <v>3796.3414391526298</v>
      </c>
      <c r="L414">
        <v>3391.7086026013899</v>
      </c>
      <c r="M414">
        <v>60.599624489222798</v>
      </c>
      <c r="N414">
        <v>1.1092269112646</v>
      </c>
      <c r="O414">
        <v>9.7598019195425696</v>
      </c>
      <c r="P414">
        <v>189.97779422649799</v>
      </c>
      <c r="Q414">
        <v>0.26941838795150203</v>
      </c>
    </row>
    <row r="415" spans="1:17" x14ac:dyDescent="0.3">
      <c r="A415" t="s">
        <v>943</v>
      </c>
      <c r="B415" t="s">
        <v>944</v>
      </c>
      <c r="C415" t="s">
        <v>3165</v>
      </c>
      <c r="D415" t="s">
        <v>54</v>
      </c>
      <c r="E415">
        <v>16124.063795025</v>
      </c>
      <c r="F415">
        <v>1032.5</v>
      </c>
      <c r="G415">
        <v>104.829452208361</v>
      </c>
      <c r="H415">
        <v>16.7768736309432</v>
      </c>
      <c r="I415">
        <v>73.258529507133801</v>
      </c>
      <c r="J415">
        <v>13.377871683576601</v>
      </c>
      <c r="K415">
        <v>857.56532559786103</v>
      </c>
      <c r="L415">
        <v>687.87158121731295</v>
      </c>
      <c r="M415">
        <v>80.5274649063482</v>
      </c>
      <c r="N415">
        <v>1.5142648581334599</v>
      </c>
      <c r="O415">
        <v>2.6634382566585999</v>
      </c>
      <c r="P415">
        <v>223.92156862745099</v>
      </c>
      <c r="Q415">
        <v>4.6944040852580998E-2</v>
      </c>
    </row>
    <row r="416" spans="1:17" hidden="1" x14ac:dyDescent="0.3">
      <c r="A416" t="s">
        <v>945</v>
      </c>
      <c r="B416" t="s">
        <v>946</v>
      </c>
      <c r="C416" t="s">
        <v>3176</v>
      </c>
      <c r="D416" t="s">
        <v>514</v>
      </c>
      <c r="E416">
        <v>16118.32668147</v>
      </c>
      <c r="F416">
        <v>685.3</v>
      </c>
      <c r="G416">
        <v>-4.5764565906110297</v>
      </c>
      <c r="H416">
        <v>15.9001174549733</v>
      </c>
      <c r="I416">
        <v>8.4599724207763796</v>
      </c>
      <c r="J416">
        <v>16.950429927310601</v>
      </c>
      <c r="K416">
        <v>587.10442031559796</v>
      </c>
      <c r="M416">
        <v>89.687772881759798</v>
      </c>
      <c r="N416">
        <v>1.67081419324673</v>
      </c>
      <c r="O416">
        <v>5.1948051948051903</v>
      </c>
      <c r="P416">
        <v>45.7774941501808</v>
      </c>
    </row>
    <row r="417" spans="1:17" x14ac:dyDescent="0.3">
      <c r="A417" t="s">
        <v>947</v>
      </c>
      <c r="B417" t="s">
        <v>948</v>
      </c>
      <c r="C417" t="s">
        <v>3161</v>
      </c>
      <c r="D417" t="s">
        <v>553</v>
      </c>
      <c r="E417">
        <v>16103.823876</v>
      </c>
      <c r="F417">
        <v>321.60000000000002</v>
      </c>
      <c r="G417">
        <v>-8.9315389986730107</v>
      </c>
      <c r="H417">
        <v>1.9729979071677</v>
      </c>
      <c r="I417">
        <v>-17.115352767947201</v>
      </c>
      <c r="J417">
        <v>1.5325248637050899</v>
      </c>
      <c r="K417">
        <v>319.067763834206</v>
      </c>
      <c r="L417">
        <v>318.04218649856801</v>
      </c>
      <c r="M417">
        <v>54.532790546707297</v>
      </c>
      <c r="N417">
        <v>1.34339287660725</v>
      </c>
      <c r="O417">
        <v>21.890547263681501</v>
      </c>
      <c r="P417">
        <v>21.358490566037698</v>
      </c>
      <c r="Q417">
        <v>-3.7466639843640001E-2</v>
      </c>
    </row>
    <row r="418" spans="1:17" x14ac:dyDescent="0.3">
      <c r="A418" t="s">
        <v>949</v>
      </c>
      <c r="B418" t="s">
        <v>950</v>
      </c>
      <c r="C418" t="s">
        <v>3175</v>
      </c>
      <c r="D418" t="s">
        <v>501</v>
      </c>
      <c r="E418">
        <v>16071.89350074</v>
      </c>
      <c r="F418">
        <v>855.8</v>
      </c>
      <c r="G418">
        <v>53.306005684914801</v>
      </c>
      <c r="H418">
        <v>1.5504248395140501</v>
      </c>
      <c r="I418">
        <v>17.999754588916201</v>
      </c>
      <c r="J418">
        <v>-3.6070944736156602E-2</v>
      </c>
      <c r="K418">
        <v>841.58205669316305</v>
      </c>
      <c r="L418">
        <v>714.33337519237</v>
      </c>
      <c r="M418">
        <v>42.710414566816198</v>
      </c>
      <c r="N418">
        <v>0.64530905362772095</v>
      </c>
      <c r="O418">
        <v>8.2729609721897592</v>
      </c>
      <c r="P418">
        <v>103.277909738717</v>
      </c>
      <c r="Q418">
        <v>0.119375493425945</v>
      </c>
    </row>
    <row r="419" spans="1:17" x14ac:dyDescent="0.3">
      <c r="A419" t="s">
        <v>951</v>
      </c>
      <c r="B419" t="s">
        <v>952</v>
      </c>
      <c r="C419" t="s">
        <v>3165</v>
      </c>
      <c r="D419" t="s">
        <v>54</v>
      </c>
      <c r="E419">
        <v>16017.34662316</v>
      </c>
      <c r="F419">
        <v>12605.7</v>
      </c>
      <c r="G419">
        <v>227.31275560724001</v>
      </c>
      <c r="H419">
        <v>5.3779813018859803</v>
      </c>
      <c r="I419">
        <v>100.15561218325399</v>
      </c>
      <c r="J419">
        <v>-0.81714031613577598</v>
      </c>
      <c r="K419">
        <v>10675.0746626699</v>
      </c>
      <c r="L419">
        <v>7641.32442213591</v>
      </c>
      <c r="M419">
        <v>55.4224743163388</v>
      </c>
      <c r="N419">
        <v>0.59313859435695504</v>
      </c>
      <c r="O419">
        <v>4.8866782487287397</v>
      </c>
      <c r="P419">
        <v>270.755882352941</v>
      </c>
      <c r="Q419">
        <v>0.179219373747035</v>
      </c>
    </row>
    <row r="420" spans="1:17" x14ac:dyDescent="0.3">
      <c r="A420" t="s">
        <v>953</v>
      </c>
      <c r="B420" t="s">
        <v>954</v>
      </c>
      <c r="C420" t="s">
        <v>3164</v>
      </c>
      <c r="D420" t="s">
        <v>46</v>
      </c>
      <c r="E420">
        <v>15995.746369349999</v>
      </c>
      <c r="F420">
        <v>1622.95</v>
      </c>
      <c r="G420">
        <v>3.2619332652366699</v>
      </c>
      <c r="H420">
        <v>0.216774047984895</v>
      </c>
      <c r="I420">
        <v>19.083219240484201</v>
      </c>
      <c r="J420">
        <v>4.9145134891412399</v>
      </c>
      <c r="K420">
        <v>1616.4176784537899</v>
      </c>
      <c r="L420">
        <v>1470.0103682987401</v>
      </c>
      <c r="M420">
        <v>72.735459150737995</v>
      </c>
      <c r="N420">
        <v>1.03438351801401</v>
      </c>
      <c r="O420">
        <v>14.6061184879386</v>
      </c>
      <c r="P420">
        <v>58.3443094785111</v>
      </c>
      <c r="Q420">
        <v>-1.5879117538942E-2</v>
      </c>
    </row>
    <row r="421" spans="1:17" x14ac:dyDescent="0.3">
      <c r="A421" t="s">
        <v>955</v>
      </c>
      <c r="B421" t="s">
        <v>956</v>
      </c>
      <c r="C421" t="s">
        <v>3165</v>
      </c>
      <c r="D421" t="s">
        <v>54</v>
      </c>
      <c r="E421">
        <v>15969.933738600001</v>
      </c>
      <c r="F421">
        <v>1000.5</v>
      </c>
      <c r="G421">
        <v>286.68488923369102</v>
      </c>
      <c r="H421">
        <v>5.6481911826024298</v>
      </c>
      <c r="I421">
        <v>65.438421913308503</v>
      </c>
      <c r="J421">
        <v>1.2083143941186201</v>
      </c>
      <c r="K421">
        <v>919.85492543262797</v>
      </c>
      <c r="L421">
        <v>654.11925326979997</v>
      </c>
      <c r="M421">
        <v>53.620375583715997</v>
      </c>
      <c r="N421">
        <v>0.44594107330490301</v>
      </c>
      <c r="O421">
        <v>9.7151424287856099</v>
      </c>
      <c r="P421">
        <v>369.16764361078498</v>
      </c>
      <c r="Q421">
        <v>9.2101580089421001E-2</v>
      </c>
    </row>
    <row r="422" spans="1:17" x14ac:dyDescent="0.3">
      <c r="A422" t="s">
        <v>957</v>
      </c>
      <c r="B422" t="s">
        <v>958</v>
      </c>
      <c r="C422" t="s">
        <v>3165</v>
      </c>
      <c r="D422" t="s">
        <v>54</v>
      </c>
      <c r="E422">
        <v>15733.90677152</v>
      </c>
      <c r="F422">
        <v>1289.3</v>
      </c>
      <c r="G422">
        <v>80.100790552103604</v>
      </c>
      <c r="H422">
        <v>38.239023968136799</v>
      </c>
      <c r="I422">
        <v>64.4471040563473</v>
      </c>
      <c r="J422">
        <v>24.9046988686048</v>
      </c>
      <c r="K422">
        <v>994.47615998936203</v>
      </c>
      <c r="L422">
        <v>840.62765981416305</v>
      </c>
      <c r="M422">
        <v>89.638227069084394</v>
      </c>
      <c r="N422">
        <v>2.0530213894481402</v>
      </c>
      <c r="O422">
        <v>2.76894438842782</v>
      </c>
      <c r="P422">
        <v>111.0147299509</v>
      </c>
      <c r="Q422">
        <v>6.4137527364336006E-2</v>
      </c>
    </row>
    <row r="423" spans="1:17" x14ac:dyDescent="0.3">
      <c r="A423" t="s">
        <v>959</v>
      </c>
      <c r="B423" t="s">
        <v>960</v>
      </c>
      <c r="C423" t="s">
        <v>3178</v>
      </c>
      <c r="D423" t="s">
        <v>961</v>
      </c>
      <c r="E423">
        <v>15712.506286559999</v>
      </c>
      <c r="F423">
        <v>1584.75</v>
      </c>
      <c r="G423">
        <v>-36.445970315531099</v>
      </c>
      <c r="H423">
        <v>5.19537245326904</v>
      </c>
      <c r="I423">
        <v>3.2708769318430799</v>
      </c>
      <c r="J423">
        <v>7.3316848787439497</v>
      </c>
      <c r="K423">
        <v>1490.7496542231399</v>
      </c>
      <c r="L423">
        <v>1474.40941265998</v>
      </c>
      <c r="M423">
        <v>77.219082488141197</v>
      </c>
      <c r="N423">
        <v>0.76456005980222297</v>
      </c>
      <c r="O423">
        <v>17.923962770153</v>
      </c>
      <c r="P423">
        <v>31.6018933731938</v>
      </c>
      <c r="Q423">
        <v>-1.0046466413018E-2</v>
      </c>
    </row>
    <row r="424" spans="1:17" x14ac:dyDescent="0.3">
      <c r="A424" t="s">
        <v>962</v>
      </c>
      <c r="B424" t="s">
        <v>963</v>
      </c>
      <c r="C424" t="s">
        <v>3169</v>
      </c>
      <c r="D424" t="s">
        <v>964</v>
      </c>
      <c r="E424">
        <v>15584.764580839999</v>
      </c>
      <c r="F424">
        <v>2222.9499999999998</v>
      </c>
      <c r="G424">
        <v>154.70271838777799</v>
      </c>
      <c r="H424">
        <v>26.569142846063901</v>
      </c>
      <c r="I424">
        <v>150.63907169125801</v>
      </c>
      <c r="J424">
        <v>3.3254581829491499</v>
      </c>
      <c r="K424">
        <v>1883.31760829174</v>
      </c>
      <c r="L424">
        <v>1330.0433309523501</v>
      </c>
      <c r="M424">
        <v>60.017259237925401</v>
      </c>
      <c r="N424">
        <v>0.56824943228940805</v>
      </c>
      <c r="O424">
        <v>14.4425200746755</v>
      </c>
      <c r="P424">
        <v>214.59807529012099</v>
      </c>
      <c r="Q424">
        <v>0.246943003120558</v>
      </c>
    </row>
    <row r="425" spans="1:17" x14ac:dyDescent="0.3">
      <c r="A425" t="s">
        <v>965</v>
      </c>
      <c r="B425" t="s">
        <v>966</v>
      </c>
      <c r="C425" t="s">
        <v>3169</v>
      </c>
      <c r="D425" t="s">
        <v>127</v>
      </c>
      <c r="E425">
        <v>15558.586457650001</v>
      </c>
      <c r="F425">
        <v>52.3</v>
      </c>
      <c r="G425">
        <v>-32.860606271170802</v>
      </c>
      <c r="H425">
        <v>-5.0265711512248901</v>
      </c>
      <c r="I425">
        <v>-24.411896558028999</v>
      </c>
      <c r="J425">
        <v>0.27166745868573999</v>
      </c>
      <c r="K425">
        <v>55.6923068410401</v>
      </c>
      <c r="L425">
        <v>55.647961583533899</v>
      </c>
      <c r="M425">
        <v>40.402390964455201</v>
      </c>
      <c r="N425">
        <v>0.63568241485817101</v>
      </c>
      <c r="O425">
        <v>40.917782026768599</v>
      </c>
      <c r="P425">
        <v>33.588761174967999</v>
      </c>
    </row>
    <row r="426" spans="1:17" hidden="1" x14ac:dyDescent="0.3">
      <c r="A426" t="s">
        <v>967</v>
      </c>
      <c r="B426" t="s">
        <v>968</v>
      </c>
      <c r="C426" t="s">
        <v>3176</v>
      </c>
      <c r="D426" t="s">
        <v>740</v>
      </c>
      <c r="E426">
        <v>15502.9956089399</v>
      </c>
      <c r="F426">
        <v>886.02</v>
      </c>
      <c r="G426">
        <v>-1.09345313110609</v>
      </c>
      <c r="H426">
        <v>1.8204862295567601</v>
      </c>
      <c r="I426">
        <v>3.8308310942642902E-3</v>
      </c>
      <c r="J426">
        <v>0.66745787304466397</v>
      </c>
      <c r="K426">
        <v>872.00531715557702</v>
      </c>
      <c r="L426">
        <v>812.33432919145196</v>
      </c>
      <c r="M426">
        <v>63.673105172010501</v>
      </c>
      <c r="N426">
        <v>0.263819383621682</v>
      </c>
      <c r="O426">
        <v>2.9288277916977101</v>
      </c>
      <c r="P426">
        <v>31.6483908353392</v>
      </c>
      <c r="Q426">
        <v>-2.790653939747E-3</v>
      </c>
    </row>
    <row r="427" spans="1:17" x14ac:dyDescent="0.3">
      <c r="A427" t="s">
        <v>969</v>
      </c>
      <c r="B427" t="s">
        <v>970</v>
      </c>
      <c r="C427" t="s">
        <v>3173</v>
      </c>
      <c r="D427" t="s">
        <v>258</v>
      </c>
      <c r="E427">
        <v>15386.8074402</v>
      </c>
      <c r="F427">
        <v>893.9</v>
      </c>
      <c r="G427">
        <v>36.945852890342401</v>
      </c>
      <c r="H427">
        <v>-5.9013303611339598</v>
      </c>
      <c r="I427">
        <v>12.1069581390413</v>
      </c>
      <c r="J427">
        <v>-1.62711337942796</v>
      </c>
      <c r="K427">
        <v>923.16978006845295</v>
      </c>
      <c r="L427">
        <v>831.71291827193897</v>
      </c>
      <c r="M427">
        <v>40.796174343974698</v>
      </c>
      <c r="N427">
        <v>0.74371171116452295</v>
      </c>
      <c r="O427">
        <v>18.581496811723898</v>
      </c>
      <c r="P427">
        <v>70.201827875095105</v>
      </c>
      <c r="Q427">
        <v>0.15314067987680899</v>
      </c>
    </row>
    <row r="428" spans="1:17" x14ac:dyDescent="0.3">
      <c r="A428" t="s">
        <v>971</v>
      </c>
      <c r="B428" t="s">
        <v>972</v>
      </c>
      <c r="C428" t="s">
        <v>3173</v>
      </c>
      <c r="D428" t="s">
        <v>92</v>
      </c>
      <c r="E428">
        <v>15316.09423902</v>
      </c>
      <c r="F428">
        <v>2696.2</v>
      </c>
      <c r="G428">
        <v>-4.8557366783066502</v>
      </c>
      <c r="H428">
        <v>-9.5204484609973701</v>
      </c>
      <c r="I428">
        <v>-6.0707270314616002</v>
      </c>
      <c r="J428">
        <v>1.4348594845250999</v>
      </c>
      <c r="K428">
        <v>2913.4206748776601</v>
      </c>
      <c r="L428">
        <v>2638.8922937877501</v>
      </c>
      <c r="M428">
        <v>33.673487357965101</v>
      </c>
      <c r="N428">
        <v>0.30188068545581098</v>
      </c>
      <c r="O428">
        <v>35.561160151324003</v>
      </c>
      <c r="P428">
        <v>55.400576368876003</v>
      </c>
      <c r="Q428">
        <v>0.138629029570118</v>
      </c>
    </row>
    <row r="429" spans="1:17" x14ac:dyDescent="0.3">
      <c r="A429" t="s">
        <v>973</v>
      </c>
      <c r="B429" t="s">
        <v>974</v>
      </c>
      <c r="C429" t="s">
        <v>3165</v>
      </c>
      <c r="D429" t="s">
        <v>54</v>
      </c>
      <c r="E429">
        <v>15311.41598376</v>
      </c>
      <c r="F429">
        <v>1965</v>
      </c>
      <c r="G429">
        <v>64.855647046531899</v>
      </c>
      <c r="H429">
        <v>30.009664419188798</v>
      </c>
      <c r="I429">
        <v>34.730211578922898</v>
      </c>
      <c r="J429">
        <v>7.1305816005963498</v>
      </c>
      <c r="K429">
        <v>1706.9075165654899</v>
      </c>
      <c r="L429">
        <v>1429.94410846869</v>
      </c>
      <c r="M429">
        <v>62.749612984804997</v>
      </c>
      <c r="N429">
        <v>1.58440050184394</v>
      </c>
      <c r="O429">
        <v>9.8625954198473291</v>
      </c>
      <c r="P429">
        <v>105.974842767295</v>
      </c>
      <c r="Q429">
        <v>9.9562486996031999E-2</v>
      </c>
    </row>
    <row r="430" spans="1:17" x14ac:dyDescent="0.3">
      <c r="A430" t="s">
        <v>975</v>
      </c>
      <c r="B430" t="s">
        <v>976</v>
      </c>
      <c r="C430" t="s">
        <v>3162</v>
      </c>
      <c r="D430" t="s">
        <v>977</v>
      </c>
      <c r="E430">
        <v>15308.762013899999</v>
      </c>
      <c r="F430">
        <v>466</v>
      </c>
      <c r="G430">
        <v>63.061205911319199</v>
      </c>
      <c r="H430">
        <v>-0.65273839471027295</v>
      </c>
      <c r="I430">
        <v>1.7345066841189101</v>
      </c>
      <c r="J430">
        <v>-1.73916328095579</v>
      </c>
      <c r="K430">
        <v>479.83299432230899</v>
      </c>
      <c r="L430">
        <v>403.49014068447298</v>
      </c>
      <c r="M430">
        <v>40.096987728930202</v>
      </c>
      <c r="N430">
        <v>0.30054773384786299</v>
      </c>
      <c r="O430">
        <v>32.575107296137297</v>
      </c>
      <c r="P430">
        <v>130.12345679012299</v>
      </c>
      <c r="Q430">
        <v>0.12090036835141001</v>
      </c>
    </row>
    <row r="431" spans="1:17" x14ac:dyDescent="0.3">
      <c r="A431" t="s">
        <v>978</v>
      </c>
      <c r="B431" t="s">
        <v>979</v>
      </c>
      <c r="C431" t="s">
        <v>3160</v>
      </c>
      <c r="D431" t="s">
        <v>21</v>
      </c>
      <c r="E431">
        <v>15297.386937560001</v>
      </c>
      <c r="F431">
        <v>2700.1</v>
      </c>
      <c r="G431">
        <v>194.81006395698401</v>
      </c>
      <c r="H431">
        <v>17.647979073583699</v>
      </c>
      <c r="I431">
        <v>58.699547388913402</v>
      </c>
      <c r="J431">
        <v>0.985198618143449</v>
      </c>
      <c r="K431">
        <v>2491.0198369145501</v>
      </c>
      <c r="L431">
        <v>1907.58286171027</v>
      </c>
      <c r="M431">
        <v>61.316293373928403</v>
      </c>
      <c r="N431">
        <v>0.96143042085684105</v>
      </c>
      <c r="O431">
        <v>8.3293211362542099</v>
      </c>
      <c r="P431">
        <v>265.56999729217398</v>
      </c>
    </row>
    <row r="432" spans="1:17" x14ac:dyDescent="0.3">
      <c r="A432" t="s">
        <v>980</v>
      </c>
      <c r="B432" t="s">
        <v>981</v>
      </c>
      <c r="C432" t="s">
        <v>3172</v>
      </c>
      <c r="D432" t="s">
        <v>982</v>
      </c>
      <c r="E432">
        <v>15218.021073845999</v>
      </c>
      <c r="F432">
        <v>191.98</v>
      </c>
      <c r="G432">
        <v>-8.4043384830564598</v>
      </c>
      <c r="H432">
        <v>-0.61087283735425701</v>
      </c>
      <c r="I432">
        <v>-14.3981025818204</v>
      </c>
      <c r="J432">
        <v>-1.1669559178986699</v>
      </c>
      <c r="K432">
        <v>203.03934025470599</v>
      </c>
      <c r="L432">
        <v>198.227885123231</v>
      </c>
      <c r="M432">
        <v>32.571039340164297</v>
      </c>
      <c r="N432">
        <v>0.73330108566969499</v>
      </c>
      <c r="O432">
        <v>23.736847588290399</v>
      </c>
      <c r="P432">
        <v>40.954478707782599</v>
      </c>
      <c r="Q432">
        <v>1.8322150717551999E-2</v>
      </c>
    </row>
    <row r="433" spans="1:17" x14ac:dyDescent="0.3">
      <c r="A433" t="s">
        <v>983</v>
      </c>
      <c r="B433" t="s">
        <v>984</v>
      </c>
      <c r="C433" t="s">
        <v>3163</v>
      </c>
      <c r="D433" t="s">
        <v>985</v>
      </c>
      <c r="E433">
        <v>15181.86522792</v>
      </c>
      <c r="F433">
        <v>773.9</v>
      </c>
      <c r="G433">
        <v>28.814825368992199</v>
      </c>
      <c r="H433">
        <v>-6.0091750092553697</v>
      </c>
      <c r="I433">
        <v>39.426314824084798</v>
      </c>
      <c r="J433">
        <v>-3.04489734741087</v>
      </c>
      <c r="K433">
        <v>775.66634315415899</v>
      </c>
      <c r="L433">
        <v>643.29243600068105</v>
      </c>
      <c r="M433">
        <v>46.967710419597701</v>
      </c>
      <c r="N433">
        <v>0.54625063973755505</v>
      </c>
      <c r="O433">
        <v>13.283369944437201</v>
      </c>
      <c r="P433">
        <v>73.384115604346306</v>
      </c>
      <c r="Q433">
        <v>-1.8745640899635999E-2</v>
      </c>
    </row>
    <row r="434" spans="1:17" x14ac:dyDescent="0.3">
      <c r="A434" t="s">
        <v>986</v>
      </c>
      <c r="B434" t="s">
        <v>987</v>
      </c>
      <c r="C434" t="s">
        <v>3171</v>
      </c>
      <c r="D434" t="s">
        <v>345</v>
      </c>
      <c r="E434">
        <v>15071.962876650001</v>
      </c>
      <c r="F434">
        <v>4420.45</v>
      </c>
      <c r="G434">
        <v>20.639258975614901</v>
      </c>
      <c r="H434">
        <v>3.5468470461995598</v>
      </c>
      <c r="I434">
        <v>10.346386093338801</v>
      </c>
      <c r="J434">
        <v>1.4323133226221501</v>
      </c>
      <c r="K434">
        <v>4313.0384742933002</v>
      </c>
      <c r="L434">
        <v>3842.7343149675198</v>
      </c>
      <c r="M434">
        <v>52.043773706623398</v>
      </c>
      <c r="N434">
        <v>0.77853036743933202</v>
      </c>
      <c r="O434">
        <v>10.576977457046199</v>
      </c>
      <c r="P434">
        <v>62.4538321603792</v>
      </c>
      <c r="Q434">
        <v>2.3289330866782001E-2</v>
      </c>
    </row>
    <row r="435" spans="1:17" hidden="1" x14ac:dyDescent="0.3">
      <c r="A435" t="s">
        <v>988</v>
      </c>
      <c r="B435" t="s">
        <v>989</v>
      </c>
      <c r="C435" t="s">
        <v>3176</v>
      </c>
      <c r="D435" t="s">
        <v>46</v>
      </c>
      <c r="E435">
        <v>15058.5169647</v>
      </c>
      <c r="F435">
        <v>1422.05</v>
      </c>
      <c r="G435">
        <v>427.59454488724703</v>
      </c>
      <c r="H435">
        <v>-14.958792973771599</v>
      </c>
      <c r="I435">
        <v>-20.622664411174298</v>
      </c>
      <c r="J435">
        <v>-0.61795501967628697</v>
      </c>
      <c r="K435">
        <v>1625.5717709554899</v>
      </c>
      <c r="L435">
        <v>1450.7896093304801</v>
      </c>
      <c r="M435">
        <v>39.672002536617001</v>
      </c>
      <c r="N435">
        <v>0.61172826432507799</v>
      </c>
      <c r="O435">
        <v>113.61766463907701</v>
      </c>
      <c r="P435">
        <v>509.27592116538102</v>
      </c>
      <c r="Q435">
        <v>0.281316956432482</v>
      </c>
    </row>
    <row r="436" spans="1:17" x14ac:dyDescent="0.3">
      <c r="A436" t="s">
        <v>990</v>
      </c>
      <c r="B436" t="s">
        <v>991</v>
      </c>
      <c r="C436" t="s">
        <v>3173</v>
      </c>
      <c r="D436" t="s">
        <v>992</v>
      </c>
      <c r="E436">
        <v>15035.25704457</v>
      </c>
      <c r="F436">
        <v>1253.0999999999999</v>
      </c>
      <c r="G436">
        <v>51.642128517837598</v>
      </c>
      <c r="H436">
        <v>-3.7926297155998401</v>
      </c>
      <c r="I436">
        <v>-14.566873203793</v>
      </c>
      <c r="J436">
        <v>-0.57655540534261995</v>
      </c>
      <c r="K436">
        <v>1329.3688253263799</v>
      </c>
      <c r="L436">
        <v>1224.8888487322999</v>
      </c>
      <c r="M436">
        <v>44.3386154265187</v>
      </c>
      <c r="N436">
        <v>0.57327597374435701</v>
      </c>
      <c r="O436">
        <v>35.264543931051001</v>
      </c>
      <c r="P436">
        <v>94.475052378365703</v>
      </c>
      <c r="Q436">
        <v>0.17006292083996899</v>
      </c>
    </row>
    <row r="437" spans="1:17" hidden="1" x14ac:dyDescent="0.3">
      <c r="A437" t="s">
        <v>993</v>
      </c>
      <c r="B437" t="s">
        <v>994</v>
      </c>
      <c r="C437" t="s">
        <v>624</v>
      </c>
      <c r="D437" t="s">
        <v>483</v>
      </c>
      <c r="E437">
        <v>14986.298879565</v>
      </c>
      <c r="F437">
        <v>2386.9499999999998</v>
      </c>
      <c r="G437">
        <v>-41.417013846400202</v>
      </c>
      <c r="H437">
        <v>-20.2660033856571</v>
      </c>
      <c r="I437">
        <v>-28.380584835012801</v>
      </c>
      <c r="J437">
        <v>-16.892839452035201</v>
      </c>
      <c r="O437">
        <v>29.8728502901191</v>
      </c>
      <c r="P437">
        <v>2.1439116759740502</v>
      </c>
    </row>
    <row r="438" spans="1:17" x14ac:dyDescent="0.3">
      <c r="A438" t="s">
        <v>995</v>
      </c>
      <c r="B438" t="s">
        <v>996</v>
      </c>
      <c r="C438" t="s">
        <v>3160</v>
      </c>
      <c r="D438" t="s">
        <v>286</v>
      </c>
      <c r="E438">
        <v>14971.92446256</v>
      </c>
      <c r="F438">
        <v>1060.25</v>
      </c>
      <c r="G438">
        <v>119.90760923993101</v>
      </c>
      <c r="H438">
        <v>2.4133560901887599</v>
      </c>
      <c r="I438">
        <v>30.593746530584198</v>
      </c>
      <c r="J438">
        <v>2.54303328557494</v>
      </c>
      <c r="K438">
        <v>1034.7541607432299</v>
      </c>
      <c r="L438">
        <v>865.68705941363498</v>
      </c>
      <c r="M438">
        <v>49.148200908975298</v>
      </c>
      <c r="N438">
        <v>0.88720644220149802</v>
      </c>
      <c r="O438">
        <v>9.1204904503654909</v>
      </c>
      <c r="P438">
        <v>158.59756097560901</v>
      </c>
      <c r="Q438">
        <v>0.139556248914084</v>
      </c>
    </row>
    <row r="439" spans="1:17" x14ac:dyDescent="0.3">
      <c r="A439" t="s">
        <v>997</v>
      </c>
      <c r="B439" t="s">
        <v>998</v>
      </c>
      <c r="C439" t="s">
        <v>3175</v>
      </c>
      <c r="D439" t="s">
        <v>999</v>
      </c>
      <c r="E439">
        <v>14948.109362629901</v>
      </c>
      <c r="F439">
        <v>816.55</v>
      </c>
      <c r="G439">
        <v>28.627008326927101</v>
      </c>
      <c r="H439">
        <v>7.23307906979871</v>
      </c>
      <c r="I439">
        <v>24.027182851863301</v>
      </c>
      <c r="J439">
        <v>4.4254505221947404</v>
      </c>
      <c r="K439">
        <v>789.17654981808903</v>
      </c>
      <c r="L439">
        <v>679.74080194862302</v>
      </c>
      <c r="M439">
        <v>67.596840614070402</v>
      </c>
      <c r="N439">
        <v>0.92818351936771903</v>
      </c>
      <c r="O439">
        <v>7.1581654522074603</v>
      </c>
      <c r="P439">
        <v>80.373315661586005</v>
      </c>
      <c r="Q439">
        <v>7.4458478195181005E-2</v>
      </c>
    </row>
    <row r="440" spans="1:17" hidden="1" x14ac:dyDescent="0.3">
      <c r="A440" t="s">
        <v>1000</v>
      </c>
      <c r="B440" t="s">
        <v>1001</v>
      </c>
      <c r="C440" t="s">
        <v>3176</v>
      </c>
      <c r="D440" t="s">
        <v>166</v>
      </c>
      <c r="E440">
        <v>14600.152529375</v>
      </c>
      <c r="F440">
        <v>12147.95</v>
      </c>
      <c r="G440">
        <v>332.547487771443</v>
      </c>
      <c r="H440">
        <v>37.968881671814103</v>
      </c>
      <c r="I440">
        <v>93.680503913949295</v>
      </c>
      <c r="J440">
        <v>7.1991170697038998</v>
      </c>
      <c r="K440">
        <v>9967.5718353139291</v>
      </c>
      <c r="L440">
        <v>7130.6828994960097</v>
      </c>
      <c r="M440">
        <v>71.204618240129705</v>
      </c>
      <c r="N440">
        <v>0.78905591442552303</v>
      </c>
      <c r="O440">
        <v>2.0583719886894301</v>
      </c>
      <c r="P440">
        <v>416.714164185453</v>
      </c>
      <c r="Q440">
        <v>0.249738772364449</v>
      </c>
    </row>
    <row r="441" spans="1:17" x14ac:dyDescent="0.3">
      <c r="A441" t="s">
        <v>1002</v>
      </c>
      <c r="B441" t="s">
        <v>1003</v>
      </c>
      <c r="C441" t="s">
        <v>3173</v>
      </c>
      <c r="D441" t="s">
        <v>135</v>
      </c>
      <c r="E441">
        <v>14546.617092479901</v>
      </c>
      <c r="F441">
        <v>1612.4</v>
      </c>
      <c r="G441">
        <v>75.027358383636894</v>
      </c>
      <c r="H441">
        <v>-8.6887490503970106</v>
      </c>
      <c r="I441">
        <v>64.688176321628404</v>
      </c>
      <c r="J441">
        <v>-1.72097270533654</v>
      </c>
      <c r="K441">
        <v>1562.0186756922401</v>
      </c>
      <c r="L441">
        <v>1147.7722314068501</v>
      </c>
      <c r="M441">
        <v>36.027581152916603</v>
      </c>
      <c r="N441">
        <v>0.66804149429868698</v>
      </c>
      <c r="O441">
        <v>22.178119573306802</v>
      </c>
      <c r="P441">
        <v>148.06153846153799</v>
      </c>
      <c r="Q441">
        <v>0.20377395581760699</v>
      </c>
    </row>
    <row r="442" spans="1:17" x14ac:dyDescent="0.3">
      <c r="A442" t="s">
        <v>1004</v>
      </c>
      <c r="B442" t="s">
        <v>1005</v>
      </c>
      <c r="C442" t="s">
        <v>3161</v>
      </c>
      <c r="D442" t="s">
        <v>553</v>
      </c>
      <c r="E442">
        <v>14506.255906099999</v>
      </c>
      <c r="F442">
        <v>1777.05</v>
      </c>
      <c r="G442">
        <v>-21.213968146708002</v>
      </c>
      <c r="H442">
        <v>3.56140871526084</v>
      </c>
      <c r="I442">
        <v>16.257563672649798</v>
      </c>
      <c r="J442">
        <v>7.3639720371538102</v>
      </c>
      <c r="K442">
        <v>1730.79511181311</v>
      </c>
      <c r="L442">
        <v>1650.5486097384601</v>
      </c>
      <c r="M442">
        <v>70.095504772812106</v>
      </c>
      <c r="N442">
        <v>1.32253827181699</v>
      </c>
      <c r="O442">
        <v>11.361526124757299</v>
      </c>
      <c r="P442">
        <v>35.964039785768897</v>
      </c>
      <c r="Q442">
        <v>-7.0683902944173996E-2</v>
      </c>
    </row>
    <row r="443" spans="1:17" x14ac:dyDescent="0.3">
      <c r="A443" t="s">
        <v>1006</v>
      </c>
      <c r="B443" t="s">
        <v>1007</v>
      </c>
      <c r="C443" t="s">
        <v>3167</v>
      </c>
      <c r="D443" t="s">
        <v>127</v>
      </c>
      <c r="E443">
        <v>14486.1221947299</v>
      </c>
      <c r="F443">
        <v>993</v>
      </c>
      <c r="G443">
        <v>112.349570465265</v>
      </c>
      <c r="H443">
        <v>7.3694803347623496</v>
      </c>
      <c r="I443">
        <v>85.601738602151002</v>
      </c>
      <c r="J443">
        <v>6.2016342321752997</v>
      </c>
      <c r="K443">
        <v>878.39456468930598</v>
      </c>
      <c r="L443">
        <v>646.66734778668501</v>
      </c>
      <c r="M443">
        <v>76.816098870668597</v>
      </c>
      <c r="N443">
        <v>0.90117969208653503</v>
      </c>
      <c r="O443">
        <v>2.6183282980866101</v>
      </c>
      <c r="P443">
        <v>165.437048917401</v>
      </c>
      <c r="Q443">
        <v>0.194913398439237</v>
      </c>
    </row>
    <row r="444" spans="1:17" x14ac:dyDescent="0.3">
      <c r="A444" t="s">
        <v>1008</v>
      </c>
      <c r="B444" t="s">
        <v>1009</v>
      </c>
      <c r="C444" t="s">
        <v>3172</v>
      </c>
      <c r="D444" t="s">
        <v>75</v>
      </c>
      <c r="E444">
        <v>14431.5</v>
      </c>
      <c r="F444">
        <v>93.47</v>
      </c>
      <c r="G444">
        <v>19.406579412607101</v>
      </c>
      <c r="H444">
        <v>-4.1175779036618199</v>
      </c>
      <c r="I444">
        <v>18.240881219748701</v>
      </c>
      <c r="J444">
        <v>-1.42051091389319</v>
      </c>
      <c r="K444">
        <v>95.856724943175095</v>
      </c>
      <c r="L444">
        <v>79.132857893335398</v>
      </c>
      <c r="M444">
        <v>36.592870918046202</v>
      </c>
      <c r="N444">
        <v>0.22784630638217801</v>
      </c>
      <c r="O444">
        <v>41.0078099925109</v>
      </c>
      <c r="P444">
        <v>88.068410462776598</v>
      </c>
      <c r="Q444">
        <v>7.4148345544059996E-2</v>
      </c>
    </row>
    <row r="445" spans="1:17" x14ac:dyDescent="0.3">
      <c r="A445" t="s">
        <v>1010</v>
      </c>
      <c r="B445" t="s">
        <v>1011</v>
      </c>
      <c r="C445" t="s">
        <v>624</v>
      </c>
      <c r="D445" t="s">
        <v>624</v>
      </c>
      <c r="E445">
        <v>14379.216930000001</v>
      </c>
      <c r="F445">
        <v>499.15</v>
      </c>
      <c r="G445">
        <v>0.87840814103820697</v>
      </c>
      <c r="H445">
        <v>-6.0718168105531598</v>
      </c>
      <c r="I445">
        <v>3.35351137811343</v>
      </c>
      <c r="J445">
        <v>2.3438380723947398</v>
      </c>
      <c r="K445">
        <v>499.35216581137797</v>
      </c>
      <c r="L445">
        <v>457.46753168744101</v>
      </c>
      <c r="M445">
        <v>53.757179998709397</v>
      </c>
      <c r="N445">
        <v>0.47730516166285197</v>
      </c>
      <c r="O445">
        <v>18.6016227586897</v>
      </c>
      <c r="P445">
        <v>47.459379615952699</v>
      </c>
      <c r="Q445">
        <v>1.8754815572331E-2</v>
      </c>
    </row>
    <row r="446" spans="1:17" x14ac:dyDescent="0.3">
      <c r="A446" t="s">
        <v>1012</v>
      </c>
      <c r="B446" t="s">
        <v>1013</v>
      </c>
      <c r="C446" t="s">
        <v>3163</v>
      </c>
      <c r="D446" t="s">
        <v>118</v>
      </c>
      <c r="E446">
        <v>14343.321579039901</v>
      </c>
      <c r="F446">
        <v>2251.5500000000002</v>
      </c>
      <c r="G446">
        <v>17.1345670688778</v>
      </c>
      <c r="H446">
        <v>-3.0073541925526199</v>
      </c>
      <c r="I446">
        <v>29.859341166283599</v>
      </c>
      <c r="J446">
        <v>3.07533963151297</v>
      </c>
      <c r="K446">
        <v>2189.8410931918002</v>
      </c>
      <c r="L446">
        <v>1879.5901250311899</v>
      </c>
      <c r="M446">
        <v>48.917795653445999</v>
      </c>
      <c r="N446">
        <v>0.51670847066316705</v>
      </c>
      <c r="O446">
        <v>10.3239990228953</v>
      </c>
      <c r="P446">
        <v>56.341353331250197</v>
      </c>
      <c r="Q446">
        <v>-6.1520734984159997E-2</v>
      </c>
    </row>
    <row r="447" spans="1:17" hidden="1" x14ac:dyDescent="0.3">
      <c r="A447" t="s">
        <v>1014</v>
      </c>
      <c r="B447" t="s">
        <v>1015</v>
      </c>
      <c r="C447" t="s">
        <v>3176</v>
      </c>
      <c r="D447" t="s">
        <v>54</v>
      </c>
      <c r="E447">
        <v>14337.805336859999</v>
      </c>
      <c r="F447">
        <v>910.25</v>
      </c>
      <c r="G447">
        <v>-10.2978807761144</v>
      </c>
      <c r="H447">
        <v>10.900487297572599</v>
      </c>
      <c r="I447">
        <v>2.73854823527292</v>
      </c>
      <c r="J447">
        <v>8.6623376435964197</v>
      </c>
      <c r="M447">
        <v>56.669087473468899</v>
      </c>
      <c r="O447">
        <v>29.1842900302114</v>
      </c>
      <c r="P447">
        <v>25.551724137931</v>
      </c>
    </row>
    <row r="448" spans="1:17" x14ac:dyDescent="0.3">
      <c r="A448" t="s">
        <v>1016</v>
      </c>
      <c r="B448" t="s">
        <v>1017</v>
      </c>
      <c r="C448" t="s">
        <v>3173</v>
      </c>
      <c r="D448" t="s">
        <v>166</v>
      </c>
      <c r="E448">
        <v>14217.9795648</v>
      </c>
      <c r="F448">
        <v>617.29999999999995</v>
      </c>
      <c r="G448">
        <v>28.049778383429601</v>
      </c>
      <c r="H448">
        <v>7.8154385879356401</v>
      </c>
      <c r="I448">
        <v>19.364853013306099</v>
      </c>
      <c r="J448">
        <v>3.53699080984644</v>
      </c>
      <c r="K448">
        <v>614.02906174994496</v>
      </c>
      <c r="L448">
        <v>543.32446391206702</v>
      </c>
      <c r="M448">
        <v>65.828413664827707</v>
      </c>
      <c r="N448">
        <v>0.32864032534469101</v>
      </c>
      <c r="O448">
        <v>16.110481127490601</v>
      </c>
      <c r="P448">
        <v>78.371740229718895</v>
      </c>
      <c r="Q448">
        <v>0.19961463420650799</v>
      </c>
    </row>
    <row r="449" spans="1:17" x14ac:dyDescent="0.3">
      <c r="A449" t="s">
        <v>1018</v>
      </c>
      <c r="B449" t="s">
        <v>1019</v>
      </c>
      <c r="C449" t="s">
        <v>3166</v>
      </c>
      <c r="D449" t="s">
        <v>258</v>
      </c>
      <c r="E449">
        <v>14152.324614749999</v>
      </c>
      <c r="F449">
        <v>5954.4</v>
      </c>
      <c r="G449">
        <v>-3.8446615293381501</v>
      </c>
      <c r="H449">
        <v>10.9319636724705</v>
      </c>
      <c r="I449">
        <v>36.193465215910301</v>
      </c>
      <c r="J449">
        <v>2.75436969190865</v>
      </c>
      <c r="K449">
        <v>5574.7151204907204</v>
      </c>
      <c r="L449">
        <v>4911.01478165558</v>
      </c>
      <c r="M449">
        <v>48.054682515403996</v>
      </c>
      <c r="N449">
        <v>0.72313362164814599</v>
      </c>
      <c r="O449">
        <v>12.1800685207577</v>
      </c>
      <c r="P449">
        <v>57.438426250313903</v>
      </c>
      <c r="Q449">
        <v>0.141586216007097</v>
      </c>
    </row>
    <row r="450" spans="1:17" x14ac:dyDescent="0.3">
      <c r="A450" t="s">
        <v>1020</v>
      </c>
      <c r="B450" t="s">
        <v>1021</v>
      </c>
      <c r="C450" t="s">
        <v>3175</v>
      </c>
      <c r="D450" t="s">
        <v>501</v>
      </c>
      <c r="E450">
        <v>14041.713170255</v>
      </c>
      <c r="F450">
        <v>1002.25</v>
      </c>
      <c r="G450">
        <v>-24.032925900592101</v>
      </c>
      <c r="H450">
        <v>18.201812170403802</v>
      </c>
      <c r="I450">
        <v>11.148431203762</v>
      </c>
      <c r="J450">
        <v>19.846749205216401</v>
      </c>
      <c r="K450">
        <v>904.69235811893395</v>
      </c>
      <c r="L450">
        <v>882.57020476569596</v>
      </c>
      <c r="M450">
        <v>88.061959205043294</v>
      </c>
      <c r="N450">
        <v>2.2751505053552199</v>
      </c>
      <c r="O450">
        <v>6.8595659765527497</v>
      </c>
      <c r="P450">
        <v>31.606591819315799</v>
      </c>
      <c r="Q450">
        <v>6.031107896932E-3</v>
      </c>
    </row>
    <row r="451" spans="1:17" x14ac:dyDescent="0.3">
      <c r="A451" t="s">
        <v>1022</v>
      </c>
      <c r="B451" t="s">
        <v>1023</v>
      </c>
      <c r="C451" t="s">
        <v>3163</v>
      </c>
      <c r="D451" t="s">
        <v>358</v>
      </c>
      <c r="E451">
        <v>14016.86508456</v>
      </c>
      <c r="F451">
        <v>410.45</v>
      </c>
      <c r="G451">
        <v>111.411459747815</v>
      </c>
      <c r="H451">
        <v>29.478552750113099</v>
      </c>
      <c r="I451">
        <v>129.43729114993701</v>
      </c>
      <c r="J451">
        <v>0.80344234593958397</v>
      </c>
      <c r="K451">
        <v>331.84882788742402</v>
      </c>
      <c r="L451">
        <v>249.60664935516499</v>
      </c>
      <c r="M451">
        <v>64.738653580352704</v>
      </c>
      <c r="N451">
        <v>1.0394140887349299</v>
      </c>
      <c r="O451">
        <v>2.0099890364234398</v>
      </c>
      <c r="P451">
        <v>179.97953615279599</v>
      </c>
      <c r="Q451">
        <v>0.19929665551065801</v>
      </c>
    </row>
    <row r="452" spans="1:17" x14ac:dyDescent="0.3">
      <c r="A452" t="s">
        <v>1024</v>
      </c>
      <c r="B452" t="s">
        <v>1025</v>
      </c>
      <c r="C452" t="s">
        <v>3173</v>
      </c>
      <c r="D452" t="s">
        <v>166</v>
      </c>
      <c r="E452">
        <v>13910.483558399999</v>
      </c>
      <c r="F452">
        <v>13634</v>
      </c>
      <c r="G452">
        <v>142.725399165906</v>
      </c>
      <c r="H452">
        <v>0.88565827975923095</v>
      </c>
      <c r="I452">
        <v>52.718168675429602</v>
      </c>
      <c r="J452">
        <v>0.85427153817152701</v>
      </c>
      <c r="K452">
        <v>13170.9331655469</v>
      </c>
      <c r="L452">
        <v>10198.564271412901</v>
      </c>
      <c r="M452">
        <v>38.748190825111003</v>
      </c>
      <c r="N452">
        <v>0.56642476411569498</v>
      </c>
      <c r="O452">
        <v>8.55214903916678</v>
      </c>
      <c r="P452">
        <v>223.690364549328</v>
      </c>
      <c r="Q452">
        <v>0.235848439818585</v>
      </c>
    </row>
    <row r="453" spans="1:17" x14ac:dyDescent="0.3">
      <c r="A453" t="s">
        <v>1026</v>
      </c>
      <c r="B453" t="s">
        <v>1027</v>
      </c>
      <c r="C453" t="s">
        <v>3160</v>
      </c>
      <c r="D453" t="s">
        <v>286</v>
      </c>
      <c r="E453">
        <v>13770.4577845</v>
      </c>
      <c r="F453">
        <v>990.35</v>
      </c>
      <c r="G453">
        <v>14.9298858814313</v>
      </c>
      <c r="H453">
        <v>2.9924479790809899</v>
      </c>
      <c r="I453">
        <v>-20.891323629439</v>
      </c>
      <c r="J453">
        <v>3.2233966178962699</v>
      </c>
      <c r="K453">
        <v>989.68360100420796</v>
      </c>
      <c r="L453">
        <v>934.02215752881796</v>
      </c>
      <c r="M453">
        <v>62.031292663443999</v>
      </c>
      <c r="N453">
        <v>0.77363316524959802</v>
      </c>
      <c r="O453">
        <v>21.068309183621899</v>
      </c>
      <c r="P453">
        <v>58.455999999999896</v>
      </c>
      <c r="Q453">
        <v>3.4274680554711001E-2</v>
      </c>
    </row>
    <row r="454" spans="1:17" x14ac:dyDescent="0.3">
      <c r="A454" t="s">
        <v>1028</v>
      </c>
      <c r="B454" t="s">
        <v>1029</v>
      </c>
      <c r="C454" t="s">
        <v>3173</v>
      </c>
      <c r="D454" t="s">
        <v>436</v>
      </c>
      <c r="E454">
        <v>13639.006631233</v>
      </c>
      <c r="F454">
        <v>213.88</v>
      </c>
      <c r="G454">
        <v>184.46015227258701</v>
      </c>
      <c r="H454">
        <v>4.9606518604914704</v>
      </c>
      <c r="I454">
        <v>21.597028307060199</v>
      </c>
      <c r="J454">
        <v>2.3185825663133901</v>
      </c>
      <c r="K454">
        <v>205.109107223233</v>
      </c>
      <c r="L454">
        <v>167.947850149608</v>
      </c>
      <c r="M454">
        <v>57.660242306738901</v>
      </c>
      <c r="N454">
        <v>1.0947581624427301</v>
      </c>
      <c r="O454">
        <v>6.0407705255283304</v>
      </c>
      <c r="P454">
        <v>255.873544093178</v>
      </c>
      <c r="Q454">
        <v>0.19527145445556099</v>
      </c>
    </row>
    <row r="455" spans="1:17" x14ac:dyDescent="0.3">
      <c r="A455" t="s">
        <v>1030</v>
      </c>
      <c r="B455" t="s">
        <v>1031</v>
      </c>
      <c r="C455" t="s">
        <v>3175</v>
      </c>
      <c r="D455" t="s">
        <v>376</v>
      </c>
      <c r="E455">
        <v>13486.618033875</v>
      </c>
      <c r="F455">
        <v>1023.85</v>
      </c>
      <c r="G455">
        <v>29.881763460310399</v>
      </c>
      <c r="H455">
        <v>5.5007476734511904</v>
      </c>
      <c r="I455">
        <v>91.727632168473406</v>
      </c>
      <c r="J455">
        <v>2.5699003390378898</v>
      </c>
      <c r="K455">
        <v>934.74275536642995</v>
      </c>
      <c r="L455">
        <v>729.03312732978395</v>
      </c>
      <c r="M455">
        <v>57.2826295579993</v>
      </c>
      <c r="N455">
        <v>0.457034490711477</v>
      </c>
      <c r="O455">
        <v>9.7817063046344597</v>
      </c>
      <c r="P455">
        <v>127.522222222222</v>
      </c>
      <c r="Q455">
        <v>9.2647073981993996E-2</v>
      </c>
    </row>
    <row r="456" spans="1:17" x14ac:dyDescent="0.3">
      <c r="A456" t="s">
        <v>1032</v>
      </c>
      <c r="B456" t="s">
        <v>1033</v>
      </c>
      <c r="C456" t="s">
        <v>3173</v>
      </c>
      <c r="D456" t="s">
        <v>258</v>
      </c>
      <c r="E456">
        <v>13478.746800000001</v>
      </c>
      <c r="F456">
        <v>4337.1000000000004</v>
      </c>
      <c r="G456">
        <v>12.8198489268734</v>
      </c>
      <c r="H456">
        <v>3.44157620537124</v>
      </c>
      <c r="I456">
        <v>10.7172860872826</v>
      </c>
      <c r="J456">
        <v>1.55441463234591</v>
      </c>
      <c r="K456">
        <v>4250.6532911390304</v>
      </c>
      <c r="L456">
        <v>3893.2923477019999</v>
      </c>
      <c r="M456">
        <v>58.3841167656837</v>
      </c>
      <c r="N456">
        <v>0.79346576337230101</v>
      </c>
      <c r="O456">
        <v>15.284406631158999</v>
      </c>
      <c r="P456">
        <v>57.141304347826001</v>
      </c>
      <c r="Q456">
        <v>0.188845167469048</v>
      </c>
    </row>
    <row r="457" spans="1:17" x14ac:dyDescent="0.3">
      <c r="A457" t="s">
        <v>1034</v>
      </c>
      <c r="B457" t="s">
        <v>1035</v>
      </c>
      <c r="C457" t="s">
        <v>3159</v>
      </c>
      <c r="D457" t="s">
        <v>18</v>
      </c>
      <c r="E457">
        <v>13378.944733</v>
      </c>
      <c r="F457">
        <v>878.2</v>
      </c>
      <c r="G457">
        <v>47.462993460007802</v>
      </c>
      <c r="H457">
        <v>-3.7467489996922101</v>
      </c>
      <c r="I457">
        <v>-12.671028592417199</v>
      </c>
      <c r="J457">
        <v>-6.45471188001875</v>
      </c>
      <c r="K457">
        <v>967.00867084119898</v>
      </c>
      <c r="L457">
        <v>867.37597921884799</v>
      </c>
      <c r="M457">
        <v>23.381901236024099</v>
      </c>
      <c r="N457">
        <v>0.38544603525327997</v>
      </c>
      <c r="O457">
        <v>45.183329537690703</v>
      </c>
      <c r="P457">
        <v>84.806397306397301</v>
      </c>
      <c r="Q457">
        <v>0.18408599101957701</v>
      </c>
    </row>
    <row r="458" spans="1:17" x14ac:dyDescent="0.3">
      <c r="A458" t="s">
        <v>1036</v>
      </c>
      <c r="B458" t="s">
        <v>1037</v>
      </c>
      <c r="C458" t="s">
        <v>3178</v>
      </c>
      <c r="D458" t="s">
        <v>611</v>
      </c>
      <c r="E458">
        <v>13341.614743800001</v>
      </c>
      <c r="F458">
        <v>135.47999999999999</v>
      </c>
      <c r="G458">
        <v>-74.972390377612697</v>
      </c>
      <c r="H458">
        <v>-1.3088993083259199</v>
      </c>
      <c r="I458">
        <v>-24.7602357655479</v>
      </c>
      <c r="J458">
        <v>2.9823475666666499</v>
      </c>
      <c r="K458">
        <v>141.207877433542</v>
      </c>
      <c r="L458">
        <v>167.977703320595</v>
      </c>
      <c r="M458">
        <v>52.934811206371997</v>
      </c>
      <c r="N458">
        <v>1.0239593914198499</v>
      </c>
      <c r="O458">
        <v>121.213463241806</v>
      </c>
      <c r="P458">
        <v>7.9521912350597397</v>
      </c>
      <c r="Q458">
        <v>-7.2072789802946E-2</v>
      </c>
    </row>
    <row r="459" spans="1:17" x14ac:dyDescent="0.3">
      <c r="A459" t="s">
        <v>1038</v>
      </c>
      <c r="B459" t="s">
        <v>1039</v>
      </c>
      <c r="C459" t="s">
        <v>3165</v>
      </c>
      <c r="D459" t="s">
        <v>269</v>
      </c>
      <c r="E459">
        <v>13333.226906534999</v>
      </c>
      <c r="F459">
        <v>1329.65</v>
      </c>
      <c r="G459">
        <v>5.0879780609466003</v>
      </c>
      <c r="H459">
        <v>4.7395263401079202</v>
      </c>
      <c r="I459">
        <v>5.7158969023332702</v>
      </c>
      <c r="J459">
        <v>4.8084050687561399</v>
      </c>
      <c r="K459">
        <v>1244.71167422654</v>
      </c>
      <c r="L459">
        <v>1211.87733177018</v>
      </c>
      <c r="M459">
        <v>80.865645238889698</v>
      </c>
      <c r="N459">
        <v>0.96376427282273103</v>
      </c>
      <c r="O459">
        <v>24.0175986161771</v>
      </c>
      <c r="P459">
        <v>33.909058864998201</v>
      </c>
      <c r="Q459">
        <v>0.12590694370012301</v>
      </c>
    </row>
    <row r="460" spans="1:17" x14ac:dyDescent="0.3">
      <c r="A460" t="s">
        <v>1040</v>
      </c>
      <c r="B460" t="s">
        <v>1041</v>
      </c>
      <c r="C460" t="s">
        <v>3173</v>
      </c>
      <c r="D460" t="s">
        <v>46</v>
      </c>
      <c r="E460">
        <v>13332.88233808</v>
      </c>
      <c r="F460">
        <v>716.15</v>
      </c>
      <c r="G460">
        <v>-3.5721459587231599</v>
      </c>
      <c r="H460">
        <v>5.7342322281298204</v>
      </c>
      <c r="I460">
        <v>36.066009499765698</v>
      </c>
      <c r="J460">
        <v>-2.38680838704486</v>
      </c>
      <c r="K460">
        <v>711.042256245099</v>
      </c>
      <c r="L460">
        <v>608.70102033240198</v>
      </c>
      <c r="M460">
        <v>40.887016360008303</v>
      </c>
      <c r="N460">
        <v>1.0964018391230801</v>
      </c>
      <c r="O460">
        <v>13.5167213572575</v>
      </c>
      <c r="P460">
        <v>59.854910714285701</v>
      </c>
      <c r="Q460">
        <v>8.2654313756445996E-2</v>
      </c>
    </row>
    <row r="461" spans="1:17" x14ac:dyDescent="0.3">
      <c r="A461" t="s">
        <v>1042</v>
      </c>
      <c r="B461" t="s">
        <v>1043</v>
      </c>
      <c r="C461" t="s">
        <v>624</v>
      </c>
      <c r="D461" t="s">
        <v>624</v>
      </c>
      <c r="E461">
        <v>13217.469947461999</v>
      </c>
      <c r="F461">
        <v>26.14</v>
      </c>
      <c r="G461">
        <v>2.2782116474120402</v>
      </c>
      <c r="H461">
        <v>1.3187631513078499</v>
      </c>
      <c r="I461">
        <v>-24.153814060816</v>
      </c>
      <c r="J461">
        <v>0.14489864320287801</v>
      </c>
      <c r="K461">
        <v>26.901652493623502</v>
      </c>
      <c r="L461">
        <v>25.791876819916201</v>
      </c>
      <c r="M461">
        <v>43.283807295850799</v>
      </c>
      <c r="N461">
        <v>1.10212280346606</v>
      </c>
      <c r="O461">
        <v>49.387911247130802</v>
      </c>
      <c r="P461">
        <v>62.360248447204903</v>
      </c>
      <c r="Q461">
        <v>1.0969115556288E-2</v>
      </c>
    </row>
    <row r="462" spans="1:17" x14ac:dyDescent="0.3">
      <c r="A462" t="s">
        <v>1044</v>
      </c>
      <c r="B462" t="s">
        <v>1045</v>
      </c>
      <c r="C462" t="s">
        <v>3173</v>
      </c>
      <c r="D462" t="s">
        <v>258</v>
      </c>
      <c r="E462">
        <v>13197.763501199999</v>
      </c>
      <c r="F462">
        <v>1614.75</v>
      </c>
      <c r="G462">
        <v>67.445667888805303</v>
      </c>
      <c r="H462">
        <v>-17.0302341548879</v>
      </c>
      <c r="I462">
        <v>28.2024270800134</v>
      </c>
      <c r="J462">
        <v>-2.5288413073227902</v>
      </c>
      <c r="K462">
        <v>1899.4586776250001</v>
      </c>
      <c r="L462">
        <v>1537.6017636000199</v>
      </c>
      <c r="M462">
        <v>27.620770170860698</v>
      </c>
      <c r="N462">
        <v>0.92840177453342598</v>
      </c>
      <c r="O462">
        <v>66.2176807555349</v>
      </c>
      <c r="P462">
        <v>111.881642829025</v>
      </c>
      <c r="Q462">
        <v>0.142880219606807</v>
      </c>
    </row>
    <row r="463" spans="1:17" x14ac:dyDescent="0.3">
      <c r="A463" t="s">
        <v>1046</v>
      </c>
      <c r="B463" t="s">
        <v>1047</v>
      </c>
      <c r="C463" t="s">
        <v>3174</v>
      </c>
      <c r="D463" t="s">
        <v>483</v>
      </c>
      <c r="E463">
        <v>13046.07701893</v>
      </c>
      <c r="F463">
        <v>1915.3</v>
      </c>
      <c r="G463">
        <v>27.037073391922799</v>
      </c>
      <c r="H463">
        <v>0.31879776557259198</v>
      </c>
      <c r="I463">
        <v>75.420236803517099</v>
      </c>
      <c r="J463">
        <v>-6.20006905557194</v>
      </c>
      <c r="K463">
        <v>1900.0080039592799</v>
      </c>
      <c r="L463">
        <v>1501.1802807797301</v>
      </c>
      <c r="M463">
        <v>45.735947949130598</v>
      </c>
      <c r="N463">
        <v>0.88634948227327204</v>
      </c>
      <c r="O463">
        <v>24.262517621260301</v>
      </c>
      <c r="P463">
        <v>113.195727916004</v>
      </c>
      <c r="Q463">
        <v>0.22101906293839199</v>
      </c>
    </row>
    <row r="464" spans="1:17" x14ac:dyDescent="0.3">
      <c r="A464" t="s">
        <v>1048</v>
      </c>
      <c r="B464" t="s">
        <v>1049</v>
      </c>
      <c r="C464" t="s">
        <v>3161</v>
      </c>
      <c r="D464" t="s">
        <v>24</v>
      </c>
      <c r="E464">
        <v>12980.227695031999</v>
      </c>
      <c r="F464">
        <v>209.69</v>
      </c>
      <c r="G464">
        <v>-34.503260392507599</v>
      </c>
      <c r="H464">
        <v>-4.4400914647635101</v>
      </c>
      <c r="I464">
        <v>-27.213244375369499</v>
      </c>
      <c r="J464">
        <v>-2.4139580126925901</v>
      </c>
      <c r="K464">
        <v>228.28033449857401</v>
      </c>
      <c r="L464">
        <v>237.996937090476</v>
      </c>
      <c r="M464">
        <v>36.923693975268101</v>
      </c>
      <c r="N464">
        <v>0.84459822735585099</v>
      </c>
      <c r="O464">
        <v>43.402165100863101</v>
      </c>
      <c r="P464">
        <v>2.1632155907429902</v>
      </c>
      <c r="Q464">
        <v>1.8919275178870001E-2</v>
      </c>
    </row>
    <row r="465" spans="1:17" x14ac:dyDescent="0.3">
      <c r="A465" t="s">
        <v>1050</v>
      </c>
      <c r="B465" t="s">
        <v>1051</v>
      </c>
      <c r="C465" t="s">
        <v>3169</v>
      </c>
      <c r="D465" t="s">
        <v>127</v>
      </c>
      <c r="E465">
        <v>12979.96408045</v>
      </c>
      <c r="F465">
        <v>367.95</v>
      </c>
      <c r="G465">
        <v>33.201863865139202</v>
      </c>
      <c r="H465">
        <v>31.660101867933101</v>
      </c>
      <c r="I465">
        <v>71.846162597836695</v>
      </c>
      <c r="J465">
        <v>8.9429568008921692</v>
      </c>
      <c r="K465">
        <v>309.713064682197</v>
      </c>
      <c r="L465">
        <v>253.82710908699499</v>
      </c>
      <c r="M465">
        <v>78.337885171803293</v>
      </c>
      <c r="N465">
        <v>0.532941789140844</v>
      </c>
      <c r="O465">
        <v>2.4459845087647798</v>
      </c>
      <c r="P465">
        <v>104.13314840499299</v>
      </c>
      <c r="Q465">
        <v>0.17209929224884199</v>
      </c>
    </row>
    <row r="466" spans="1:17" x14ac:dyDescent="0.3">
      <c r="A466" t="s">
        <v>1052</v>
      </c>
      <c r="B466" t="s">
        <v>1053</v>
      </c>
      <c r="C466" t="s">
        <v>3172</v>
      </c>
      <c r="D466" t="s">
        <v>756</v>
      </c>
      <c r="E466">
        <v>12936.6280741399</v>
      </c>
      <c r="F466">
        <v>2790</v>
      </c>
      <c r="G466">
        <v>31.1726005943373</v>
      </c>
      <c r="H466">
        <v>9.7016134367727798</v>
      </c>
      <c r="I466">
        <v>4.6690149507589904</v>
      </c>
      <c r="J466">
        <v>-2.8206195928900999</v>
      </c>
      <c r="K466">
        <v>2625.29272401977</v>
      </c>
      <c r="L466">
        <v>2401.82202879538</v>
      </c>
      <c r="M466">
        <v>44.589235683196399</v>
      </c>
      <c r="N466">
        <v>1.1505961033893599</v>
      </c>
      <c r="O466">
        <v>7.3476702508960603</v>
      </c>
      <c r="P466">
        <v>65.181610964743498</v>
      </c>
      <c r="Q466">
        <v>5.3092161718631001E-2</v>
      </c>
    </row>
    <row r="467" spans="1:17" hidden="1" x14ac:dyDescent="0.3">
      <c r="A467" t="s">
        <v>1054</v>
      </c>
      <c r="B467" t="s">
        <v>1055</v>
      </c>
      <c r="C467" t="s">
        <v>3176</v>
      </c>
      <c r="D467" t="s">
        <v>1056</v>
      </c>
      <c r="E467">
        <v>12906.893384999599</v>
      </c>
      <c r="F467">
        <v>100</v>
      </c>
      <c r="G467">
        <v>-24.614992236083001</v>
      </c>
      <c r="I467">
        <v>-11.5785632246956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1057</v>
      </c>
      <c r="B468" t="s">
        <v>1058</v>
      </c>
      <c r="C468" t="s">
        <v>3166</v>
      </c>
      <c r="D468" t="s">
        <v>218</v>
      </c>
      <c r="E468">
        <v>12822.242330454999</v>
      </c>
      <c r="F468">
        <v>1617.55</v>
      </c>
      <c r="G468">
        <v>4.2067335633036604</v>
      </c>
      <c r="H468">
        <v>-1.4478640871510999</v>
      </c>
      <c r="I468">
        <v>-23.536652760686898</v>
      </c>
      <c r="J468">
        <v>1.2596106232925399</v>
      </c>
      <c r="K468">
        <v>1639.57756832411</v>
      </c>
      <c r="L468">
        <v>1600.78031768859</v>
      </c>
      <c r="M468">
        <v>47.058557778143502</v>
      </c>
      <c r="N468">
        <v>0.73120004441961595</v>
      </c>
      <c r="O468">
        <v>37.365150999969003</v>
      </c>
      <c r="P468">
        <v>58.8948919449901</v>
      </c>
      <c r="Q468">
        <v>0.13320986293107501</v>
      </c>
    </row>
    <row r="469" spans="1:17" x14ac:dyDescent="0.3">
      <c r="A469" t="s">
        <v>1059</v>
      </c>
      <c r="B469" t="s">
        <v>1060</v>
      </c>
      <c r="C469" t="s">
        <v>3166</v>
      </c>
      <c r="D469" t="s">
        <v>204</v>
      </c>
      <c r="E469">
        <v>12779.282680965</v>
      </c>
      <c r="F469">
        <v>531.04999999999995</v>
      </c>
      <c r="G469">
        <v>27.222034211379299</v>
      </c>
      <c r="H469">
        <v>3.95782911654292</v>
      </c>
      <c r="I469">
        <v>18.024853492814898</v>
      </c>
      <c r="J469">
        <v>-3.4728196891893699</v>
      </c>
      <c r="K469">
        <v>525.18689074666804</v>
      </c>
      <c r="L469">
        <v>444.667398753599</v>
      </c>
      <c r="M469">
        <v>39.952848773308901</v>
      </c>
      <c r="N469">
        <v>0.885852111022846</v>
      </c>
      <c r="O469">
        <v>22.775633179549899</v>
      </c>
      <c r="P469">
        <v>69.664536741213993</v>
      </c>
      <c r="Q469">
        <v>0.14861598222830499</v>
      </c>
    </row>
    <row r="470" spans="1:17" x14ac:dyDescent="0.3">
      <c r="A470" t="s">
        <v>1061</v>
      </c>
      <c r="B470" t="s">
        <v>1062</v>
      </c>
      <c r="C470" t="s">
        <v>3170</v>
      </c>
      <c r="D470" t="s">
        <v>78</v>
      </c>
      <c r="E470">
        <v>12716.544827565</v>
      </c>
      <c r="F470">
        <v>352.6</v>
      </c>
      <c r="G470">
        <v>-30.1980689531804</v>
      </c>
      <c r="H470">
        <v>5.0314480231118903</v>
      </c>
      <c r="I470">
        <v>1.1272063134216199</v>
      </c>
      <c r="J470">
        <v>6.3434299435610404</v>
      </c>
      <c r="K470">
        <v>342.90826367696297</v>
      </c>
      <c r="L470">
        <v>342.39556685491499</v>
      </c>
      <c r="M470">
        <v>70.958117012806696</v>
      </c>
      <c r="N470">
        <v>0.43010907248340902</v>
      </c>
      <c r="O470">
        <v>12.875779920589901</v>
      </c>
      <c r="P470">
        <v>21.0435976656367</v>
      </c>
      <c r="Q470">
        <v>-9.8782843426436007E-2</v>
      </c>
    </row>
    <row r="471" spans="1:17" hidden="1" x14ac:dyDescent="0.3">
      <c r="A471" t="s">
        <v>1063</v>
      </c>
      <c r="B471" t="s">
        <v>1064</v>
      </c>
      <c r="C471" t="s">
        <v>3176</v>
      </c>
      <c r="D471" t="s">
        <v>135</v>
      </c>
      <c r="E471">
        <v>12706.051446109999</v>
      </c>
      <c r="F471">
        <v>410.1</v>
      </c>
      <c r="G471">
        <v>26.4903872775499</v>
      </c>
      <c r="H471">
        <v>10.2305926880284</v>
      </c>
      <c r="I471">
        <v>61.898594135710397</v>
      </c>
      <c r="J471">
        <v>0.68369113592002195</v>
      </c>
      <c r="K471">
        <v>390.70007618953599</v>
      </c>
      <c r="L471">
        <v>311.33741156453402</v>
      </c>
      <c r="M471">
        <v>46.0883208068269</v>
      </c>
      <c r="N471">
        <v>1.182045967528</v>
      </c>
      <c r="O471">
        <v>16.2033650329187</v>
      </c>
      <c r="P471">
        <v>100.537897310513</v>
      </c>
      <c r="Q471">
        <v>0.185794698568299</v>
      </c>
    </row>
    <row r="472" spans="1:17" x14ac:dyDescent="0.3">
      <c r="A472" t="s">
        <v>1065</v>
      </c>
      <c r="B472" t="s">
        <v>1066</v>
      </c>
      <c r="C472" t="s">
        <v>3160</v>
      </c>
      <c r="D472" t="s">
        <v>286</v>
      </c>
      <c r="E472">
        <v>12679.609401775</v>
      </c>
      <c r="F472">
        <v>931.95</v>
      </c>
      <c r="G472">
        <v>-33.848009036667399</v>
      </c>
      <c r="H472">
        <v>-1.3939049539277399</v>
      </c>
      <c r="I472">
        <v>-11.196184939473699</v>
      </c>
      <c r="J472">
        <v>4.1015582963525796</v>
      </c>
      <c r="K472">
        <v>936.92039110667099</v>
      </c>
      <c r="L472">
        <v>944.75253341619702</v>
      </c>
      <c r="M472">
        <v>54.926380177984697</v>
      </c>
      <c r="N472">
        <v>0.80036541177617504</v>
      </c>
      <c r="O472">
        <v>33.912763560276801</v>
      </c>
      <c r="P472">
        <v>19.167572405856401</v>
      </c>
      <c r="Q472">
        <v>1.3870780626745001E-2</v>
      </c>
    </row>
    <row r="473" spans="1:17" x14ac:dyDescent="0.3">
      <c r="A473" t="s">
        <v>1067</v>
      </c>
      <c r="B473" t="s">
        <v>1068</v>
      </c>
      <c r="C473" t="s">
        <v>3171</v>
      </c>
      <c r="D473" t="s">
        <v>345</v>
      </c>
      <c r="E473">
        <v>12645.757044600001</v>
      </c>
      <c r="F473">
        <v>899</v>
      </c>
      <c r="G473">
        <v>-12.366453324978799</v>
      </c>
      <c r="H473">
        <v>-11.326540390391701</v>
      </c>
      <c r="I473">
        <v>15.5155203265872</v>
      </c>
      <c r="J473">
        <v>-0.57964979686281504</v>
      </c>
      <c r="K473">
        <v>908.55753124132502</v>
      </c>
      <c r="L473">
        <v>817.011450282596</v>
      </c>
      <c r="M473">
        <v>35.854189041114402</v>
      </c>
      <c r="N473">
        <v>0.49487932657301598</v>
      </c>
      <c r="O473">
        <v>14.0155728587319</v>
      </c>
      <c r="P473">
        <v>38.916788997913898</v>
      </c>
      <c r="Q473">
        <v>-4.5438023913629999E-2</v>
      </c>
    </row>
    <row r="474" spans="1:17" x14ac:dyDescent="0.3">
      <c r="A474" t="s">
        <v>1069</v>
      </c>
      <c r="B474" t="s">
        <v>1070</v>
      </c>
      <c r="C474" t="s">
        <v>3161</v>
      </c>
      <c r="D474" t="s">
        <v>24</v>
      </c>
      <c r="E474">
        <v>12455.138737664</v>
      </c>
      <c r="F474">
        <v>164.01</v>
      </c>
      <c r="G474">
        <v>-3.6636648024547802</v>
      </c>
      <c r="H474">
        <v>1.5094378361879699</v>
      </c>
      <c r="I474">
        <v>11.830014653408099</v>
      </c>
      <c r="J474">
        <v>0.35673089735098801</v>
      </c>
      <c r="K474">
        <v>164.75226937701001</v>
      </c>
      <c r="L474">
        <v>153.83536477060599</v>
      </c>
      <c r="M474">
        <v>49.824619660742897</v>
      </c>
      <c r="N474">
        <v>0.69783000703070397</v>
      </c>
      <c r="O474">
        <v>7.8104993597951404</v>
      </c>
      <c r="P474">
        <v>32.106322996375297</v>
      </c>
      <c r="Q474">
        <v>-1.5171589580141E-2</v>
      </c>
    </row>
    <row r="475" spans="1:17" x14ac:dyDescent="0.3">
      <c r="A475" t="s">
        <v>1071</v>
      </c>
      <c r="B475" t="s">
        <v>1072</v>
      </c>
      <c r="C475" t="s">
        <v>3168</v>
      </c>
      <c r="D475" t="s">
        <v>496</v>
      </c>
      <c r="E475">
        <v>12424.847720469999</v>
      </c>
      <c r="F475">
        <v>795.5</v>
      </c>
      <c r="G475">
        <v>-42.129437139095799</v>
      </c>
      <c r="H475">
        <v>-3.5208070045047699</v>
      </c>
      <c r="I475">
        <v>-5.1500395776289896</v>
      </c>
      <c r="J475">
        <v>-2.53373555906186</v>
      </c>
      <c r="K475">
        <v>824.95983321877998</v>
      </c>
      <c r="L475">
        <v>825.31755545095598</v>
      </c>
      <c r="M475">
        <v>31.798497835251801</v>
      </c>
      <c r="N475">
        <v>0.81428834936222805</v>
      </c>
      <c r="O475">
        <v>25.707102451288399</v>
      </c>
      <c r="P475">
        <v>12.208195218280499</v>
      </c>
      <c r="Q475">
        <v>2.5510846871071999E-2</v>
      </c>
    </row>
    <row r="476" spans="1:17" x14ac:dyDescent="0.3">
      <c r="A476" t="s">
        <v>1073</v>
      </c>
      <c r="B476" t="s">
        <v>1074</v>
      </c>
      <c r="C476" t="s">
        <v>3165</v>
      </c>
      <c r="D476" t="s">
        <v>54</v>
      </c>
      <c r="E476">
        <v>12414.35889</v>
      </c>
      <c r="F476">
        <v>1349.7</v>
      </c>
      <c r="G476">
        <v>161.489936221786</v>
      </c>
      <c r="H476">
        <v>17.717667072927998</v>
      </c>
      <c r="I476">
        <v>57.800868286881098</v>
      </c>
      <c r="J476">
        <v>2.4635118993161198</v>
      </c>
      <c r="K476">
        <v>1175.51285951452</v>
      </c>
      <c r="L476">
        <v>896.38939023691</v>
      </c>
      <c r="M476">
        <v>59.174000124074603</v>
      </c>
      <c r="N476">
        <v>0.79082167938965198</v>
      </c>
      <c r="O476">
        <v>3.3563014003111702</v>
      </c>
      <c r="P476">
        <v>198.27624309392201</v>
      </c>
      <c r="Q476">
        <v>8.8925574152302997E-2</v>
      </c>
    </row>
    <row r="477" spans="1:17" x14ac:dyDescent="0.3">
      <c r="A477" t="s">
        <v>1075</v>
      </c>
      <c r="B477" t="s">
        <v>1076</v>
      </c>
      <c r="C477" t="s">
        <v>3173</v>
      </c>
      <c r="D477" t="s">
        <v>127</v>
      </c>
      <c r="E477">
        <v>12300.44222178</v>
      </c>
      <c r="F477">
        <v>912.35</v>
      </c>
      <c r="G477">
        <v>22.752153620805899</v>
      </c>
      <c r="H477">
        <v>-19.0543783517174</v>
      </c>
      <c r="I477">
        <v>13.2640749800115</v>
      </c>
      <c r="J477">
        <v>0.71671092716304496</v>
      </c>
      <c r="K477">
        <v>995.223304951567</v>
      </c>
      <c r="L477">
        <v>880.248187235096</v>
      </c>
      <c r="M477">
        <v>37.5864094581666</v>
      </c>
      <c r="N477">
        <v>0.77020179338861505</v>
      </c>
      <c r="O477">
        <v>34.1535594892311</v>
      </c>
      <c r="P477">
        <v>64.594984665343702</v>
      </c>
      <c r="Q477">
        <v>0.107147093367699</v>
      </c>
    </row>
    <row r="478" spans="1:17" x14ac:dyDescent="0.3">
      <c r="A478" t="s">
        <v>1077</v>
      </c>
      <c r="B478" t="s">
        <v>1078</v>
      </c>
      <c r="C478" t="s">
        <v>3173</v>
      </c>
      <c r="D478" t="s">
        <v>78</v>
      </c>
      <c r="E478">
        <v>12257.92464736</v>
      </c>
      <c r="F478">
        <v>588.45000000000005</v>
      </c>
      <c r="G478">
        <v>-48.272231468049803</v>
      </c>
      <c r="H478">
        <v>-3.4347318464912102</v>
      </c>
      <c r="I478">
        <v>-3.1484913617879902</v>
      </c>
      <c r="J478">
        <v>-0.79645715012659801</v>
      </c>
      <c r="K478">
        <v>612.21891837166697</v>
      </c>
      <c r="L478">
        <v>641.45069557219699</v>
      </c>
      <c r="M478">
        <v>36.749221236012801</v>
      </c>
      <c r="N478">
        <v>0.47250709393499402</v>
      </c>
      <c r="O478">
        <v>40.028889455348697</v>
      </c>
      <c r="P478">
        <v>16.6980664352999</v>
      </c>
      <c r="Q478">
        <v>3.9955737115151997E-2</v>
      </c>
    </row>
    <row r="479" spans="1:17" x14ac:dyDescent="0.3">
      <c r="A479" t="s">
        <v>1079</v>
      </c>
      <c r="B479" t="s">
        <v>1080</v>
      </c>
      <c r="C479" t="s">
        <v>3172</v>
      </c>
      <c r="D479" t="s">
        <v>1081</v>
      </c>
      <c r="E479">
        <v>12254.93027949</v>
      </c>
      <c r="F479">
        <v>788.9</v>
      </c>
      <c r="G479">
        <v>60.095848316480598</v>
      </c>
      <c r="H479">
        <v>12.387216859059199</v>
      </c>
      <c r="I479">
        <v>49.981952851486902</v>
      </c>
      <c r="J479">
        <v>0.59336945186776502</v>
      </c>
      <c r="K479">
        <v>719.98736812142295</v>
      </c>
      <c r="L479">
        <v>606.23114226105497</v>
      </c>
      <c r="M479">
        <v>67.214238753492097</v>
      </c>
      <c r="N479">
        <v>1.43089171944403</v>
      </c>
      <c r="O479">
        <v>8.0174927113702594</v>
      </c>
      <c r="P479">
        <v>97.052578993380706</v>
      </c>
      <c r="Q479">
        <v>-5.1809329048375999E-2</v>
      </c>
    </row>
    <row r="480" spans="1:17" x14ac:dyDescent="0.3">
      <c r="A480" t="s">
        <v>1082</v>
      </c>
      <c r="B480" t="s">
        <v>1083</v>
      </c>
      <c r="C480" t="s">
        <v>3171</v>
      </c>
      <c r="D480" t="s">
        <v>483</v>
      </c>
      <c r="E480">
        <v>12221.4263859</v>
      </c>
      <c r="F480">
        <v>2481.0500000000002</v>
      </c>
      <c r="G480">
        <v>9.4740744017594292</v>
      </c>
      <c r="H480">
        <v>1.0914830762501799</v>
      </c>
      <c r="I480">
        <v>22.401888227945001</v>
      </c>
      <c r="J480">
        <v>3.1611401398015002</v>
      </c>
      <c r="K480">
        <v>2293.2671602986102</v>
      </c>
      <c r="L480">
        <v>2054.6053542213799</v>
      </c>
      <c r="M480">
        <v>66.323177781689594</v>
      </c>
      <c r="N480">
        <v>1.13176946492622</v>
      </c>
      <c r="O480">
        <v>3.7423671429435101</v>
      </c>
      <c r="P480">
        <v>50.494358849933299</v>
      </c>
      <c r="Q480">
        <v>0.206136079750775</v>
      </c>
    </row>
    <row r="481" spans="1:17" x14ac:dyDescent="0.3">
      <c r="A481" t="s">
        <v>1084</v>
      </c>
      <c r="B481" t="s">
        <v>1085</v>
      </c>
      <c r="C481" t="s">
        <v>3160</v>
      </c>
      <c r="D481" t="s">
        <v>21</v>
      </c>
      <c r="E481">
        <v>12152.53977564</v>
      </c>
      <c r="F481">
        <v>809.65</v>
      </c>
      <c r="G481">
        <v>-39.896984493067499</v>
      </c>
      <c r="H481">
        <v>2.5906095175686801</v>
      </c>
      <c r="I481">
        <v>-13.2365250854997</v>
      </c>
      <c r="J481">
        <v>2.3076773599199401</v>
      </c>
      <c r="K481">
        <v>805.78860019780996</v>
      </c>
      <c r="L481">
        <v>830.96228297595906</v>
      </c>
      <c r="M481">
        <v>60.660861005191599</v>
      </c>
      <c r="N481">
        <v>0.48260574573160198</v>
      </c>
      <c r="O481">
        <v>19.804853949237302</v>
      </c>
      <c r="P481">
        <v>9.26450742240214</v>
      </c>
      <c r="Q481">
        <v>-0.151721020670436</v>
      </c>
    </row>
    <row r="482" spans="1:17" x14ac:dyDescent="0.3">
      <c r="A482" t="s">
        <v>1086</v>
      </c>
      <c r="B482" t="s">
        <v>1087</v>
      </c>
      <c r="C482" t="s">
        <v>3167</v>
      </c>
      <c r="D482" t="s">
        <v>60</v>
      </c>
      <c r="E482">
        <v>12062.963810898</v>
      </c>
      <c r="F482">
        <v>29.56</v>
      </c>
      <c r="G482">
        <v>17.500392379301498</v>
      </c>
      <c r="H482">
        <v>-7.8270411215061797</v>
      </c>
      <c r="I482">
        <v>19.507911276412901</v>
      </c>
      <c r="J482">
        <v>3.3593515592007299</v>
      </c>
      <c r="K482">
        <v>30.4891604941424</v>
      </c>
      <c r="L482">
        <v>26.8946070852373</v>
      </c>
      <c r="M482">
        <v>40.717135832733902</v>
      </c>
      <c r="N482">
        <v>0.922712721376167</v>
      </c>
      <c r="O482">
        <v>28.9242219215155</v>
      </c>
      <c r="P482">
        <v>90.096463022508004</v>
      </c>
      <c r="Q482">
        <v>7.6019805121987999E-2</v>
      </c>
    </row>
    <row r="483" spans="1:17" hidden="1" x14ac:dyDescent="0.3">
      <c r="A483" t="s">
        <v>1088</v>
      </c>
      <c r="B483" t="s">
        <v>1089</v>
      </c>
      <c r="C483" t="s">
        <v>3176</v>
      </c>
      <c r="D483" t="s">
        <v>624</v>
      </c>
      <c r="E483">
        <v>12061.713727</v>
      </c>
      <c r="F483">
        <v>149.19999999999999</v>
      </c>
      <c r="G483">
        <v>507.053085664001</v>
      </c>
      <c r="H483">
        <v>162.406532468319</v>
      </c>
      <c r="I483">
        <v>520.08951467538805</v>
      </c>
      <c r="J483">
        <v>22.5651520009562</v>
      </c>
      <c r="M483">
        <v>100</v>
      </c>
      <c r="O483">
        <v>0</v>
      </c>
      <c r="P483">
        <v>563.11111111111097</v>
      </c>
    </row>
    <row r="484" spans="1:17" x14ac:dyDescent="0.3">
      <c r="A484" t="s">
        <v>1090</v>
      </c>
      <c r="B484" t="s">
        <v>1091</v>
      </c>
      <c r="C484" t="s">
        <v>3167</v>
      </c>
      <c r="D484" t="s">
        <v>104</v>
      </c>
      <c r="E484">
        <v>12020.966782558</v>
      </c>
      <c r="F484">
        <v>17.190000000000001</v>
      </c>
      <c r="G484">
        <v>50.793171029222997</v>
      </c>
      <c r="H484">
        <v>-2.2610033856571201</v>
      </c>
      <c r="I484">
        <v>-8.3353199814524093</v>
      </c>
      <c r="J484">
        <v>-1.1719620147093099</v>
      </c>
      <c r="K484">
        <v>18.2625811665749</v>
      </c>
      <c r="L484">
        <v>16.865915268819698</v>
      </c>
      <c r="M484">
        <v>38.004005884525398</v>
      </c>
      <c r="N484">
        <v>0.57425768956015899</v>
      </c>
      <c r="O484">
        <v>39.616055846422299</v>
      </c>
      <c r="P484">
        <v>105.86826347305301</v>
      </c>
      <c r="Q484">
        <v>0.12636038545782199</v>
      </c>
    </row>
    <row r="485" spans="1:17" x14ac:dyDescent="0.3">
      <c r="A485" t="s">
        <v>1092</v>
      </c>
      <c r="B485" t="s">
        <v>1093</v>
      </c>
      <c r="C485" t="s">
        <v>3175</v>
      </c>
      <c r="D485" t="s">
        <v>501</v>
      </c>
      <c r="E485">
        <v>11981.395969929999</v>
      </c>
      <c r="F485">
        <v>739</v>
      </c>
      <c r="G485">
        <v>19.2012965641504</v>
      </c>
      <c r="H485">
        <v>3.9579195081029299</v>
      </c>
      <c r="I485">
        <v>50.287606964768699</v>
      </c>
      <c r="J485">
        <v>14.637609649761099</v>
      </c>
      <c r="K485">
        <v>640.22889847597298</v>
      </c>
      <c r="L485">
        <v>546.78729695735103</v>
      </c>
      <c r="M485">
        <v>71.000397860870905</v>
      </c>
      <c r="N485">
        <v>1.8189512620328601</v>
      </c>
      <c r="O485">
        <v>4.0189445196211198</v>
      </c>
      <c r="P485">
        <v>81.952480610611801</v>
      </c>
      <c r="Q485">
        <v>-1.8203779724757001E-2</v>
      </c>
    </row>
    <row r="486" spans="1:17" x14ac:dyDescent="0.3">
      <c r="A486" t="s">
        <v>1094</v>
      </c>
      <c r="B486" t="s">
        <v>1095</v>
      </c>
      <c r="C486" t="s">
        <v>3161</v>
      </c>
      <c r="D486" t="s">
        <v>545</v>
      </c>
      <c r="E486">
        <v>11947.877466237</v>
      </c>
      <c r="F486">
        <v>126.19</v>
      </c>
      <c r="G486">
        <v>15.130301230140599</v>
      </c>
      <c r="H486">
        <v>26.641863184769701</v>
      </c>
      <c r="I486">
        <v>47.551323282239998</v>
      </c>
      <c r="J486">
        <v>8.8144091910249998</v>
      </c>
      <c r="K486">
        <v>102.536123002878</v>
      </c>
      <c r="L486">
        <v>91.627713180529</v>
      </c>
      <c r="M486">
        <v>84.923045274991296</v>
      </c>
      <c r="N486">
        <v>3.20822347893903</v>
      </c>
      <c r="O486">
        <v>5.9830414454394099</v>
      </c>
      <c r="P486">
        <v>82.8840579710144</v>
      </c>
      <c r="Q486">
        <v>2.441401686552E-2</v>
      </c>
    </row>
    <row r="487" spans="1:17" x14ac:dyDescent="0.3">
      <c r="A487" t="s">
        <v>1096</v>
      </c>
      <c r="B487" t="s">
        <v>1097</v>
      </c>
      <c r="C487" t="s">
        <v>3165</v>
      </c>
      <c r="D487" t="s">
        <v>54</v>
      </c>
      <c r="E487">
        <v>11944.943180814</v>
      </c>
      <c r="F487">
        <v>273.14999999999998</v>
      </c>
      <c r="G487">
        <v>133.07368700919901</v>
      </c>
      <c r="H487">
        <v>34.3141261480216</v>
      </c>
      <c r="I487">
        <v>76.541271486048103</v>
      </c>
      <c r="J487">
        <v>10.9413272146314</v>
      </c>
      <c r="K487">
        <v>216.41965546328001</v>
      </c>
      <c r="L487">
        <v>172.31046927907801</v>
      </c>
      <c r="M487">
        <v>75.517000603187796</v>
      </c>
      <c r="N487">
        <v>1.2996522399386701</v>
      </c>
      <c r="O487">
        <v>2.03185063152113</v>
      </c>
      <c r="P487">
        <v>180.29758850692599</v>
      </c>
      <c r="Q487">
        <v>0.15290232209166399</v>
      </c>
    </row>
    <row r="488" spans="1:17" x14ac:dyDescent="0.3">
      <c r="A488" t="s">
        <v>1098</v>
      </c>
      <c r="B488" t="s">
        <v>1099</v>
      </c>
      <c r="C488" t="s">
        <v>3164</v>
      </c>
      <c r="D488" t="s">
        <v>46</v>
      </c>
      <c r="E488">
        <v>11942.276341503901</v>
      </c>
      <c r="F488">
        <v>210.31</v>
      </c>
      <c r="G488">
        <v>5.6079179806351602</v>
      </c>
      <c r="H488">
        <v>-2.50513484105619</v>
      </c>
      <c r="I488">
        <v>-14.57210566012</v>
      </c>
      <c r="J488">
        <v>-1.5538953384301</v>
      </c>
      <c r="K488">
        <v>231.60286975333401</v>
      </c>
      <c r="L488">
        <v>216.64820557008599</v>
      </c>
      <c r="M488">
        <v>41.368189408862797</v>
      </c>
      <c r="N488">
        <v>0.65826144407348797</v>
      </c>
      <c r="O488">
        <v>44.500974751557202</v>
      </c>
      <c r="P488">
        <v>80.601116358952297</v>
      </c>
      <c r="Q488">
        <v>0.11296579943051099</v>
      </c>
    </row>
    <row r="489" spans="1:17" x14ac:dyDescent="0.3">
      <c r="A489" t="s">
        <v>1100</v>
      </c>
      <c r="B489" t="s">
        <v>1101</v>
      </c>
      <c r="C489" t="s">
        <v>3173</v>
      </c>
      <c r="D489" t="s">
        <v>258</v>
      </c>
      <c r="E489">
        <v>11929.813715599999</v>
      </c>
      <c r="F489">
        <v>1816.55</v>
      </c>
      <c r="G489">
        <v>60.143958130068199</v>
      </c>
      <c r="H489">
        <v>-1.7283428866383399</v>
      </c>
      <c r="I489">
        <v>47.023610783249403</v>
      </c>
      <c r="J489">
        <v>7.2068351041777898</v>
      </c>
      <c r="K489">
        <v>1712.9526079034799</v>
      </c>
      <c r="L489">
        <v>1453.8069620318299</v>
      </c>
      <c r="M489">
        <v>75.223942146099304</v>
      </c>
      <c r="N489">
        <v>0.62406724000585201</v>
      </c>
      <c r="O489">
        <v>8.4583413613718399</v>
      </c>
      <c r="P489">
        <v>115.81917547819801</v>
      </c>
      <c r="Q489">
        <v>0.12960640302093901</v>
      </c>
    </row>
    <row r="490" spans="1:17" x14ac:dyDescent="0.3">
      <c r="A490" t="s">
        <v>1102</v>
      </c>
      <c r="B490" t="s">
        <v>1103</v>
      </c>
      <c r="C490" t="s">
        <v>3169</v>
      </c>
      <c r="D490" t="s">
        <v>138</v>
      </c>
      <c r="E490">
        <v>11848.68</v>
      </c>
      <c r="F490">
        <v>365.5</v>
      </c>
      <c r="G490">
        <v>1.4412243529839801</v>
      </c>
      <c r="H490">
        <v>-1.0522569507800199</v>
      </c>
      <c r="I490">
        <v>-16.383876416517499</v>
      </c>
      <c r="J490">
        <v>2.91543923648937</v>
      </c>
      <c r="K490">
        <v>379.24357433946801</v>
      </c>
      <c r="L490">
        <v>373.53132103491998</v>
      </c>
      <c r="M490">
        <v>57.128256859387101</v>
      </c>
      <c r="N490">
        <v>0.58908608551868402</v>
      </c>
      <c r="O490">
        <v>38.440492476060101</v>
      </c>
      <c r="P490">
        <v>42.6619828259172</v>
      </c>
      <c r="Q490">
        <v>0.15197515843885001</v>
      </c>
    </row>
    <row r="491" spans="1:17" x14ac:dyDescent="0.3">
      <c r="A491" t="s">
        <v>1104</v>
      </c>
      <c r="B491" t="s">
        <v>1105</v>
      </c>
      <c r="C491" t="s">
        <v>3172</v>
      </c>
      <c r="D491" t="s">
        <v>414</v>
      </c>
      <c r="E491">
        <v>11831.294854</v>
      </c>
      <c r="F491">
        <v>245.8</v>
      </c>
      <c r="G491">
        <v>31.895673157103701</v>
      </c>
      <c r="H491">
        <v>-8.1869293115830502</v>
      </c>
      <c r="I491">
        <v>1.2254753250978001</v>
      </c>
      <c r="J491">
        <v>-4.27059229241517</v>
      </c>
      <c r="K491">
        <v>267.47843918534801</v>
      </c>
      <c r="L491">
        <v>229.53304492541</v>
      </c>
      <c r="M491">
        <v>32.2940738396968</v>
      </c>
      <c r="N491">
        <v>0.28342799921480999</v>
      </c>
      <c r="O491">
        <v>56.305939788445798</v>
      </c>
      <c r="P491">
        <v>91.284046692607006</v>
      </c>
      <c r="Q491">
        <v>0.10631157369076</v>
      </c>
    </row>
    <row r="492" spans="1:17" x14ac:dyDescent="0.3">
      <c r="A492" t="s">
        <v>1106</v>
      </c>
      <c r="B492" t="s">
        <v>1107</v>
      </c>
      <c r="C492" t="s">
        <v>3161</v>
      </c>
      <c r="D492" t="s">
        <v>553</v>
      </c>
      <c r="E492">
        <v>11769.657427566</v>
      </c>
      <c r="F492">
        <v>156.99</v>
      </c>
      <c r="G492">
        <v>-29.286692580632199</v>
      </c>
      <c r="H492">
        <v>-0.33370098123750203</v>
      </c>
      <c r="I492">
        <v>-21.432137729432899</v>
      </c>
      <c r="J492">
        <v>2.6569726062548602</v>
      </c>
      <c r="K492">
        <v>164.53479617959101</v>
      </c>
      <c r="L492">
        <v>164.806320717826</v>
      </c>
      <c r="M492">
        <v>48.068736683234398</v>
      </c>
      <c r="N492">
        <v>0.72201202826968902</v>
      </c>
      <c r="O492">
        <v>33.318923674854098</v>
      </c>
      <c r="P492">
        <v>19.2480060767185</v>
      </c>
      <c r="Q492">
        <v>-2.7312406583571001E-2</v>
      </c>
    </row>
    <row r="493" spans="1:17" x14ac:dyDescent="0.3">
      <c r="A493" t="s">
        <v>1108</v>
      </c>
      <c r="B493" t="s">
        <v>1109</v>
      </c>
      <c r="C493" t="s">
        <v>3175</v>
      </c>
      <c r="D493" t="s">
        <v>501</v>
      </c>
      <c r="E493">
        <v>11716.4203276399</v>
      </c>
      <c r="F493">
        <v>2274.8000000000002</v>
      </c>
      <c r="G493">
        <v>-33.477171723262501</v>
      </c>
      <c r="H493">
        <v>8.1703219155476798</v>
      </c>
      <c r="I493">
        <v>-3.4401338655018998</v>
      </c>
      <c r="J493">
        <v>9.5574989294129402</v>
      </c>
      <c r="K493">
        <v>2108.6166302182</v>
      </c>
      <c r="L493">
        <v>2146.6848976128299</v>
      </c>
      <c r="M493">
        <v>83.8907056816318</v>
      </c>
      <c r="N493">
        <v>1.6841123830304101</v>
      </c>
      <c r="O493">
        <v>20.230349920872101</v>
      </c>
      <c r="P493">
        <v>25.818584070796401</v>
      </c>
      <c r="Q493">
        <v>-0.127829896113379</v>
      </c>
    </row>
    <row r="494" spans="1:17" x14ac:dyDescent="0.3">
      <c r="A494" t="s">
        <v>1110</v>
      </c>
      <c r="B494" t="s">
        <v>1111</v>
      </c>
      <c r="C494" t="s">
        <v>3161</v>
      </c>
      <c r="D494" t="s">
        <v>24</v>
      </c>
      <c r="E494">
        <v>11684.647114893</v>
      </c>
      <c r="F494">
        <v>104.32</v>
      </c>
      <c r="G494">
        <v>-23.333438838024801</v>
      </c>
      <c r="H494">
        <v>-6.5456867701059798</v>
      </c>
      <c r="I494">
        <v>-36.230061960701399</v>
      </c>
      <c r="J494">
        <v>-0.63783945203522396</v>
      </c>
      <c r="K494">
        <v>111.60873571303</v>
      </c>
      <c r="L494">
        <v>115.02887031764</v>
      </c>
      <c r="M494">
        <v>36.260399166229597</v>
      </c>
      <c r="N494">
        <v>0.59167416068784895</v>
      </c>
      <c r="O494">
        <v>46.184815950920203</v>
      </c>
      <c r="P494">
        <v>11.096911608093601</v>
      </c>
      <c r="Q494">
        <v>0.10921430870499101</v>
      </c>
    </row>
    <row r="495" spans="1:17" x14ac:dyDescent="0.3">
      <c r="A495" t="s">
        <v>1112</v>
      </c>
      <c r="B495" t="s">
        <v>1113</v>
      </c>
      <c r="C495" t="s">
        <v>3164</v>
      </c>
      <c r="D495" t="s">
        <v>46</v>
      </c>
      <c r="E495">
        <v>11596.852953825</v>
      </c>
      <c r="F495">
        <v>450.25</v>
      </c>
      <c r="G495">
        <v>-1.05571671467804</v>
      </c>
      <c r="H495">
        <v>-14.484304356530901</v>
      </c>
      <c r="I495">
        <v>-7.5466778272834798</v>
      </c>
      <c r="J495">
        <v>3.4901471859446098</v>
      </c>
      <c r="K495">
        <v>470.60432376616001</v>
      </c>
      <c r="L495">
        <v>440.992763423665</v>
      </c>
      <c r="M495">
        <v>44.736837375763002</v>
      </c>
      <c r="N495">
        <v>0.63613326025383798</v>
      </c>
      <c r="O495">
        <v>27.6624097723486</v>
      </c>
      <c r="P495">
        <v>45.195098355369197</v>
      </c>
      <c r="Q495">
        <v>1.368707991106E-3</v>
      </c>
    </row>
    <row r="496" spans="1:17" hidden="1" x14ac:dyDescent="0.3">
      <c r="A496" t="s">
        <v>1114</v>
      </c>
      <c r="B496" t="s">
        <v>1115</v>
      </c>
      <c r="C496" t="s">
        <v>3173</v>
      </c>
      <c r="D496" t="s">
        <v>1116</v>
      </c>
      <c r="E496">
        <v>11551.87365525</v>
      </c>
      <c r="F496">
        <v>1202.7</v>
      </c>
      <c r="G496">
        <v>-7.9386243664672502</v>
      </c>
      <c r="H496">
        <v>-2.9534232107300098</v>
      </c>
      <c r="I496">
        <v>23.510732518312299</v>
      </c>
      <c r="J496">
        <v>5.8929859773418602</v>
      </c>
      <c r="K496">
        <v>1195.07290330559</v>
      </c>
      <c r="M496">
        <v>66.145799382889507</v>
      </c>
      <c r="N496">
        <v>0.510791113237827</v>
      </c>
      <c r="O496">
        <v>8.0859732269061109</v>
      </c>
      <c r="P496">
        <v>47.897196261682197</v>
      </c>
    </row>
    <row r="497" spans="1:17" hidden="1" x14ac:dyDescent="0.3">
      <c r="A497" t="s">
        <v>1117</v>
      </c>
      <c r="B497" t="s">
        <v>1118</v>
      </c>
      <c r="C497" t="s">
        <v>3176</v>
      </c>
      <c r="D497" t="s">
        <v>98</v>
      </c>
      <c r="E497">
        <v>11549.710820800001</v>
      </c>
      <c r="F497">
        <v>10241.1</v>
      </c>
      <c r="G497">
        <v>10.120368050198699</v>
      </c>
      <c r="H497">
        <v>7.4318219698188202</v>
      </c>
      <c r="I497">
        <v>29.551458135464099</v>
      </c>
      <c r="J497">
        <v>2.3929526748012702</v>
      </c>
      <c r="K497">
        <v>9325.0110333231005</v>
      </c>
      <c r="L497">
        <v>8192.8927737090598</v>
      </c>
      <c r="M497">
        <v>76.203683906718794</v>
      </c>
      <c r="N497">
        <v>1.2199429147351699</v>
      </c>
      <c r="O497">
        <v>1.1707726709044799</v>
      </c>
      <c r="P497">
        <v>52.1234087431856</v>
      </c>
      <c r="Q497">
        <v>0.116895646606351</v>
      </c>
    </row>
    <row r="498" spans="1:17" hidden="1" x14ac:dyDescent="0.3">
      <c r="A498" t="s">
        <v>1119</v>
      </c>
      <c r="B498" t="s">
        <v>1120</v>
      </c>
      <c r="C498" t="s">
        <v>3176</v>
      </c>
      <c r="D498" t="s">
        <v>95</v>
      </c>
      <c r="E498">
        <v>11516.9498752</v>
      </c>
      <c r="F498">
        <v>91.44</v>
      </c>
      <c r="G498">
        <v>-39.814843854371098</v>
      </c>
      <c r="H498">
        <v>-5.0358166193817899</v>
      </c>
      <c r="I498">
        <v>-17.066935317718901</v>
      </c>
      <c r="J498">
        <v>0.241649122502304</v>
      </c>
      <c r="K498">
        <v>93.588690678699905</v>
      </c>
      <c r="L498">
        <v>97.819586462676298</v>
      </c>
      <c r="M498">
        <v>13.715137464591701</v>
      </c>
      <c r="N498">
        <v>1.17727808262169</v>
      </c>
      <c r="O498">
        <v>19.477252843394499</v>
      </c>
      <c r="P498">
        <v>0.68266901563531701</v>
      </c>
    </row>
    <row r="499" spans="1:17" x14ac:dyDescent="0.3">
      <c r="A499" t="s">
        <v>1121</v>
      </c>
      <c r="B499" t="s">
        <v>1122</v>
      </c>
      <c r="C499" t="s">
        <v>3166</v>
      </c>
      <c r="D499" t="s">
        <v>403</v>
      </c>
      <c r="E499">
        <v>11486.612625239901</v>
      </c>
      <c r="F499">
        <v>2857.7</v>
      </c>
      <c r="G499">
        <v>5.4637550896941196</v>
      </c>
      <c r="H499">
        <v>5.2093353669112802E-2</v>
      </c>
      <c r="I499">
        <v>-4.6327153896595599</v>
      </c>
      <c r="J499">
        <v>1.1632483661626001</v>
      </c>
      <c r="K499">
        <v>2729.65378796511</v>
      </c>
      <c r="L499">
        <v>2538.9313077902698</v>
      </c>
      <c r="M499">
        <v>53.352698774451298</v>
      </c>
      <c r="N499">
        <v>0.79310641809020499</v>
      </c>
      <c r="O499">
        <v>6.1308044931238399</v>
      </c>
      <c r="P499">
        <v>38.969533396552102</v>
      </c>
      <c r="Q499">
        <v>7.8700207918251996E-2</v>
      </c>
    </row>
    <row r="500" spans="1:17" hidden="1" x14ac:dyDescent="0.3">
      <c r="A500" t="s">
        <v>1123</v>
      </c>
      <c r="B500" t="s">
        <v>1124</v>
      </c>
      <c r="C500" t="s">
        <v>3176</v>
      </c>
      <c r="D500" t="s">
        <v>345</v>
      </c>
      <c r="E500">
        <v>11395.38672217</v>
      </c>
      <c r="F500">
        <v>992.4</v>
      </c>
      <c r="G500">
        <v>-28.9581417045008</v>
      </c>
      <c r="H500">
        <v>-1.1878226824682401</v>
      </c>
      <c r="I500">
        <v>-10.4834682315718</v>
      </c>
      <c r="J500">
        <v>2.2266799753676301</v>
      </c>
      <c r="K500">
        <v>987.58756451848399</v>
      </c>
      <c r="L500">
        <v>997.48752447070797</v>
      </c>
      <c r="M500">
        <v>57.321318411982404</v>
      </c>
      <c r="N500">
        <v>0.88853029899332703</v>
      </c>
      <c r="O500">
        <v>15.679161628375599</v>
      </c>
      <c r="P500">
        <v>21.002255684935601</v>
      </c>
      <c r="Q500">
        <v>-7.9790100391259999E-2</v>
      </c>
    </row>
    <row r="501" spans="1:17" x14ac:dyDescent="0.3">
      <c r="A501" t="s">
        <v>1125</v>
      </c>
      <c r="B501" t="s">
        <v>1126</v>
      </c>
      <c r="C501" t="s">
        <v>3163</v>
      </c>
      <c r="D501" t="s">
        <v>999</v>
      </c>
      <c r="E501">
        <v>11346.377538799999</v>
      </c>
      <c r="F501">
        <v>551.54999999999995</v>
      </c>
      <c r="G501">
        <v>6.6439320856684398</v>
      </c>
      <c r="H501">
        <v>12.514506818424501</v>
      </c>
      <c r="I501">
        <v>35.579921300384299</v>
      </c>
      <c r="J501">
        <v>-2.0642188959536201</v>
      </c>
      <c r="K501">
        <v>513.99072066028998</v>
      </c>
      <c r="L501">
        <v>440.25581484914602</v>
      </c>
      <c r="M501">
        <v>46.502478303855703</v>
      </c>
      <c r="N501">
        <v>1.00734773076866</v>
      </c>
      <c r="O501">
        <v>13.317015683074899</v>
      </c>
      <c r="P501">
        <v>60.567685589519598</v>
      </c>
      <c r="Q501">
        <v>4.0225466297326998E-2</v>
      </c>
    </row>
    <row r="502" spans="1:17" x14ac:dyDescent="0.3">
      <c r="A502" t="s">
        <v>1127</v>
      </c>
      <c r="B502" t="s">
        <v>1128</v>
      </c>
      <c r="C502" t="s">
        <v>3170</v>
      </c>
      <c r="D502" t="s">
        <v>78</v>
      </c>
      <c r="E502">
        <v>11306.599378485</v>
      </c>
      <c r="F502">
        <v>363.3</v>
      </c>
      <c r="G502">
        <v>20.126043620490599</v>
      </c>
      <c r="H502">
        <v>-2.57521103593034</v>
      </c>
      <c r="I502">
        <v>53.557800411667898</v>
      </c>
      <c r="J502">
        <v>1.3456770314812601</v>
      </c>
      <c r="K502">
        <v>341.018125086179</v>
      </c>
      <c r="L502">
        <v>275.72726523256398</v>
      </c>
      <c r="M502">
        <v>49.865579543281001</v>
      </c>
      <c r="N502">
        <v>0.22828483900572599</v>
      </c>
      <c r="O502">
        <v>5.9730250481695402</v>
      </c>
      <c r="P502">
        <v>110.547667342799</v>
      </c>
      <c r="Q502">
        <v>7.2496809612060994E-2</v>
      </c>
    </row>
    <row r="503" spans="1:17" x14ac:dyDescent="0.3">
      <c r="A503" t="s">
        <v>1129</v>
      </c>
      <c r="B503" t="s">
        <v>1130</v>
      </c>
      <c r="C503" t="s">
        <v>3161</v>
      </c>
      <c r="D503" t="s">
        <v>553</v>
      </c>
      <c r="E503">
        <v>11300.79058875</v>
      </c>
      <c r="F503">
        <v>865.5</v>
      </c>
      <c r="G503">
        <v>-14.8565748877855</v>
      </c>
      <c r="H503">
        <v>2.8216438006240598</v>
      </c>
      <c r="I503">
        <v>0.67824611382572297</v>
      </c>
      <c r="J503">
        <v>-1.66577633272713</v>
      </c>
      <c r="K503">
        <v>847.01938736311001</v>
      </c>
      <c r="L503">
        <v>799.72998369594495</v>
      </c>
      <c r="M503">
        <v>37.894588569613802</v>
      </c>
      <c r="N503">
        <v>0.79943370987082296</v>
      </c>
      <c r="O503">
        <v>8.3766608896591599</v>
      </c>
      <c r="P503">
        <v>27.279411764705799</v>
      </c>
      <c r="Q503">
        <v>2.4810047630085999E-2</v>
      </c>
    </row>
    <row r="504" spans="1:17" x14ac:dyDescent="0.3">
      <c r="A504" t="s">
        <v>1131</v>
      </c>
      <c r="B504" t="s">
        <v>1132</v>
      </c>
      <c r="C504" t="s">
        <v>3171</v>
      </c>
      <c r="D504" t="s">
        <v>751</v>
      </c>
      <c r="E504">
        <v>11252.09692047</v>
      </c>
      <c r="F504">
        <v>8536.2999999999993</v>
      </c>
      <c r="G504">
        <v>-30.813620867791599</v>
      </c>
      <c r="H504">
        <v>-19.862934869413799</v>
      </c>
      <c r="I504">
        <v>2.7081073692099502</v>
      </c>
      <c r="J504">
        <v>-2.8661968327233498</v>
      </c>
      <c r="K504">
        <v>9127.1762238747597</v>
      </c>
      <c r="L504">
        <v>8277.9058600097997</v>
      </c>
      <c r="M504">
        <v>23.726520424751499</v>
      </c>
      <c r="N504">
        <v>0.56327644272490596</v>
      </c>
      <c r="O504">
        <v>26.400782540444901</v>
      </c>
      <c r="P504">
        <v>29.510559533923999</v>
      </c>
      <c r="Q504">
        <v>6.8056420456411998E-2</v>
      </c>
    </row>
    <row r="505" spans="1:17" hidden="1" x14ac:dyDescent="0.3">
      <c r="A505" t="s">
        <v>1133</v>
      </c>
      <c r="B505" t="s">
        <v>1134</v>
      </c>
      <c r="C505" t="s">
        <v>3176</v>
      </c>
      <c r="D505" t="s">
        <v>127</v>
      </c>
      <c r="E505">
        <v>11250.128951684999</v>
      </c>
      <c r="F505">
        <v>680.45</v>
      </c>
      <c r="G505">
        <v>15.7708134168981</v>
      </c>
      <c r="H505">
        <v>-8.3592335955624506</v>
      </c>
      <c r="I505">
        <v>10.234899002300301</v>
      </c>
      <c r="J505">
        <v>-2.30959760075823</v>
      </c>
      <c r="K505">
        <v>711.19482095643195</v>
      </c>
      <c r="L505">
        <v>636.88381248229905</v>
      </c>
      <c r="M505">
        <v>41.530228841353797</v>
      </c>
      <c r="N505">
        <v>1.3127946694077799</v>
      </c>
      <c r="O505">
        <v>21.978102726137099</v>
      </c>
      <c r="P505">
        <v>70.112499999999997</v>
      </c>
      <c r="Q505">
        <v>0.11515757744406301</v>
      </c>
    </row>
    <row r="506" spans="1:17" hidden="1" x14ac:dyDescent="0.3">
      <c r="A506" t="s">
        <v>1135</v>
      </c>
      <c r="B506" t="s">
        <v>1136</v>
      </c>
      <c r="C506" t="s">
        <v>3176</v>
      </c>
      <c r="D506" t="s">
        <v>419</v>
      </c>
      <c r="E506">
        <v>11210.984241960001</v>
      </c>
      <c r="F506">
        <v>9846.4</v>
      </c>
      <c r="G506">
        <v>64.922305843770602</v>
      </c>
      <c r="H506">
        <v>2.7596315349778</v>
      </c>
      <c r="I506">
        <v>8.3313192571894792</v>
      </c>
      <c r="J506">
        <v>-6.9739553099122206E-2</v>
      </c>
      <c r="K506">
        <v>9504.91669643981</v>
      </c>
      <c r="L506">
        <v>8420.8809546141601</v>
      </c>
      <c r="M506">
        <v>47.945762652882301</v>
      </c>
      <c r="N506">
        <v>0.52041004409533598</v>
      </c>
      <c r="O506">
        <v>16.7827835554111</v>
      </c>
      <c r="P506">
        <v>98.116700201207195</v>
      </c>
      <c r="Q506">
        <v>0.16221826098994899</v>
      </c>
    </row>
    <row r="507" spans="1:17" x14ac:dyDescent="0.3">
      <c r="A507" t="s">
        <v>1137</v>
      </c>
      <c r="B507" t="s">
        <v>1138</v>
      </c>
      <c r="C507" t="s">
        <v>3173</v>
      </c>
      <c r="D507" t="s">
        <v>127</v>
      </c>
      <c r="E507">
        <v>11168.7946665</v>
      </c>
      <c r="F507">
        <v>359.5</v>
      </c>
      <c r="G507">
        <v>-25.787973225701499</v>
      </c>
      <c r="H507">
        <v>3.8939567881299801</v>
      </c>
      <c r="I507">
        <v>5.8667160957878099</v>
      </c>
      <c r="J507">
        <v>11.2052816053393</v>
      </c>
      <c r="K507">
        <v>353.23579805706203</v>
      </c>
      <c r="L507">
        <v>339.84560615475999</v>
      </c>
      <c r="M507">
        <v>76.143758758070703</v>
      </c>
      <c r="N507">
        <v>1.0836016238882</v>
      </c>
      <c r="O507">
        <v>18.998609179415801</v>
      </c>
      <c r="P507">
        <v>42.207278481012601</v>
      </c>
      <c r="Q507">
        <v>0.181494483509032</v>
      </c>
    </row>
    <row r="508" spans="1:17" x14ac:dyDescent="0.3">
      <c r="A508" t="s">
        <v>1139</v>
      </c>
      <c r="B508" t="s">
        <v>1140</v>
      </c>
      <c r="C508" t="s">
        <v>3165</v>
      </c>
      <c r="D508" t="s">
        <v>269</v>
      </c>
      <c r="E508">
        <v>11128.656986219999</v>
      </c>
      <c r="F508">
        <v>2168.9</v>
      </c>
      <c r="G508">
        <v>28.189009454772101</v>
      </c>
      <c r="H508">
        <v>2.40657896572485</v>
      </c>
      <c r="I508">
        <v>22.023752901952001</v>
      </c>
      <c r="J508">
        <v>4.8721337933902298</v>
      </c>
      <c r="K508">
        <v>2068.2787820994499</v>
      </c>
      <c r="L508">
        <v>1858.2502043931499</v>
      </c>
      <c r="M508">
        <v>68.560682956762705</v>
      </c>
      <c r="N508">
        <v>0.87602429671749005</v>
      </c>
      <c r="O508">
        <v>2.0793950850661602</v>
      </c>
      <c r="P508">
        <v>59.4720782324179</v>
      </c>
      <c r="Q508">
        <v>-6.9145309414733E-2</v>
      </c>
    </row>
    <row r="509" spans="1:17" x14ac:dyDescent="0.3">
      <c r="A509" t="s">
        <v>1141</v>
      </c>
      <c r="B509" t="s">
        <v>1142</v>
      </c>
      <c r="C509" t="s">
        <v>3166</v>
      </c>
      <c r="D509" t="s">
        <v>403</v>
      </c>
      <c r="E509">
        <v>11109.433831689999</v>
      </c>
      <c r="F509">
        <v>421.55</v>
      </c>
      <c r="G509">
        <v>37.925975568042503</v>
      </c>
      <c r="H509">
        <v>0.76124032807594699</v>
      </c>
      <c r="I509">
        <v>-22.821851991934299</v>
      </c>
      <c r="J509">
        <v>7.3582645250249898</v>
      </c>
      <c r="K509">
        <v>417.837192671536</v>
      </c>
      <c r="L509">
        <v>399.826730277124</v>
      </c>
      <c r="M509">
        <v>69.470468638737799</v>
      </c>
      <c r="N509">
        <v>0.653302647975046</v>
      </c>
      <c r="O509">
        <v>31.4078994188115</v>
      </c>
      <c r="P509">
        <v>71.361788617886106</v>
      </c>
      <c r="Q509">
        <v>0.10835556125866901</v>
      </c>
    </row>
    <row r="510" spans="1:17" x14ac:dyDescent="0.3">
      <c r="A510" t="s">
        <v>1143</v>
      </c>
      <c r="B510" t="s">
        <v>1144</v>
      </c>
      <c r="C510" t="s">
        <v>3160</v>
      </c>
      <c r="D510" t="s">
        <v>286</v>
      </c>
      <c r="E510">
        <v>11078.993222634999</v>
      </c>
      <c r="F510">
        <v>2059.6999999999998</v>
      </c>
      <c r="G510">
        <v>-6.5196995349765103</v>
      </c>
      <c r="H510">
        <v>-10.3344020224106</v>
      </c>
      <c r="I510">
        <v>10.246716245346301</v>
      </c>
      <c r="J510">
        <v>-3.1043335530367401E-2</v>
      </c>
      <c r="K510">
        <v>2158.8249543420502</v>
      </c>
      <c r="L510">
        <v>2023.29279100438</v>
      </c>
      <c r="M510">
        <v>38.722085912290098</v>
      </c>
      <c r="N510">
        <v>0.37849902721989998</v>
      </c>
      <c r="O510">
        <v>33.410205369713999</v>
      </c>
      <c r="P510">
        <v>28.7312499999999</v>
      </c>
      <c r="Q510">
        <v>2.5252578869526001E-2</v>
      </c>
    </row>
    <row r="511" spans="1:17" x14ac:dyDescent="0.3">
      <c r="A511" t="s">
        <v>1145</v>
      </c>
      <c r="B511" t="s">
        <v>1146</v>
      </c>
      <c r="C511" t="s">
        <v>3167</v>
      </c>
      <c r="D511" t="s">
        <v>104</v>
      </c>
      <c r="E511">
        <v>11037.030986255</v>
      </c>
      <c r="F511">
        <v>815.25</v>
      </c>
      <c r="G511">
        <v>162.832854035292</v>
      </c>
      <c r="H511">
        <v>-21.858440754178801</v>
      </c>
      <c r="I511">
        <v>-16.710348876641898</v>
      </c>
      <c r="J511">
        <v>-3.8765400170069699</v>
      </c>
      <c r="K511">
        <v>921.302201913408</v>
      </c>
      <c r="L511">
        <v>780.066319606913</v>
      </c>
      <c r="M511">
        <v>30.525800920780799</v>
      </c>
      <c r="N511">
        <v>0.83592406916689199</v>
      </c>
      <c r="O511">
        <v>37.1358478994173</v>
      </c>
      <c r="P511">
        <v>219.28851174934701</v>
      </c>
      <c r="Q511">
        <v>0.29244807191519001</v>
      </c>
    </row>
    <row r="512" spans="1:17" hidden="1" x14ac:dyDescent="0.3">
      <c r="A512" t="s">
        <v>1147</v>
      </c>
      <c r="B512" t="s">
        <v>1148</v>
      </c>
      <c r="C512" t="s">
        <v>3176</v>
      </c>
      <c r="D512" t="s">
        <v>258</v>
      </c>
      <c r="E512">
        <v>11010.724880399999</v>
      </c>
      <c r="F512">
        <v>5364.7</v>
      </c>
      <c r="G512">
        <v>38.871379002634903</v>
      </c>
      <c r="H512">
        <v>5.1444608788449502</v>
      </c>
      <c r="I512">
        <v>58.791571904002097</v>
      </c>
      <c r="J512">
        <v>-7.0899561324838198E-2</v>
      </c>
      <c r="K512">
        <v>5184.3358436840699</v>
      </c>
      <c r="L512">
        <v>4403.7022971209399</v>
      </c>
      <c r="M512">
        <v>62.156048819230598</v>
      </c>
      <c r="N512">
        <v>1.1982057458842901</v>
      </c>
      <c r="O512">
        <v>7.0581765988778598</v>
      </c>
      <c r="P512">
        <v>80.135318906032197</v>
      </c>
      <c r="Q512">
        <v>0.18487179434199899</v>
      </c>
    </row>
    <row r="513" spans="1:17" x14ac:dyDescent="0.3">
      <c r="A513" t="s">
        <v>1149</v>
      </c>
      <c r="B513" t="s">
        <v>1150</v>
      </c>
      <c r="C513" t="s">
        <v>3172</v>
      </c>
      <c r="D513" t="s">
        <v>89</v>
      </c>
      <c r="E513">
        <v>11000.67515205</v>
      </c>
      <c r="F513">
        <v>229.89</v>
      </c>
      <c r="G513">
        <v>41.071494250403298</v>
      </c>
      <c r="H513">
        <v>-3.1883806061377902</v>
      </c>
      <c r="I513">
        <v>5.5330007080602899</v>
      </c>
      <c r="J513">
        <v>1.2882556393141</v>
      </c>
      <c r="K513">
        <v>224.26165616201101</v>
      </c>
      <c r="L513">
        <v>196.827775762085</v>
      </c>
      <c r="M513">
        <v>47.4073413270388</v>
      </c>
      <c r="N513">
        <v>0.40409958981234001</v>
      </c>
      <c r="O513">
        <v>9.0478054721823504</v>
      </c>
      <c r="P513">
        <v>97.754838709677401</v>
      </c>
      <c r="Q513">
        <v>9.3964718384671006E-2</v>
      </c>
    </row>
    <row r="514" spans="1:17" x14ac:dyDescent="0.3">
      <c r="A514" t="s">
        <v>1151</v>
      </c>
      <c r="B514" t="s">
        <v>1152</v>
      </c>
      <c r="C514" t="s">
        <v>3175</v>
      </c>
      <c r="D514" t="s">
        <v>501</v>
      </c>
      <c r="E514">
        <v>10972.004827680001</v>
      </c>
      <c r="F514">
        <v>3110.75</v>
      </c>
      <c r="G514">
        <v>-12.3358418868744</v>
      </c>
      <c r="H514">
        <v>1.60025315884549</v>
      </c>
      <c r="I514">
        <v>15.4400766560744</v>
      </c>
      <c r="J514">
        <v>8.2676314620922007</v>
      </c>
      <c r="K514">
        <v>2873.4431680590801</v>
      </c>
      <c r="L514">
        <v>2722.5850943171599</v>
      </c>
      <c r="M514">
        <v>72.347972547941396</v>
      </c>
      <c r="N514">
        <v>1.5313981745910099</v>
      </c>
      <c r="O514">
        <v>3.1278630555332301</v>
      </c>
      <c r="P514">
        <v>38.440142412104997</v>
      </c>
      <c r="Q514">
        <v>-6.3826882812413999E-2</v>
      </c>
    </row>
    <row r="515" spans="1:17" x14ac:dyDescent="0.3">
      <c r="A515" t="s">
        <v>1153</v>
      </c>
      <c r="B515" t="s">
        <v>1154</v>
      </c>
      <c r="C515" t="s">
        <v>3168</v>
      </c>
      <c r="D515" t="s">
        <v>496</v>
      </c>
      <c r="E515">
        <v>10800.018444200001</v>
      </c>
      <c r="F515">
        <v>335.2</v>
      </c>
      <c r="G515">
        <v>-14.427950389989901</v>
      </c>
      <c r="H515">
        <v>-80.917752731681205</v>
      </c>
      <c r="I515">
        <v>1.0142284181782599</v>
      </c>
      <c r="J515">
        <v>-78.460715899911605</v>
      </c>
      <c r="K515">
        <v>320.38593653074201</v>
      </c>
      <c r="L515">
        <v>300.615432929929</v>
      </c>
      <c r="M515">
        <v>62.413140323893003</v>
      </c>
      <c r="N515">
        <v>1.25112809472178</v>
      </c>
      <c r="O515">
        <v>8.7112171837708807</v>
      </c>
      <c r="P515">
        <v>38.169826875515199</v>
      </c>
      <c r="Q515">
        <v>2.3638952366042E-2</v>
      </c>
    </row>
    <row r="516" spans="1:17" hidden="1" x14ac:dyDescent="0.3">
      <c r="A516" t="s">
        <v>1155</v>
      </c>
      <c r="B516" t="s">
        <v>1156</v>
      </c>
      <c r="C516" t="s">
        <v>3173</v>
      </c>
      <c r="D516" t="s">
        <v>1157</v>
      </c>
      <c r="E516">
        <v>10796.7721425</v>
      </c>
      <c r="F516">
        <v>1190.2</v>
      </c>
      <c r="G516">
        <v>2.0087643467138601</v>
      </c>
      <c r="H516">
        <v>-3.1731233356779498</v>
      </c>
      <c r="I516">
        <v>-9.2265831756781598</v>
      </c>
      <c r="J516">
        <v>2.3418431281707202</v>
      </c>
      <c r="K516">
        <v>1231.7098918971799</v>
      </c>
      <c r="M516">
        <v>52.784208454910399</v>
      </c>
      <c r="N516">
        <v>0.87202789475030296</v>
      </c>
      <c r="O516">
        <v>26.608973281801301</v>
      </c>
      <c r="P516">
        <v>48.487305844925402</v>
      </c>
    </row>
    <row r="517" spans="1:17" x14ac:dyDescent="0.3">
      <c r="A517" t="s">
        <v>1158</v>
      </c>
      <c r="B517" t="s">
        <v>1159</v>
      </c>
      <c r="C517" t="s">
        <v>3168</v>
      </c>
      <c r="D517" t="s">
        <v>848</v>
      </c>
      <c r="E517">
        <v>10786.113074843999</v>
      </c>
      <c r="F517">
        <v>77.430000000000007</v>
      </c>
      <c r="G517">
        <v>0.171470294134486</v>
      </c>
      <c r="H517">
        <v>-5.4704209816918201</v>
      </c>
      <c r="I517">
        <v>-8.95430875153464</v>
      </c>
      <c r="J517">
        <v>0.61534526134057099</v>
      </c>
      <c r="K517">
        <v>78.893813648714001</v>
      </c>
      <c r="L517">
        <v>74.239890128225298</v>
      </c>
      <c r="M517">
        <v>42.249178004585197</v>
      </c>
      <c r="N517">
        <v>1.14659963752307</v>
      </c>
      <c r="O517">
        <v>22.497739894097801</v>
      </c>
      <c r="P517">
        <v>60.3105590062112</v>
      </c>
      <c r="Q517">
        <v>5.2715016073542002E-2</v>
      </c>
    </row>
    <row r="518" spans="1:17" hidden="1" x14ac:dyDescent="0.3">
      <c r="A518" t="s">
        <v>1160</v>
      </c>
      <c r="B518" t="s">
        <v>1161</v>
      </c>
      <c r="C518" t="s">
        <v>3176</v>
      </c>
      <c r="D518" t="s">
        <v>740</v>
      </c>
      <c r="E518">
        <v>10739.054693185</v>
      </c>
      <c r="F518">
        <v>114.22</v>
      </c>
      <c r="G518">
        <v>27.172383179199201</v>
      </c>
      <c r="H518">
        <v>-2.9575978129017102</v>
      </c>
      <c r="I518">
        <v>-1.29566277089631</v>
      </c>
      <c r="J518">
        <v>-0.74913470955689399</v>
      </c>
      <c r="K518">
        <v>115.736857224804</v>
      </c>
      <c r="L518">
        <v>103.627436394726</v>
      </c>
      <c r="M518">
        <v>54.041415573722702</v>
      </c>
      <c r="N518">
        <v>0.98953406476166095</v>
      </c>
      <c r="O518">
        <v>8.0371213447732508</v>
      </c>
      <c r="P518">
        <v>59.636617749825199</v>
      </c>
      <c r="Q518">
        <v>2.1133606920337E-2</v>
      </c>
    </row>
    <row r="519" spans="1:17" x14ac:dyDescent="0.3">
      <c r="A519" t="s">
        <v>1162</v>
      </c>
      <c r="B519" t="s">
        <v>1163</v>
      </c>
      <c r="C519" t="s">
        <v>3174</v>
      </c>
      <c r="D519" t="s">
        <v>141</v>
      </c>
      <c r="E519">
        <v>10721.924856792</v>
      </c>
      <c r="F519">
        <v>192.77</v>
      </c>
      <c r="G519">
        <v>-4.6585516635877404</v>
      </c>
      <c r="H519">
        <v>-3.5890509575104499</v>
      </c>
      <c r="I519">
        <v>-39.474579682522503</v>
      </c>
      <c r="J519">
        <v>5.3689279179841396</v>
      </c>
      <c r="K519">
        <v>200.21075346077799</v>
      </c>
      <c r="L519">
        <v>198.04970322819199</v>
      </c>
      <c r="M519">
        <v>57.346426951748498</v>
      </c>
      <c r="N519">
        <v>0.46390494147877098</v>
      </c>
      <c r="O519">
        <v>47.792706333973101</v>
      </c>
      <c r="P519">
        <v>42.2132054592401</v>
      </c>
      <c r="Q519">
        <v>0.15557245888855201</v>
      </c>
    </row>
    <row r="520" spans="1:17" hidden="1" x14ac:dyDescent="0.3">
      <c r="A520" t="s">
        <v>1164</v>
      </c>
      <c r="B520" t="s">
        <v>1165</v>
      </c>
      <c r="C520" t="s">
        <v>3176</v>
      </c>
      <c r="D520" t="s">
        <v>1166</v>
      </c>
      <c r="E520">
        <v>10697.7</v>
      </c>
      <c r="F520">
        <v>845</v>
      </c>
      <c r="G520">
        <v>991.63335650896295</v>
      </c>
      <c r="H520">
        <v>41.007901327805001</v>
      </c>
      <c r="I520">
        <v>598.50547038874902</v>
      </c>
      <c r="J520">
        <v>1.11216054796477</v>
      </c>
      <c r="K520">
        <v>592.198419422087</v>
      </c>
      <c r="L520">
        <v>283.33665643249702</v>
      </c>
      <c r="M520">
        <v>96.496904397449001</v>
      </c>
      <c r="N520">
        <v>6.6912782648823194E-2</v>
      </c>
      <c r="O520">
        <v>0.57988165680473702</v>
      </c>
      <c r="P520">
        <v>1155.5720653789001</v>
      </c>
      <c r="Q520">
        <v>0.294147338359671</v>
      </c>
    </row>
    <row r="521" spans="1:17" x14ac:dyDescent="0.3">
      <c r="A521" t="s">
        <v>1167</v>
      </c>
      <c r="B521" t="s">
        <v>1168</v>
      </c>
      <c r="C521" t="s">
        <v>3163</v>
      </c>
      <c r="D521" t="s">
        <v>118</v>
      </c>
      <c r="E521">
        <v>10696.030831149999</v>
      </c>
      <c r="F521">
        <v>1820.9</v>
      </c>
      <c r="G521">
        <v>48.738016141677697</v>
      </c>
      <c r="H521">
        <v>25.597770547242899</v>
      </c>
      <c r="I521">
        <v>66.330572095284793</v>
      </c>
      <c r="J521">
        <v>13.3038991422927</v>
      </c>
      <c r="K521">
        <v>1507.37081815743</v>
      </c>
      <c r="L521">
        <v>1279.0561408512899</v>
      </c>
      <c r="M521">
        <v>72.142248141039303</v>
      </c>
      <c r="N521">
        <v>1.8160991584175901</v>
      </c>
      <c r="O521">
        <v>1.53770113680047</v>
      </c>
      <c r="P521">
        <v>98.355119825708002</v>
      </c>
      <c r="Q521">
        <v>0.172740594876681</v>
      </c>
    </row>
    <row r="522" spans="1:17" hidden="1" x14ac:dyDescent="0.3">
      <c r="A522" t="s">
        <v>1169</v>
      </c>
      <c r="B522" t="s">
        <v>1170</v>
      </c>
      <c r="C522" t="s">
        <v>3176</v>
      </c>
      <c r="D522" t="s">
        <v>740</v>
      </c>
      <c r="E522">
        <v>10625.948094249999</v>
      </c>
      <c r="F522">
        <v>523.05999999999995</v>
      </c>
      <c r="G522">
        <v>-11.913262042809899</v>
      </c>
      <c r="H522">
        <v>-0.17334904073864099</v>
      </c>
      <c r="I522">
        <v>-3.2172622095724202</v>
      </c>
      <c r="J522">
        <v>0.8961696423187</v>
      </c>
      <c r="K522">
        <v>522.69405056711105</v>
      </c>
      <c r="L522">
        <v>498.75878972433998</v>
      </c>
      <c r="M522">
        <v>77.9215973242584</v>
      </c>
      <c r="N522">
        <v>0.81782149861367903</v>
      </c>
      <c r="O522">
        <v>4.2882269720491104</v>
      </c>
      <c r="P522">
        <v>21.613578237619102</v>
      </c>
      <c r="Q522">
        <v>-1.3416788414562999E-2</v>
      </c>
    </row>
    <row r="523" spans="1:17" x14ac:dyDescent="0.3">
      <c r="A523" t="s">
        <v>1171</v>
      </c>
      <c r="B523" t="s">
        <v>1172</v>
      </c>
      <c r="C523" t="s">
        <v>624</v>
      </c>
      <c r="D523" t="s">
        <v>483</v>
      </c>
      <c r="E523">
        <v>10607.93611122</v>
      </c>
      <c r="F523">
        <v>394.7</v>
      </c>
      <c r="G523">
        <v>105.06205169757899</v>
      </c>
      <c r="H523">
        <v>5.5315498058322303</v>
      </c>
      <c r="I523">
        <v>38.811987356367297</v>
      </c>
      <c r="J523">
        <v>5.9220907263976699</v>
      </c>
      <c r="K523">
        <v>387.95675491724</v>
      </c>
      <c r="L523">
        <v>324.213581393352</v>
      </c>
      <c r="M523">
        <v>59.957314567016198</v>
      </c>
      <c r="N523">
        <v>0.50857716895987404</v>
      </c>
      <c r="O523">
        <v>6.7392956675956501</v>
      </c>
      <c r="P523">
        <v>153.826366559485</v>
      </c>
      <c r="Q523">
        <v>0.17553708129307299</v>
      </c>
    </row>
    <row r="524" spans="1:17" hidden="1" x14ac:dyDescent="0.3">
      <c r="A524" t="s">
        <v>1173</v>
      </c>
      <c r="B524" t="s">
        <v>1174</v>
      </c>
      <c r="C524" t="s">
        <v>3176</v>
      </c>
      <c r="D524" t="s">
        <v>21</v>
      </c>
      <c r="E524">
        <v>10555.0007148</v>
      </c>
      <c r="F524">
        <v>1816.4</v>
      </c>
      <c r="G524">
        <v>175.76536165841</v>
      </c>
      <c r="H524">
        <v>10.1860554378722</v>
      </c>
      <c r="I524">
        <v>63.631237103267999</v>
      </c>
      <c r="J524">
        <v>3.17847481994938</v>
      </c>
      <c r="K524">
        <v>1704.5475198706799</v>
      </c>
      <c r="L524">
        <v>1294.60159348408</v>
      </c>
      <c r="M524">
        <v>59.258398065854202</v>
      </c>
      <c r="N524">
        <v>1.17576150560406</v>
      </c>
      <c r="O524">
        <v>9.6537106364236802</v>
      </c>
      <c r="P524">
        <v>224.937388193202</v>
      </c>
      <c r="Q524">
        <v>0.26427252255480599</v>
      </c>
    </row>
    <row r="525" spans="1:17" x14ac:dyDescent="0.3">
      <c r="A525" t="s">
        <v>1175</v>
      </c>
      <c r="B525" t="s">
        <v>1176</v>
      </c>
      <c r="C525" t="s">
        <v>3170</v>
      </c>
      <c r="D525" t="s">
        <v>78</v>
      </c>
      <c r="E525">
        <v>10474.850429800001</v>
      </c>
      <c r="F525">
        <v>232.61</v>
      </c>
      <c r="G525">
        <v>41.297989218981101</v>
      </c>
      <c r="H525">
        <v>25.0172840761165</v>
      </c>
      <c r="I525">
        <v>25.371686996087298</v>
      </c>
      <c r="J525">
        <v>19.223290578045901</v>
      </c>
      <c r="K525">
        <v>170.10089237357599</v>
      </c>
      <c r="L525">
        <v>162.47247288334199</v>
      </c>
      <c r="M525">
        <v>82.326566380340097</v>
      </c>
      <c r="N525">
        <v>4.7301524479531603</v>
      </c>
      <c r="O525">
        <v>5.7564163191608104</v>
      </c>
      <c r="P525">
        <v>93.841666666666598</v>
      </c>
      <c r="Q525">
        <v>5.0810960700969E-2</v>
      </c>
    </row>
    <row r="526" spans="1:17" x14ac:dyDescent="0.3">
      <c r="A526" t="s">
        <v>1177</v>
      </c>
      <c r="B526" t="s">
        <v>1178</v>
      </c>
      <c r="C526" t="s">
        <v>3175</v>
      </c>
      <c r="D526" t="s">
        <v>376</v>
      </c>
      <c r="E526">
        <v>10471.591826100001</v>
      </c>
      <c r="F526">
        <v>191.07</v>
      </c>
      <c r="G526">
        <v>19.263019812109601</v>
      </c>
      <c r="H526">
        <v>-7.7199863014314003</v>
      </c>
      <c r="I526">
        <v>27.583854837940802</v>
      </c>
      <c r="J526">
        <v>-2.7863762349829102</v>
      </c>
      <c r="K526">
        <v>196.65069444280999</v>
      </c>
      <c r="L526">
        <v>169.808058650269</v>
      </c>
      <c r="M526">
        <v>34.263735735497598</v>
      </c>
      <c r="N526">
        <v>0.20407745685454501</v>
      </c>
      <c r="O526">
        <v>28.2252577589365</v>
      </c>
      <c r="P526">
        <v>62.474489795918302</v>
      </c>
      <c r="Q526">
        <v>9.7118089052819004E-2</v>
      </c>
    </row>
    <row r="527" spans="1:17" x14ac:dyDescent="0.3">
      <c r="A527" t="s">
        <v>1179</v>
      </c>
      <c r="B527" t="s">
        <v>1180</v>
      </c>
      <c r="C527" t="s">
        <v>3168</v>
      </c>
      <c r="D527" t="s">
        <v>124</v>
      </c>
      <c r="E527">
        <v>10444.64743524</v>
      </c>
      <c r="F527">
        <v>1186.25</v>
      </c>
      <c r="G527">
        <v>31.347405870674699</v>
      </c>
      <c r="H527">
        <v>-6.8186441363273502</v>
      </c>
      <c r="I527">
        <v>28.930764581049001</v>
      </c>
      <c r="J527">
        <v>-0.25308198335549298</v>
      </c>
      <c r="K527">
        <v>1202.01054817417</v>
      </c>
      <c r="L527">
        <v>1010.90826072625</v>
      </c>
      <c r="M527">
        <v>40.694994762026703</v>
      </c>
      <c r="N527">
        <v>0.35401921604506797</v>
      </c>
      <c r="O527">
        <v>16.6659641728134</v>
      </c>
      <c r="P527">
        <v>71.163696702979493</v>
      </c>
      <c r="Q527">
        <v>1.0033659448504E-2</v>
      </c>
    </row>
    <row r="528" spans="1:17" x14ac:dyDescent="0.3">
      <c r="A528" t="s">
        <v>1181</v>
      </c>
      <c r="B528" t="s">
        <v>1182</v>
      </c>
      <c r="C528" t="s">
        <v>3174</v>
      </c>
      <c r="D528" t="s">
        <v>141</v>
      </c>
      <c r="E528">
        <v>10409.685466970001</v>
      </c>
      <c r="F528">
        <v>434.25</v>
      </c>
      <c r="G528">
        <v>244.488280182106</v>
      </c>
      <c r="H528">
        <v>-8.78783473148337</v>
      </c>
      <c r="I528">
        <v>84.205927307315093</v>
      </c>
      <c r="J528">
        <v>0.87352418432840895</v>
      </c>
      <c r="K528">
        <v>451.18133514768999</v>
      </c>
      <c r="L528">
        <v>349.604123461136</v>
      </c>
      <c r="M528">
        <v>34.140508119523702</v>
      </c>
      <c r="N528">
        <v>0.69188219773477599</v>
      </c>
      <c r="O528">
        <v>31.168681635002802</v>
      </c>
      <c r="P528">
        <v>312.589073634204</v>
      </c>
      <c r="Q528">
        <v>0.13695108898347999</v>
      </c>
    </row>
    <row r="529" spans="1:17" hidden="1" x14ac:dyDescent="0.3">
      <c r="A529" t="s">
        <v>1183</v>
      </c>
      <c r="B529" t="s">
        <v>1184</v>
      </c>
      <c r="C529" t="s">
        <v>3176</v>
      </c>
      <c r="D529" t="s">
        <v>166</v>
      </c>
      <c r="E529">
        <v>10390.990758495</v>
      </c>
      <c r="F529">
        <v>671.15</v>
      </c>
      <c r="G529">
        <v>307.27046464937303</v>
      </c>
      <c r="H529">
        <v>-1.9349636812664599</v>
      </c>
      <c r="I529">
        <v>94.011879415831203</v>
      </c>
      <c r="J529">
        <v>-1.37375494499296</v>
      </c>
      <c r="K529">
        <v>711.09573871237603</v>
      </c>
      <c r="L529">
        <v>541.57883256965204</v>
      </c>
      <c r="M529">
        <v>36.042865545248297</v>
      </c>
      <c r="N529">
        <v>0.52995198223103501</v>
      </c>
      <c r="O529">
        <v>26.007598897414798</v>
      </c>
      <c r="P529">
        <v>393.49264705882302</v>
      </c>
      <c r="Q529">
        <v>0.25947220292034401</v>
      </c>
    </row>
    <row r="530" spans="1:17" x14ac:dyDescent="0.3">
      <c r="A530" t="s">
        <v>1185</v>
      </c>
      <c r="B530" t="s">
        <v>1186</v>
      </c>
      <c r="C530" t="s">
        <v>3161</v>
      </c>
      <c r="D530" t="s">
        <v>419</v>
      </c>
      <c r="E530">
        <v>10376.122933413</v>
      </c>
      <c r="F530">
        <v>112.85</v>
      </c>
      <c r="G530">
        <v>73.020734559013206</v>
      </c>
      <c r="H530">
        <v>43.293290976809701</v>
      </c>
      <c r="I530">
        <v>38.089871788566903</v>
      </c>
      <c r="J530">
        <v>9.0829716621943497</v>
      </c>
      <c r="K530">
        <v>90.860863228980705</v>
      </c>
      <c r="L530">
        <v>74.895279706505903</v>
      </c>
      <c r="M530">
        <v>61.7051018656583</v>
      </c>
      <c r="N530">
        <v>0.89938430047695594</v>
      </c>
      <c r="O530">
        <v>10.5892778023925</v>
      </c>
      <c r="P530">
        <v>117.01923076923001</v>
      </c>
      <c r="Q530">
        <v>9.6201135051400002E-2</v>
      </c>
    </row>
    <row r="531" spans="1:17" x14ac:dyDescent="0.3">
      <c r="A531" t="s">
        <v>1187</v>
      </c>
      <c r="B531" t="s">
        <v>1188</v>
      </c>
      <c r="C531" t="s">
        <v>3168</v>
      </c>
      <c r="D531" t="s">
        <v>274</v>
      </c>
      <c r="E531">
        <v>10352.032722702001</v>
      </c>
      <c r="F531">
        <v>130.22999999999999</v>
      </c>
      <c r="G531">
        <v>-13.0211619018928</v>
      </c>
      <c r="H531">
        <v>6.8891051466521098</v>
      </c>
      <c r="I531">
        <v>-15.361348595955301</v>
      </c>
      <c r="J531">
        <v>-0.43163040014877402</v>
      </c>
      <c r="K531">
        <v>135.13772669647099</v>
      </c>
      <c r="L531">
        <v>132.51121058596399</v>
      </c>
      <c r="M531">
        <v>48.305978044899703</v>
      </c>
      <c r="N531">
        <v>0.87563650543017102</v>
      </c>
      <c r="O531">
        <v>21.323811717730099</v>
      </c>
      <c r="P531">
        <v>29.260545905707101</v>
      </c>
      <c r="Q531">
        <v>0.13499518742759201</v>
      </c>
    </row>
    <row r="532" spans="1:17" hidden="1" x14ac:dyDescent="0.3">
      <c r="A532" t="s">
        <v>1189</v>
      </c>
      <c r="B532" t="s">
        <v>1190</v>
      </c>
      <c r="C532" t="s">
        <v>3176</v>
      </c>
      <c r="D532" t="s">
        <v>204</v>
      </c>
      <c r="E532">
        <v>10342.2379278399</v>
      </c>
      <c r="F532">
        <v>2267.25</v>
      </c>
      <c r="G532">
        <v>75.512997877783903</v>
      </c>
      <c r="H532">
        <v>19.392407324464799</v>
      </c>
      <c r="I532">
        <v>29.700723913888499</v>
      </c>
      <c r="J532">
        <v>11.8571901463232</v>
      </c>
      <c r="K532">
        <v>2037.3565746296099</v>
      </c>
      <c r="L532">
        <v>1767.33030031095</v>
      </c>
      <c r="M532">
        <v>81.188872807545195</v>
      </c>
      <c r="N532">
        <v>1.79674793017616</v>
      </c>
      <c r="O532">
        <v>4.5319219318557602</v>
      </c>
      <c r="P532">
        <v>138.934555801454</v>
      </c>
      <c r="Q532">
        <v>0.15553291116986201</v>
      </c>
    </row>
    <row r="533" spans="1:17" hidden="1" x14ac:dyDescent="0.3">
      <c r="A533" t="s">
        <v>1191</v>
      </c>
      <c r="B533" t="s">
        <v>1192</v>
      </c>
      <c r="C533" t="s">
        <v>3176</v>
      </c>
      <c r="D533" t="s">
        <v>345</v>
      </c>
      <c r="E533">
        <v>10258.043320000001</v>
      </c>
      <c r="F533">
        <v>1476.25</v>
      </c>
      <c r="G533">
        <v>38.335501720537003</v>
      </c>
      <c r="H533">
        <v>-12.805517652472099</v>
      </c>
      <c r="I533">
        <v>57.029740127482903</v>
      </c>
      <c r="J533">
        <v>-1.84302243853141</v>
      </c>
      <c r="K533">
        <v>1421.49801968258</v>
      </c>
      <c r="L533">
        <v>1143.60566879149</v>
      </c>
      <c r="M533">
        <v>36.687352314370401</v>
      </c>
      <c r="N533">
        <v>0.53401554371102899</v>
      </c>
      <c r="O533">
        <v>18.458933107535898</v>
      </c>
      <c r="P533">
        <v>80.030487804878007</v>
      </c>
      <c r="Q533">
        <v>2.3143275680880999E-2</v>
      </c>
    </row>
    <row r="534" spans="1:17" x14ac:dyDescent="0.3">
      <c r="A534" t="s">
        <v>1193</v>
      </c>
      <c r="B534" t="s">
        <v>1194</v>
      </c>
      <c r="C534" t="s">
        <v>3162</v>
      </c>
      <c r="D534" t="s">
        <v>21</v>
      </c>
      <c r="E534">
        <v>10244.0308019</v>
      </c>
      <c r="F534">
        <v>1638.9</v>
      </c>
      <c r="G534">
        <v>-21.591356329620901</v>
      </c>
      <c r="H534">
        <v>1.3069013853413001</v>
      </c>
      <c r="I534">
        <v>-7.7356992931258901</v>
      </c>
      <c r="J534">
        <v>3.8754638797190699</v>
      </c>
      <c r="K534">
        <v>1605.9736067204601</v>
      </c>
      <c r="L534">
        <v>1581.2132446635601</v>
      </c>
      <c r="M534">
        <v>65.298387866930398</v>
      </c>
      <c r="N534">
        <v>0.321014354152721</v>
      </c>
      <c r="O534">
        <v>18.521569345292502</v>
      </c>
      <c r="P534">
        <v>18.2424876447458</v>
      </c>
      <c r="Q534">
        <v>-6.1311487796787002E-2</v>
      </c>
    </row>
    <row r="535" spans="1:17" x14ac:dyDescent="0.3">
      <c r="A535" t="s">
        <v>1195</v>
      </c>
      <c r="B535" t="s">
        <v>1196</v>
      </c>
      <c r="C535" t="s">
        <v>3164</v>
      </c>
      <c r="D535" t="s">
        <v>46</v>
      </c>
      <c r="E535">
        <v>10233.245231639999</v>
      </c>
      <c r="F535">
        <v>6379.85</v>
      </c>
      <c r="G535">
        <v>15.9645263007978</v>
      </c>
      <c r="H535">
        <v>13.294155486174301</v>
      </c>
      <c r="I535">
        <v>19.974229244863899</v>
      </c>
      <c r="J535">
        <v>0.54994856639794998</v>
      </c>
      <c r="K535">
        <v>6048.8815875444998</v>
      </c>
      <c r="L535">
        <v>5159.2489303584298</v>
      </c>
      <c r="M535">
        <v>51.954843671578203</v>
      </c>
      <c r="N535">
        <v>0.77602204433112898</v>
      </c>
      <c r="O535">
        <v>16.773905342602099</v>
      </c>
      <c r="P535">
        <v>89.597170834633502</v>
      </c>
      <c r="Q535">
        <v>0.22362934612104901</v>
      </c>
    </row>
    <row r="536" spans="1:17" x14ac:dyDescent="0.3">
      <c r="A536" t="s">
        <v>1197</v>
      </c>
      <c r="B536" t="s">
        <v>1198</v>
      </c>
      <c r="C536" t="s">
        <v>3163</v>
      </c>
      <c r="D536" t="s">
        <v>221</v>
      </c>
      <c r="E536">
        <v>10223.5651948</v>
      </c>
      <c r="F536">
        <v>749.3</v>
      </c>
      <c r="G536">
        <v>-15.3238603807738</v>
      </c>
      <c r="H536">
        <v>15.2781430681347</v>
      </c>
      <c r="I536">
        <v>11.844266622117001</v>
      </c>
      <c r="J536">
        <v>7.2240031091178496</v>
      </c>
      <c r="K536">
        <v>681.20750338993798</v>
      </c>
      <c r="L536">
        <v>629.87538002945405</v>
      </c>
      <c r="M536">
        <v>59.015029680771399</v>
      </c>
      <c r="N536">
        <v>2.5075754291309198</v>
      </c>
      <c r="O536">
        <v>14.1064993994394</v>
      </c>
      <c r="P536">
        <v>35.841189267585101</v>
      </c>
      <c r="Q536">
        <v>7.3267984643156994E-2</v>
      </c>
    </row>
    <row r="537" spans="1:17" x14ac:dyDescent="0.3">
      <c r="A537" t="s">
        <v>1199</v>
      </c>
      <c r="B537" t="s">
        <v>1200</v>
      </c>
      <c r="C537" t="s">
        <v>3171</v>
      </c>
      <c r="D537" t="s">
        <v>111</v>
      </c>
      <c r="E537">
        <v>10201.3732485</v>
      </c>
      <c r="F537">
        <v>728.35</v>
      </c>
      <c r="G537">
        <v>43.692344563454697</v>
      </c>
      <c r="H537">
        <v>3.8941702678986201</v>
      </c>
      <c r="I537">
        <v>11.0909104595148</v>
      </c>
      <c r="J537">
        <v>7.41256377377122</v>
      </c>
      <c r="K537">
        <v>705.19898510953601</v>
      </c>
      <c r="L537">
        <v>641.75166163807296</v>
      </c>
      <c r="M537">
        <v>71.917987829199603</v>
      </c>
      <c r="N537">
        <v>0.70133116212509505</v>
      </c>
      <c r="O537">
        <v>11.217134619345</v>
      </c>
      <c r="P537">
        <v>75.400361228175797</v>
      </c>
    </row>
    <row r="538" spans="1:17" x14ac:dyDescent="0.3">
      <c r="A538" t="s">
        <v>1201</v>
      </c>
      <c r="B538" t="s">
        <v>1202</v>
      </c>
      <c r="C538" t="s">
        <v>3170</v>
      </c>
      <c r="D538" t="s">
        <v>78</v>
      </c>
      <c r="E538">
        <v>10158.545376239999</v>
      </c>
      <c r="F538">
        <v>1330.15</v>
      </c>
      <c r="G538">
        <v>-22.287890151307298</v>
      </c>
      <c r="H538">
        <v>-4.0038903214533299</v>
      </c>
      <c r="I538">
        <v>-22.201778410316301</v>
      </c>
      <c r="J538">
        <v>0.37476400921383801</v>
      </c>
      <c r="K538">
        <v>1398.91217720123</v>
      </c>
      <c r="L538">
        <v>1421.8816208614401</v>
      </c>
      <c r="M538">
        <v>44.253147213278503</v>
      </c>
      <c r="N538">
        <v>0.72121278131962496</v>
      </c>
      <c r="O538">
        <v>35.473442844791897</v>
      </c>
      <c r="P538">
        <v>16.9002944149053</v>
      </c>
      <c r="Q538">
        <v>-1.7853402970467998E-2</v>
      </c>
    </row>
    <row r="539" spans="1:17" x14ac:dyDescent="0.3">
      <c r="A539" t="s">
        <v>1203</v>
      </c>
      <c r="B539" t="s">
        <v>1204</v>
      </c>
      <c r="C539" t="s">
        <v>3164</v>
      </c>
      <c r="D539" t="s">
        <v>46</v>
      </c>
      <c r="E539">
        <v>10156.591793795</v>
      </c>
      <c r="F539">
        <v>1507.9</v>
      </c>
      <c r="G539">
        <v>27.0546919320923</v>
      </c>
      <c r="H539">
        <v>-4.9825164470472103</v>
      </c>
      <c r="I539">
        <v>53.924674619668203</v>
      </c>
      <c r="J539">
        <v>2.0774677942477</v>
      </c>
      <c r="K539">
        <v>1564.5536485032801</v>
      </c>
      <c r="L539">
        <v>1315.3620194259699</v>
      </c>
      <c r="M539">
        <v>55.6127404941899</v>
      </c>
      <c r="N539">
        <v>0.54223246475614295</v>
      </c>
      <c r="O539">
        <v>24.670070959612701</v>
      </c>
      <c r="P539">
        <v>87.293503912557398</v>
      </c>
      <c r="Q539">
        <v>9.8351457678412996E-2</v>
      </c>
    </row>
    <row r="540" spans="1:17" x14ac:dyDescent="0.3">
      <c r="A540" t="s">
        <v>1205</v>
      </c>
      <c r="B540" t="s">
        <v>1206</v>
      </c>
      <c r="C540" t="s">
        <v>3160</v>
      </c>
      <c r="D540" t="s">
        <v>21</v>
      </c>
      <c r="E540">
        <v>10154.662142539901</v>
      </c>
      <c r="F540">
        <v>483.5</v>
      </c>
      <c r="G540">
        <v>-18.304526097120899</v>
      </c>
      <c r="H540">
        <v>-1.68974968780952</v>
      </c>
      <c r="I540">
        <v>-10.2477448237735</v>
      </c>
      <c r="J540">
        <v>4.4668098822765403</v>
      </c>
      <c r="K540">
        <v>495.79701222430299</v>
      </c>
      <c r="L540">
        <v>482.58638449518901</v>
      </c>
      <c r="M540">
        <v>58.337104678657099</v>
      </c>
      <c r="N540">
        <v>1.13122321937451</v>
      </c>
      <c r="O540">
        <v>18.924508790072299</v>
      </c>
      <c r="P540">
        <v>23.074964999363601</v>
      </c>
      <c r="Q540">
        <v>-7.9993425267044005E-2</v>
      </c>
    </row>
    <row r="541" spans="1:17" x14ac:dyDescent="0.3">
      <c r="A541" t="s">
        <v>1207</v>
      </c>
      <c r="B541" t="s">
        <v>1208</v>
      </c>
      <c r="C541" t="s">
        <v>3163</v>
      </c>
      <c r="D541" t="s">
        <v>999</v>
      </c>
      <c r="E541">
        <v>10144.826326959999</v>
      </c>
      <c r="F541">
        <v>462.9</v>
      </c>
      <c r="G541">
        <v>5.9343035385647802</v>
      </c>
      <c r="H541">
        <v>20.670031097101401</v>
      </c>
      <c r="I541">
        <v>26.641801063151402</v>
      </c>
      <c r="J541">
        <v>3.1936583453215999</v>
      </c>
      <c r="K541">
        <v>426.28815063366</v>
      </c>
      <c r="L541">
        <v>375.14532356150397</v>
      </c>
      <c r="M541">
        <v>56.998065223483302</v>
      </c>
      <c r="N541">
        <v>1.2127256162889199</v>
      </c>
      <c r="O541">
        <v>5.20630805789588</v>
      </c>
      <c r="P541">
        <v>73.046728971962594</v>
      </c>
      <c r="Q541">
        <v>0.102781085883836</v>
      </c>
    </row>
    <row r="542" spans="1:17" x14ac:dyDescent="0.3">
      <c r="A542" t="s">
        <v>1209</v>
      </c>
      <c r="B542" t="s">
        <v>1210</v>
      </c>
      <c r="C542" t="s">
        <v>3171</v>
      </c>
      <c r="D542" t="s">
        <v>1211</v>
      </c>
      <c r="E542">
        <v>10090.917651735001</v>
      </c>
      <c r="F542">
        <v>925.9</v>
      </c>
      <c r="G542">
        <v>-44.977956154717198</v>
      </c>
      <c r="H542">
        <v>-5.7087412951734997</v>
      </c>
      <c r="I542">
        <v>-19.279305885314699</v>
      </c>
      <c r="J542">
        <v>1.41468337223143</v>
      </c>
      <c r="K542">
        <v>949.782219235159</v>
      </c>
      <c r="L542">
        <v>1004.95426505061</v>
      </c>
      <c r="M542">
        <v>42.3098511251101</v>
      </c>
      <c r="N542">
        <v>0.61235648501692697</v>
      </c>
      <c r="O542">
        <v>40.079922237822601</v>
      </c>
      <c r="P542">
        <v>8.41920374707259</v>
      </c>
      <c r="Q542">
        <v>-6.3298360988381E-2</v>
      </c>
    </row>
    <row r="543" spans="1:17" x14ac:dyDescent="0.3">
      <c r="A543" t="s">
        <v>1212</v>
      </c>
      <c r="B543" t="s">
        <v>1213</v>
      </c>
      <c r="C543" t="s">
        <v>3178</v>
      </c>
      <c r="D543" t="s">
        <v>1214</v>
      </c>
      <c r="E543">
        <v>10082.6869437</v>
      </c>
      <c r="F543">
        <v>520.54999999999995</v>
      </c>
      <c r="G543">
        <v>5.4412226296258197</v>
      </c>
      <c r="H543">
        <v>6.7864175794010899</v>
      </c>
      <c r="I543">
        <v>28.260254773961101</v>
      </c>
      <c r="J543">
        <v>7.87249449217164</v>
      </c>
      <c r="K543">
        <v>513.72629680385501</v>
      </c>
      <c r="L543">
        <v>457.38570271759801</v>
      </c>
      <c r="M543">
        <v>64.1484520875957</v>
      </c>
      <c r="N543">
        <v>0.48970173268723</v>
      </c>
      <c r="O543">
        <v>11.6895591201613</v>
      </c>
      <c r="P543">
        <v>68.136304909560593</v>
      </c>
      <c r="Q543">
        <v>3.2050376446452998E-2</v>
      </c>
    </row>
    <row r="544" spans="1:17" x14ac:dyDescent="0.3">
      <c r="A544" t="s">
        <v>1215</v>
      </c>
      <c r="B544" t="s">
        <v>1216</v>
      </c>
      <c r="C544" t="s">
        <v>3163</v>
      </c>
      <c r="D544" t="s">
        <v>999</v>
      </c>
      <c r="E544">
        <v>10072.013605836</v>
      </c>
      <c r="F544">
        <v>46.73</v>
      </c>
      <c r="G544">
        <v>-38.871872970028001</v>
      </c>
      <c r="H544">
        <v>1.05777390691929</v>
      </c>
      <c r="I544">
        <v>-5.3740177701502301</v>
      </c>
      <c r="J544">
        <v>0.35712699091779698</v>
      </c>
      <c r="K544">
        <v>47.572673314808299</v>
      </c>
      <c r="L544">
        <v>46.813968421758403</v>
      </c>
      <c r="M544">
        <v>45.162720364287999</v>
      </c>
      <c r="N544">
        <v>0.72141964805972603</v>
      </c>
      <c r="O544">
        <v>22.512304729295899</v>
      </c>
      <c r="P544">
        <v>27.852257181942502</v>
      </c>
      <c r="Q544">
        <v>4.7279293470862002E-2</v>
      </c>
    </row>
    <row r="545" spans="1:17" x14ac:dyDescent="0.3">
      <c r="A545" t="s">
        <v>1217</v>
      </c>
      <c r="B545" t="s">
        <v>1218</v>
      </c>
      <c r="C545" t="s">
        <v>3168</v>
      </c>
      <c r="D545" t="s">
        <v>837</v>
      </c>
      <c r="E545">
        <v>10057.332236974</v>
      </c>
      <c r="F545">
        <v>205.3</v>
      </c>
      <c r="G545">
        <v>38.321515700424797</v>
      </c>
      <c r="H545">
        <v>0.18507388383802501</v>
      </c>
      <c r="I545">
        <v>21.906482288958401</v>
      </c>
      <c r="J545">
        <v>1.61441604719744</v>
      </c>
      <c r="K545">
        <v>221.71443262453599</v>
      </c>
      <c r="L545">
        <v>192.88592153508699</v>
      </c>
      <c r="M545">
        <v>47.555664974831103</v>
      </c>
      <c r="N545">
        <v>0.89312262316565205</v>
      </c>
      <c r="O545">
        <v>28.5923039454456</v>
      </c>
      <c r="P545">
        <v>80.801409070893897</v>
      </c>
      <c r="Q545">
        <v>0.130670210395464</v>
      </c>
    </row>
    <row r="546" spans="1:17" hidden="1" x14ac:dyDescent="0.3">
      <c r="A546" t="s">
        <v>1219</v>
      </c>
      <c r="B546" t="s">
        <v>1220</v>
      </c>
      <c r="C546" t="s">
        <v>3176</v>
      </c>
      <c r="D546" t="s">
        <v>141</v>
      </c>
      <c r="E546">
        <v>10024.149377219999</v>
      </c>
      <c r="F546">
        <v>610.1</v>
      </c>
      <c r="G546">
        <v>90.9299644853442</v>
      </c>
      <c r="H546">
        <v>17.164283970664702</v>
      </c>
      <c r="I546">
        <v>115.39316296577999</v>
      </c>
      <c r="J546">
        <v>-2.2591484499426802</v>
      </c>
      <c r="K546">
        <v>567.92335370267995</v>
      </c>
      <c r="L546">
        <v>397.995875582824</v>
      </c>
      <c r="M546">
        <v>48.854589225244403</v>
      </c>
      <c r="N546">
        <v>1.90094592976942</v>
      </c>
      <c r="O546">
        <v>14.530404851663601</v>
      </c>
      <c r="P546">
        <v>151.32852729145199</v>
      </c>
    </row>
    <row r="547" spans="1:17" hidden="1" x14ac:dyDescent="0.3">
      <c r="A547" t="s">
        <v>1221</v>
      </c>
      <c r="B547" t="s">
        <v>1222</v>
      </c>
      <c r="C547" t="s">
        <v>3176</v>
      </c>
      <c r="D547" t="s">
        <v>60</v>
      </c>
      <c r="E547">
        <v>10011.28089697</v>
      </c>
      <c r="F547">
        <v>139.41999999999999</v>
      </c>
      <c r="G547">
        <v>252.19581857472701</v>
      </c>
      <c r="H547">
        <v>38.069657936988101</v>
      </c>
      <c r="I547">
        <v>174.999031842108</v>
      </c>
      <c r="J547">
        <v>-0.45517147340153602</v>
      </c>
      <c r="K547">
        <v>112.86808744092301</v>
      </c>
      <c r="L547">
        <v>76.805484638095507</v>
      </c>
      <c r="M547">
        <v>64.440669334135706</v>
      </c>
      <c r="N547">
        <v>1.3291128748881</v>
      </c>
      <c r="O547">
        <v>10.837756419452001</v>
      </c>
      <c r="P547">
        <v>369.42760942760901</v>
      </c>
      <c r="Q547">
        <v>0.11920438960204401</v>
      </c>
    </row>
    <row r="548" spans="1:17" x14ac:dyDescent="0.3">
      <c r="A548" t="s">
        <v>1223</v>
      </c>
      <c r="B548" t="s">
        <v>1224</v>
      </c>
      <c r="C548" t="s">
        <v>3175</v>
      </c>
      <c r="D548" t="s">
        <v>376</v>
      </c>
      <c r="E548">
        <v>9983.8847064349993</v>
      </c>
      <c r="F548">
        <v>655.35</v>
      </c>
      <c r="G548">
        <v>-23.3400733672838</v>
      </c>
      <c r="H548">
        <v>0.80308459310662506</v>
      </c>
      <c r="I548">
        <v>-5.4576013592596597</v>
      </c>
      <c r="J548">
        <v>0.33815543661027297</v>
      </c>
      <c r="K548">
        <v>677.61480984651701</v>
      </c>
      <c r="L548">
        <v>672.29464499814196</v>
      </c>
      <c r="M548">
        <v>48.879054433427598</v>
      </c>
      <c r="N548">
        <v>0.62817543729070402</v>
      </c>
      <c r="O548">
        <v>24.345769436179101</v>
      </c>
      <c r="P548">
        <v>11.0292249047013</v>
      </c>
      <c r="Q548">
        <v>7.4452675067009005E-2</v>
      </c>
    </row>
    <row r="549" spans="1:17" hidden="1" x14ac:dyDescent="0.3">
      <c r="A549" t="s">
        <v>1225</v>
      </c>
      <c r="B549" t="s">
        <v>1226</v>
      </c>
      <c r="C549" t="s">
        <v>3176</v>
      </c>
      <c r="D549" t="s">
        <v>232</v>
      </c>
      <c r="E549">
        <v>9951.2674043999996</v>
      </c>
      <c r="F549">
        <v>2350.6</v>
      </c>
      <c r="G549">
        <v>82.751246571203694</v>
      </c>
      <c r="H549">
        <v>2.3531088330343701</v>
      </c>
      <c r="I549">
        <v>66.855414078223006</v>
      </c>
      <c r="J549">
        <v>2.99007491846075</v>
      </c>
      <c r="K549">
        <v>2240.0759291797199</v>
      </c>
      <c r="L549">
        <v>1740.0384023331001</v>
      </c>
      <c r="M549">
        <v>53.547349961231298</v>
      </c>
      <c r="N549">
        <v>0.63089128212899603</v>
      </c>
      <c r="O549">
        <v>16.468135795116101</v>
      </c>
      <c r="P549">
        <v>118.538490145035</v>
      </c>
      <c r="Q549">
        <v>0.17742942191258801</v>
      </c>
    </row>
    <row r="550" spans="1:17" x14ac:dyDescent="0.3">
      <c r="A550" t="s">
        <v>1227</v>
      </c>
      <c r="B550" t="s">
        <v>1228</v>
      </c>
      <c r="C550" t="s">
        <v>3164</v>
      </c>
      <c r="D550" t="s">
        <v>992</v>
      </c>
      <c r="E550">
        <v>9940.8221044500006</v>
      </c>
      <c r="F550">
        <v>1354.2</v>
      </c>
      <c r="G550">
        <v>46.143471921283997</v>
      </c>
      <c r="H550">
        <v>-2.4529490502689799</v>
      </c>
      <c r="I550">
        <v>42.106961373840299</v>
      </c>
      <c r="J550">
        <v>0.99026338484421805</v>
      </c>
      <c r="K550">
        <v>1369.7153242306999</v>
      </c>
      <c r="L550">
        <v>1131.66088404436</v>
      </c>
      <c r="M550">
        <v>35.877068381233798</v>
      </c>
      <c r="N550">
        <v>0.48067951581639801</v>
      </c>
      <c r="O550">
        <v>17.504799881848999</v>
      </c>
      <c r="P550">
        <v>106.432926829268</v>
      </c>
      <c r="Q550">
        <v>5.2880220731943997E-2</v>
      </c>
    </row>
    <row r="551" spans="1:17" hidden="1" x14ac:dyDescent="0.3">
      <c r="A551" t="s">
        <v>1229</v>
      </c>
      <c r="B551" t="s">
        <v>1230</v>
      </c>
      <c r="C551" t="s">
        <v>3176</v>
      </c>
      <c r="D551" t="s">
        <v>57</v>
      </c>
      <c r="E551">
        <v>9871.2602025399992</v>
      </c>
      <c r="F551">
        <v>7227.8</v>
      </c>
      <c r="G551">
        <v>63.711957397831199</v>
      </c>
      <c r="H551">
        <v>-14.4115603385856</v>
      </c>
      <c r="I551">
        <v>-4.4675146840277602</v>
      </c>
      <c r="J551">
        <v>-9.7681553694106693</v>
      </c>
      <c r="K551">
        <v>8298.3155053396404</v>
      </c>
      <c r="L551">
        <v>7098.5168461371504</v>
      </c>
      <c r="M551">
        <v>20.513915156735202</v>
      </c>
      <c r="N551">
        <v>1.0068245399751099</v>
      </c>
      <c r="O551">
        <v>42.198871025761598</v>
      </c>
      <c r="P551">
        <v>127.189287734959</v>
      </c>
      <c r="Q551">
        <v>0.14538528486819999</v>
      </c>
    </row>
    <row r="552" spans="1:17" x14ac:dyDescent="0.3">
      <c r="A552" t="s">
        <v>1231</v>
      </c>
      <c r="B552" t="s">
        <v>1232</v>
      </c>
      <c r="C552" t="s">
        <v>3173</v>
      </c>
      <c r="D552" t="s">
        <v>218</v>
      </c>
      <c r="E552">
        <v>9857.6755952700005</v>
      </c>
      <c r="F552">
        <v>498.5</v>
      </c>
      <c r="G552">
        <v>-26.494728482515502</v>
      </c>
      <c r="H552">
        <v>-8.6264111985920806</v>
      </c>
      <c r="I552">
        <v>-32.117337433669903</v>
      </c>
      <c r="J552">
        <v>-0.15007037180038801</v>
      </c>
      <c r="K552">
        <v>531.77056297344302</v>
      </c>
      <c r="L552">
        <v>543.377128830571</v>
      </c>
      <c r="M552">
        <v>35.470208300806497</v>
      </c>
      <c r="N552">
        <v>0.47190008193537603</v>
      </c>
      <c r="O552">
        <v>42.306920762286801</v>
      </c>
      <c r="P552">
        <v>14.808843850760001</v>
      </c>
      <c r="Q552">
        <v>-5.0549923345247001E-2</v>
      </c>
    </row>
    <row r="553" spans="1:17" hidden="1" x14ac:dyDescent="0.3">
      <c r="A553" t="s">
        <v>1233</v>
      </c>
      <c r="B553" t="s">
        <v>1234</v>
      </c>
      <c r="C553" t="s">
        <v>3176</v>
      </c>
      <c r="D553" t="s">
        <v>248</v>
      </c>
      <c r="E553">
        <v>9838.8045614250004</v>
      </c>
      <c r="F553">
        <v>350.6</v>
      </c>
      <c r="G553">
        <v>-14.3287386972343</v>
      </c>
      <c r="H553">
        <v>17.402204642919099</v>
      </c>
      <c r="I553">
        <v>-1.29230968584696</v>
      </c>
      <c r="J553">
        <v>3.5735645677725199</v>
      </c>
      <c r="K553">
        <v>321.738</v>
      </c>
      <c r="M553">
        <v>60.692269975039601</v>
      </c>
      <c r="O553">
        <v>6.0610382201939403</v>
      </c>
      <c r="P553">
        <v>24.304201382733499</v>
      </c>
    </row>
    <row r="554" spans="1:17" x14ac:dyDescent="0.3">
      <c r="A554" t="s">
        <v>1235</v>
      </c>
      <c r="B554" t="s">
        <v>1236</v>
      </c>
      <c r="C554" t="s">
        <v>3164</v>
      </c>
      <c r="D554" t="s">
        <v>46</v>
      </c>
      <c r="E554">
        <v>9744.7788899999996</v>
      </c>
      <c r="F554">
        <v>340.15</v>
      </c>
      <c r="G554">
        <v>-0.65362197369242303</v>
      </c>
      <c r="H554">
        <v>-7.9624593660626202</v>
      </c>
      <c r="I554">
        <v>12.745267184661</v>
      </c>
      <c r="J554">
        <v>3.4452969921466901</v>
      </c>
      <c r="K554">
        <v>345.59625843419798</v>
      </c>
      <c r="L554">
        <v>309.78979124218398</v>
      </c>
      <c r="M554">
        <v>53.972648457590999</v>
      </c>
      <c r="N554">
        <v>0.50397165675051603</v>
      </c>
      <c r="O554">
        <v>22.122592973688</v>
      </c>
      <c r="P554">
        <v>43.674762407602898</v>
      </c>
      <c r="Q554">
        <v>-8.6432283607729993E-3</v>
      </c>
    </row>
    <row r="555" spans="1:17" hidden="1" x14ac:dyDescent="0.3">
      <c r="A555" t="s">
        <v>1237</v>
      </c>
      <c r="B555" t="s">
        <v>1238</v>
      </c>
      <c r="C555" t="s">
        <v>3176</v>
      </c>
      <c r="D555" t="s">
        <v>141</v>
      </c>
      <c r="E555">
        <v>9717.1900299270001</v>
      </c>
      <c r="F555">
        <v>274.31</v>
      </c>
      <c r="G555">
        <v>-13.450297796141401</v>
      </c>
      <c r="H555">
        <v>-1.33808548843326</v>
      </c>
      <c r="I555">
        <v>-2.6302750365949499</v>
      </c>
      <c r="J555">
        <v>3.1576999283305902</v>
      </c>
      <c r="K555">
        <v>267.40863340128902</v>
      </c>
      <c r="L555">
        <v>261.01891762589503</v>
      </c>
      <c r="M555">
        <v>22.227502817667499</v>
      </c>
      <c r="N555">
        <v>1.0834481519836801</v>
      </c>
      <c r="O555">
        <v>0.27341329153147598</v>
      </c>
      <c r="P555">
        <v>18.186126669539</v>
      </c>
    </row>
    <row r="556" spans="1:17" x14ac:dyDescent="0.3">
      <c r="A556" t="s">
        <v>1239</v>
      </c>
      <c r="B556" t="s">
        <v>1240</v>
      </c>
      <c r="C556" t="s">
        <v>3171</v>
      </c>
      <c r="D556" t="s">
        <v>81</v>
      </c>
      <c r="E556">
        <v>9658.18000072</v>
      </c>
      <c r="F556">
        <v>1217.45</v>
      </c>
      <c r="G556">
        <v>181.31540102940201</v>
      </c>
      <c r="H556">
        <v>17.9237250828374</v>
      </c>
      <c r="I556">
        <v>41.2714053879848</v>
      </c>
      <c r="J556">
        <v>5.9594437069252901</v>
      </c>
      <c r="K556">
        <v>1074.6757341904699</v>
      </c>
      <c r="L556">
        <v>880.59483617257797</v>
      </c>
      <c r="M556">
        <v>82.6054381104789</v>
      </c>
      <c r="N556">
        <v>1.10370913717543</v>
      </c>
      <c r="O556">
        <v>3.9057045463879398</v>
      </c>
      <c r="P556">
        <v>220.38157894736801</v>
      </c>
    </row>
    <row r="557" spans="1:17" x14ac:dyDescent="0.3">
      <c r="A557" t="s">
        <v>1241</v>
      </c>
      <c r="B557" t="s">
        <v>1242</v>
      </c>
      <c r="C557" t="s">
        <v>3161</v>
      </c>
      <c r="D557" t="s">
        <v>545</v>
      </c>
      <c r="E557">
        <v>9639.664332155</v>
      </c>
      <c r="F557">
        <v>283.75</v>
      </c>
      <c r="G557">
        <v>-13.318659621845001</v>
      </c>
      <c r="H557">
        <v>17.619875644944599</v>
      </c>
      <c r="I557">
        <v>18.611847419947502</v>
      </c>
      <c r="J557">
        <v>11.202692422728999</v>
      </c>
      <c r="K557">
        <v>255.82287178485601</v>
      </c>
      <c r="L557">
        <v>232.45003600502901</v>
      </c>
      <c r="M557">
        <v>72.298752934684003</v>
      </c>
      <c r="N557">
        <v>1.1760379659989999</v>
      </c>
      <c r="O557">
        <v>4.3700440528634301</v>
      </c>
      <c r="P557">
        <v>40.749007936507901</v>
      </c>
      <c r="Q557">
        <v>4.7625919077517002E-2</v>
      </c>
    </row>
    <row r="558" spans="1:17" hidden="1" x14ac:dyDescent="0.3">
      <c r="A558" t="s">
        <v>1243</v>
      </c>
      <c r="B558" t="s">
        <v>1244</v>
      </c>
      <c r="C558" t="s">
        <v>3176</v>
      </c>
      <c r="D558" t="s">
        <v>258</v>
      </c>
      <c r="E558">
        <v>9608.7079095000008</v>
      </c>
      <c r="F558">
        <v>6168.75</v>
      </c>
      <c r="G558">
        <v>-11.8026151067066</v>
      </c>
      <c r="H558">
        <v>-1.8992525114258401</v>
      </c>
      <c r="I558">
        <v>11.7076706868879</v>
      </c>
      <c r="J558">
        <v>4.0185478409691697</v>
      </c>
      <c r="K558">
        <v>6132.6435079923203</v>
      </c>
      <c r="L558">
        <v>5690.5317768992199</v>
      </c>
      <c r="M558">
        <v>59.190013211922903</v>
      </c>
      <c r="N558">
        <v>0.85458776571352402</v>
      </c>
      <c r="O558">
        <v>13.458966565349501</v>
      </c>
      <c r="P558">
        <v>33.522727272727202</v>
      </c>
      <c r="Q558">
        <v>0.112589281489839</v>
      </c>
    </row>
    <row r="559" spans="1:17" hidden="1" x14ac:dyDescent="0.3">
      <c r="A559" t="s">
        <v>1245</v>
      </c>
      <c r="B559" t="s">
        <v>1246</v>
      </c>
      <c r="C559" t="s">
        <v>3176</v>
      </c>
      <c r="D559" t="s">
        <v>95</v>
      </c>
      <c r="E559">
        <v>9591.9028099999996</v>
      </c>
      <c r="F559">
        <v>140.66999999999999</v>
      </c>
      <c r="G559">
        <v>-21.401256818957801</v>
      </c>
      <c r="H559">
        <v>-2.7259558337022098</v>
      </c>
      <c r="I559">
        <v>-5.4045123529317802</v>
      </c>
      <c r="J559">
        <v>2.0840750766576801</v>
      </c>
      <c r="K559">
        <v>138.74281822841701</v>
      </c>
      <c r="L559">
        <v>136.481901887238</v>
      </c>
      <c r="M559">
        <v>19.599037825510401</v>
      </c>
      <c r="N559">
        <v>1.06886651635247</v>
      </c>
      <c r="O559">
        <v>1.65635885405559</v>
      </c>
      <c r="P559">
        <v>11.6428571428571</v>
      </c>
      <c r="Q559">
        <v>-1.3388827299693999E-2</v>
      </c>
    </row>
    <row r="560" spans="1:17" hidden="1" x14ac:dyDescent="0.3">
      <c r="A560" t="s">
        <v>1247</v>
      </c>
      <c r="B560" t="s">
        <v>1248</v>
      </c>
      <c r="C560" t="s">
        <v>3176</v>
      </c>
      <c r="D560" t="s">
        <v>258</v>
      </c>
      <c r="E560">
        <v>9538.8139720800009</v>
      </c>
      <c r="F560">
        <v>83.18</v>
      </c>
      <c r="G560">
        <v>98.387688729064394</v>
      </c>
      <c r="H560">
        <v>-11.858173304634599</v>
      </c>
      <c r="I560">
        <v>55.785621885968297</v>
      </c>
      <c r="J560">
        <v>-3.4995191630526801</v>
      </c>
      <c r="K560">
        <v>81.987366087529097</v>
      </c>
      <c r="L560">
        <v>65.274701111176697</v>
      </c>
      <c r="M560">
        <v>23.897297214060501</v>
      </c>
      <c r="N560">
        <v>0.38059614539168102</v>
      </c>
      <c r="O560">
        <v>26.232267371964401</v>
      </c>
      <c r="P560">
        <v>146.82492581602301</v>
      </c>
      <c r="Q560">
        <v>9.5432404983394004E-2</v>
      </c>
    </row>
    <row r="561" spans="1:17" x14ac:dyDescent="0.3">
      <c r="A561" t="s">
        <v>1249</v>
      </c>
      <c r="B561" t="s">
        <v>1250</v>
      </c>
      <c r="C561" t="s">
        <v>3173</v>
      </c>
      <c r="D561" t="s">
        <v>367</v>
      </c>
      <c r="E561">
        <v>9501.51999341999</v>
      </c>
      <c r="F561">
        <v>404.3</v>
      </c>
      <c r="G561">
        <v>147.00072828793401</v>
      </c>
      <c r="H561">
        <v>24.540934833603899</v>
      </c>
      <c r="I561">
        <v>77.214338946679504</v>
      </c>
      <c r="J561">
        <v>7.0585168232684197</v>
      </c>
      <c r="K561">
        <v>363.09904291631301</v>
      </c>
      <c r="L561">
        <v>277.398940302163</v>
      </c>
      <c r="M561">
        <v>65.509376368066398</v>
      </c>
      <c r="N561">
        <v>0.74595411231981301</v>
      </c>
      <c r="O561">
        <v>6.0722235963393603</v>
      </c>
      <c r="P561">
        <v>191.70274170274101</v>
      </c>
      <c r="Q561">
        <v>0.177580986992152</v>
      </c>
    </row>
    <row r="562" spans="1:17" x14ac:dyDescent="0.3">
      <c r="A562" t="s">
        <v>1251</v>
      </c>
      <c r="B562" t="s">
        <v>1252</v>
      </c>
      <c r="C562" t="s">
        <v>3172</v>
      </c>
      <c r="D562" t="s">
        <v>414</v>
      </c>
      <c r="E562">
        <v>9499.8871501199992</v>
      </c>
      <c r="F562">
        <v>209.86</v>
      </c>
      <c r="G562">
        <v>-39.080042164756399</v>
      </c>
      <c r="H562">
        <v>11.822162416903399</v>
      </c>
      <c r="I562">
        <v>13.4497358518607</v>
      </c>
      <c r="J562">
        <v>10.796799408595399</v>
      </c>
      <c r="K562">
        <v>192.25917079745199</v>
      </c>
      <c r="L562">
        <v>191.963545664116</v>
      </c>
      <c r="M562">
        <v>77.609010726760502</v>
      </c>
      <c r="N562">
        <v>1.7460142554870099</v>
      </c>
      <c r="O562">
        <v>22.9391022586486</v>
      </c>
      <c r="P562">
        <v>44.731034482758602</v>
      </c>
    </row>
    <row r="563" spans="1:17" x14ac:dyDescent="0.3">
      <c r="A563" t="s">
        <v>1253</v>
      </c>
      <c r="B563" t="s">
        <v>1254</v>
      </c>
      <c r="C563" t="s">
        <v>3161</v>
      </c>
      <c r="D563" t="s">
        <v>553</v>
      </c>
      <c r="E563">
        <v>9490.14461992</v>
      </c>
      <c r="F563">
        <v>1108.6500000000001</v>
      </c>
      <c r="G563">
        <v>5.6305434782026103</v>
      </c>
      <c r="H563">
        <v>1.3010531796067299</v>
      </c>
      <c r="I563">
        <v>18.361661810466</v>
      </c>
      <c r="J563">
        <v>-3.7282056051944101</v>
      </c>
      <c r="K563">
        <v>1057.4444315605599</v>
      </c>
      <c r="L563">
        <v>964.59990729808703</v>
      </c>
      <c r="M563">
        <v>39.609119880620803</v>
      </c>
      <c r="N563">
        <v>0.79991158235814397</v>
      </c>
      <c r="O563">
        <v>9.9580570964686608</v>
      </c>
      <c r="P563">
        <v>42.747698448464497</v>
      </c>
      <c r="Q563">
        <v>5.9331863798749003E-2</v>
      </c>
    </row>
    <row r="564" spans="1:17" x14ac:dyDescent="0.3">
      <c r="A564" t="s">
        <v>1255</v>
      </c>
      <c r="B564" t="s">
        <v>1256</v>
      </c>
      <c r="C564" t="s">
        <v>3178</v>
      </c>
      <c r="D564" t="s">
        <v>1214</v>
      </c>
      <c r="E564">
        <v>9463.3676632410006</v>
      </c>
      <c r="F564">
        <v>88.49</v>
      </c>
      <c r="G564">
        <v>0.10664271810998099</v>
      </c>
      <c r="H564">
        <v>-10.8656545484478</v>
      </c>
      <c r="I564">
        <v>-15.4460265598396</v>
      </c>
      <c r="J564">
        <v>-1.05257589537324</v>
      </c>
      <c r="K564">
        <v>91.349962606672705</v>
      </c>
      <c r="L564">
        <v>87.680943647751207</v>
      </c>
      <c r="M564">
        <v>36.984130671855802</v>
      </c>
      <c r="N564">
        <v>1.4558116571252699</v>
      </c>
      <c r="O564">
        <v>53.350661091648703</v>
      </c>
      <c r="P564">
        <v>40.907643312101897</v>
      </c>
      <c r="Q564">
        <v>5.7888556856398002E-2</v>
      </c>
    </row>
    <row r="565" spans="1:17" x14ac:dyDescent="0.3">
      <c r="A565" t="s">
        <v>1257</v>
      </c>
      <c r="B565" t="s">
        <v>1258</v>
      </c>
      <c r="C565" t="s">
        <v>3165</v>
      </c>
      <c r="D565" t="s">
        <v>54</v>
      </c>
      <c r="E565">
        <v>9446.2410736799993</v>
      </c>
      <c r="F565">
        <v>578.1</v>
      </c>
      <c r="G565">
        <v>22.8783104811002</v>
      </c>
      <c r="H565">
        <v>17.367862593724301</v>
      </c>
      <c r="I565">
        <v>21.547516222627198</v>
      </c>
      <c r="J565">
        <v>7.97282911781467</v>
      </c>
      <c r="K565">
        <v>517.05143912248195</v>
      </c>
      <c r="L565">
        <v>458.30115968495801</v>
      </c>
      <c r="M565">
        <v>71.221281481456302</v>
      </c>
      <c r="N565">
        <v>1.7630086691231499</v>
      </c>
      <c r="O565">
        <v>4.4455976474658101</v>
      </c>
      <c r="P565">
        <v>68.394989804835404</v>
      </c>
      <c r="Q565">
        <v>4.0052217605715E-2</v>
      </c>
    </row>
    <row r="566" spans="1:17" hidden="1" x14ac:dyDescent="0.3">
      <c r="A566" t="s">
        <v>1259</v>
      </c>
      <c r="B566" t="s">
        <v>1260</v>
      </c>
      <c r="C566" t="s">
        <v>3176</v>
      </c>
      <c r="D566" t="s">
        <v>1261</v>
      </c>
      <c r="E566">
        <v>9435.9825347999995</v>
      </c>
      <c r="F566">
        <v>506.05</v>
      </c>
      <c r="G566">
        <v>-25.399229075608599</v>
      </c>
      <c r="H566">
        <v>4.4697658451121001</v>
      </c>
      <c r="I566">
        <v>4.95569123701992</v>
      </c>
      <c r="J566">
        <v>3.25939981176845</v>
      </c>
      <c r="K566">
        <v>486.185417041802</v>
      </c>
      <c r="L566">
        <v>478.65480466522803</v>
      </c>
      <c r="M566">
        <v>48.195912969259403</v>
      </c>
      <c r="N566">
        <v>0.71541588805768697</v>
      </c>
      <c r="O566">
        <v>16.194051971149001</v>
      </c>
      <c r="P566">
        <v>27.4203701372277</v>
      </c>
      <c r="Q566">
        <v>-1.001023102836E-2</v>
      </c>
    </row>
    <row r="567" spans="1:17" x14ac:dyDescent="0.3">
      <c r="A567" t="s">
        <v>1262</v>
      </c>
      <c r="B567" t="s">
        <v>1263</v>
      </c>
      <c r="C567" t="s">
        <v>3165</v>
      </c>
      <c r="D567" t="s">
        <v>269</v>
      </c>
      <c r="E567">
        <v>9433.0390583999997</v>
      </c>
      <c r="F567">
        <v>916.8</v>
      </c>
      <c r="G567">
        <v>65.086792925406897</v>
      </c>
      <c r="H567">
        <v>8.4993291845320602</v>
      </c>
      <c r="I567">
        <v>31.102940160254899</v>
      </c>
      <c r="J567">
        <v>4.3930594243692704</v>
      </c>
      <c r="K567">
        <v>848.73041231677496</v>
      </c>
      <c r="L567">
        <v>726.87323916141395</v>
      </c>
      <c r="M567">
        <v>59.859747381560197</v>
      </c>
      <c r="N567">
        <v>0.70060166999156803</v>
      </c>
      <c r="O567">
        <v>5.2574171029668504</v>
      </c>
      <c r="P567">
        <v>102.38410596026399</v>
      </c>
      <c r="Q567">
        <v>2.8220302507079999E-2</v>
      </c>
    </row>
    <row r="568" spans="1:17" x14ac:dyDescent="0.3">
      <c r="A568" t="s">
        <v>1264</v>
      </c>
      <c r="B568" t="s">
        <v>1265</v>
      </c>
      <c r="C568" t="s">
        <v>3170</v>
      </c>
      <c r="D568" t="s">
        <v>78</v>
      </c>
      <c r="E568">
        <v>9413.0169296700005</v>
      </c>
      <c r="F568">
        <v>786.4</v>
      </c>
      <c r="G568">
        <v>-7.4953258424573699</v>
      </c>
      <c r="H568">
        <v>-4.9316445828830497</v>
      </c>
      <c r="I568">
        <v>-23.796010341958599</v>
      </c>
      <c r="J568">
        <v>3.1140732033680298</v>
      </c>
      <c r="K568">
        <v>813.06378165128206</v>
      </c>
      <c r="L568">
        <v>815.16561553472798</v>
      </c>
      <c r="M568">
        <v>57.040187555511999</v>
      </c>
      <c r="N568">
        <v>0.42837593514112399</v>
      </c>
      <c r="O568">
        <v>27.149033570701899</v>
      </c>
      <c r="P568">
        <v>25.232900708655102</v>
      </c>
      <c r="Q568">
        <v>1.9833211548000002E-3</v>
      </c>
    </row>
    <row r="569" spans="1:17" x14ac:dyDescent="0.3">
      <c r="A569" t="s">
        <v>1266</v>
      </c>
      <c r="B569" t="s">
        <v>1267</v>
      </c>
      <c r="C569" t="s">
        <v>3163</v>
      </c>
      <c r="D569" t="s">
        <v>358</v>
      </c>
      <c r="E569">
        <v>9403.6733826</v>
      </c>
      <c r="F569">
        <v>673.15</v>
      </c>
      <c r="G569">
        <v>28.3388818834351</v>
      </c>
      <c r="H569">
        <v>-11.079287288160501</v>
      </c>
      <c r="I569">
        <v>18.3230191759218</v>
      </c>
      <c r="J569">
        <v>3.4094778741838301</v>
      </c>
      <c r="K569">
        <v>661.70261715480206</v>
      </c>
      <c r="L569">
        <v>566.30458084900795</v>
      </c>
      <c r="M569">
        <v>56.722813926217903</v>
      </c>
      <c r="N569">
        <v>0.27093762257237902</v>
      </c>
      <c r="O569">
        <v>17.804352670281499</v>
      </c>
      <c r="P569">
        <v>74.436382482508407</v>
      </c>
      <c r="Q569">
        <v>6.3205050231759999E-3</v>
      </c>
    </row>
    <row r="570" spans="1:17" x14ac:dyDescent="0.3">
      <c r="A570" t="s">
        <v>1268</v>
      </c>
      <c r="B570" t="s">
        <v>1269</v>
      </c>
      <c r="C570" t="s">
        <v>3161</v>
      </c>
      <c r="D570" t="s">
        <v>419</v>
      </c>
      <c r="E570">
        <v>9373.8977413899993</v>
      </c>
      <c r="F570">
        <v>295</v>
      </c>
      <c r="G570">
        <v>263.03283956417903</v>
      </c>
      <c r="H570">
        <v>46.283161038125598</v>
      </c>
      <c r="I570">
        <v>123.387585719947</v>
      </c>
      <c r="J570">
        <v>3.9755966713127799</v>
      </c>
      <c r="K570">
        <v>243.54672755741299</v>
      </c>
      <c r="L570">
        <v>180.13218238232301</v>
      </c>
      <c r="M570">
        <v>59.435835011686301</v>
      </c>
      <c r="N570">
        <v>1.03994035256935</v>
      </c>
      <c r="O570">
        <v>17.966101694915199</v>
      </c>
      <c r="P570">
        <v>321.42857142857099</v>
      </c>
      <c r="Q570">
        <v>0.119858702004602</v>
      </c>
    </row>
    <row r="571" spans="1:17" hidden="1" x14ac:dyDescent="0.3">
      <c r="A571" t="s">
        <v>1270</v>
      </c>
      <c r="B571" t="s">
        <v>1271</v>
      </c>
      <c r="C571" t="s">
        <v>3176</v>
      </c>
      <c r="D571" t="s">
        <v>218</v>
      </c>
      <c r="E571">
        <v>9367.5868816599996</v>
      </c>
      <c r="F571">
        <v>11822.2</v>
      </c>
      <c r="G571">
        <v>39.646109303404501</v>
      </c>
      <c r="H571">
        <v>-2.9626958510767101</v>
      </c>
      <c r="I571">
        <v>32.174742668457803</v>
      </c>
      <c r="J571">
        <v>-0.41867278536856301</v>
      </c>
      <c r="K571">
        <v>11713.199490593001</v>
      </c>
      <c r="L571">
        <v>10150.179919781</v>
      </c>
      <c r="M571">
        <v>43.526653563320998</v>
      </c>
      <c r="N571">
        <v>0.55595032432608604</v>
      </c>
      <c r="O571">
        <v>9.9456953866454398</v>
      </c>
      <c r="P571">
        <v>83.432117920868905</v>
      </c>
      <c r="Q571">
        <v>0.13887887175960301</v>
      </c>
    </row>
    <row r="572" spans="1:17" x14ac:dyDescent="0.3">
      <c r="A572" t="s">
        <v>1272</v>
      </c>
      <c r="B572" t="s">
        <v>1273</v>
      </c>
      <c r="C572" t="s">
        <v>3161</v>
      </c>
      <c r="D572" t="s">
        <v>24</v>
      </c>
      <c r="E572">
        <v>9312.2729443919998</v>
      </c>
      <c r="F572">
        <v>81.459999999999994</v>
      </c>
      <c r="G572">
        <v>-31.1975610434225</v>
      </c>
      <c r="H572">
        <v>1.9141493638336999</v>
      </c>
      <c r="I572">
        <v>-27.555871115360901</v>
      </c>
      <c r="J572">
        <v>-0.40408493939983398</v>
      </c>
      <c r="K572">
        <v>85.139904779899197</v>
      </c>
      <c r="L572">
        <v>91.151910975451301</v>
      </c>
      <c r="M572">
        <v>47.064763504153603</v>
      </c>
      <c r="N572">
        <v>0.73461576540809503</v>
      </c>
      <c r="O572">
        <v>43.014976675668997</v>
      </c>
      <c r="P572">
        <v>9.1957104557640807</v>
      </c>
      <c r="Q572">
        <v>1.8555293299411E-2</v>
      </c>
    </row>
    <row r="573" spans="1:17" x14ac:dyDescent="0.3">
      <c r="A573" t="s">
        <v>1274</v>
      </c>
      <c r="B573" t="s">
        <v>1275</v>
      </c>
      <c r="C573" t="s">
        <v>3161</v>
      </c>
      <c r="D573" t="s">
        <v>132</v>
      </c>
      <c r="E573">
        <v>9261.2230748399998</v>
      </c>
      <c r="F573">
        <v>83.97</v>
      </c>
      <c r="G573">
        <v>-27.875360899677499</v>
      </c>
      <c r="H573">
        <v>3.32723190846052</v>
      </c>
      <c r="I573">
        <v>-9.8583936305103297</v>
      </c>
      <c r="J573">
        <v>4.1743615049025697</v>
      </c>
      <c r="K573">
        <v>83.699152487741799</v>
      </c>
      <c r="L573">
        <v>84.804816153818606</v>
      </c>
      <c r="M573">
        <v>63.161087835193399</v>
      </c>
      <c r="N573">
        <v>1.22312359322936</v>
      </c>
      <c r="O573">
        <v>16.7083482196022</v>
      </c>
      <c r="P573">
        <v>15.980662983425299</v>
      </c>
    </row>
    <row r="574" spans="1:17" x14ac:dyDescent="0.3">
      <c r="A574" t="s">
        <v>1276</v>
      </c>
      <c r="B574" t="s">
        <v>1277</v>
      </c>
      <c r="C574" t="s">
        <v>3178</v>
      </c>
      <c r="D574" t="s">
        <v>1214</v>
      </c>
      <c r="E574">
        <v>9233.9149036500003</v>
      </c>
      <c r="F574">
        <v>696.8</v>
      </c>
      <c r="G574">
        <v>95.961139451159696</v>
      </c>
      <c r="H574">
        <v>-2.12237442606747</v>
      </c>
      <c r="I574">
        <v>28.862835545837399</v>
      </c>
      <c r="J574">
        <v>-0.38780536190090797</v>
      </c>
      <c r="K574">
        <v>653.14533781398904</v>
      </c>
      <c r="L574">
        <v>499.50596344496199</v>
      </c>
      <c r="M574">
        <v>48.372545672870302</v>
      </c>
      <c r="N574">
        <v>0.64820013050017999</v>
      </c>
      <c r="O574">
        <v>12.6506888633754</v>
      </c>
      <c r="P574">
        <v>144.14856341976099</v>
      </c>
      <c r="Q574">
        <v>0.19490538519794001</v>
      </c>
    </row>
    <row r="575" spans="1:17" hidden="1" x14ac:dyDescent="0.3">
      <c r="A575" t="s">
        <v>1278</v>
      </c>
      <c r="B575" t="s">
        <v>1279</v>
      </c>
      <c r="C575" t="s">
        <v>3176</v>
      </c>
      <c r="D575" t="s">
        <v>141</v>
      </c>
      <c r="E575">
        <v>9221.2999999999993</v>
      </c>
      <c r="F575">
        <v>4659.95</v>
      </c>
      <c r="G575">
        <v>-27.834132621756801</v>
      </c>
      <c r="H575">
        <v>1.2537358433677901</v>
      </c>
      <c r="I575">
        <v>-17.1520181385761</v>
      </c>
      <c r="J575">
        <v>1.3436822870952001</v>
      </c>
      <c r="K575">
        <v>4649.1200149732103</v>
      </c>
      <c r="L575">
        <v>4769.5184031351801</v>
      </c>
      <c r="M575">
        <v>45.995920321603798</v>
      </c>
      <c r="N575">
        <v>1.7550395069804201</v>
      </c>
      <c r="O575">
        <v>49.658258135816901</v>
      </c>
      <c r="P575">
        <v>10.9181791133591</v>
      </c>
      <c r="Q575">
        <v>3.9160819202248003E-2</v>
      </c>
    </row>
    <row r="576" spans="1:17" x14ac:dyDescent="0.3">
      <c r="A576" t="s">
        <v>1280</v>
      </c>
      <c r="B576" t="s">
        <v>1281</v>
      </c>
      <c r="C576" t="s">
        <v>3161</v>
      </c>
      <c r="D576" t="s">
        <v>545</v>
      </c>
      <c r="E576">
        <v>9164.4557349999995</v>
      </c>
      <c r="F576">
        <v>454.15</v>
      </c>
      <c r="G576">
        <v>95.338997351033996</v>
      </c>
      <c r="H576">
        <v>13.607411033299201</v>
      </c>
      <c r="I576">
        <v>61.761131431792798</v>
      </c>
      <c r="J576">
        <v>4.9761307208265899</v>
      </c>
      <c r="K576">
        <v>411.16990742042901</v>
      </c>
      <c r="L576">
        <v>331.22163420826701</v>
      </c>
      <c r="M576">
        <v>72.540112015874101</v>
      </c>
      <c r="N576">
        <v>1.2199487744372901</v>
      </c>
      <c r="O576">
        <v>2.9285478366178599</v>
      </c>
      <c r="P576">
        <v>134.70284237726099</v>
      </c>
      <c r="Q576">
        <v>0.34455087193155798</v>
      </c>
    </row>
    <row r="577" spans="1:17" x14ac:dyDescent="0.3">
      <c r="A577" t="s">
        <v>1282</v>
      </c>
      <c r="B577" t="s">
        <v>1283</v>
      </c>
      <c r="C577" t="s">
        <v>3175</v>
      </c>
      <c r="D577" t="s">
        <v>376</v>
      </c>
      <c r="E577">
        <v>9124.3384819399998</v>
      </c>
      <c r="F577">
        <v>222.62</v>
      </c>
      <c r="G577">
        <v>2.7784269341601</v>
      </c>
      <c r="H577">
        <v>-2.2610033856571201</v>
      </c>
      <c r="I577">
        <v>-4.3951255742382704</v>
      </c>
      <c r="J577">
        <v>-1.9076183686418999</v>
      </c>
      <c r="K577">
        <v>233.73399225036499</v>
      </c>
      <c r="L577">
        <v>225.38716188939199</v>
      </c>
      <c r="M577">
        <v>41.399929390987502</v>
      </c>
      <c r="N577">
        <v>0.42395058179509898</v>
      </c>
      <c r="O577">
        <v>44.753391429341399</v>
      </c>
      <c r="P577">
        <v>36.325780771585997</v>
      </c>
      <c r="Q577">
        <v>7.4492376141447006E-2</v>
      </c>
    </row>
    <row r="578" spans="1:17" x14ac:dyDescent="0.3">
      <c r="A578" t="s">
        <v>1284</v>
      </c>
      <c r="B578" t="s">
        <v>1285</v>
      </c>
      <c r="C578" t="s">
        <v>3173</v>
      </c>
      <c r="D578" t="s">
        <v>776</v>
      </c>
      <c r="E578">
        <v>9091.4763262179895</v>
      </c>
      <c r="F578">
        <v>226.91</v>
      </c>
      <c r="G578">
        <v>17.514666392166099</v>
      </c>
      <c r="H578">
        <v>-8.9864132217226995</v>
      </c>
      <c r="I578">
        <v>19.092326496006802</v>
      </c>
      <c r="J578">
        <v>-2.9028535804988098</v>
      </c>
      <c r="K578">
        <v>240.866406826977</v>
      </c>
      <c r="L578">
        <v>201.20019376911799</v>
      </c>
      <c r="M578">
        <v>33.588022963921098</v>
      </c>
      <c r="N578">
        <v>0.36180124285189003</v>
      </c>
      <c r="O578">
        <v>30.6641399673879</v>
      </c>
      <c r="P578">
        <v>104.97741644083101</v>
      </c>
      <c r="Q578">
        <v>0.17511134907025999</v>
      </c>
    </row>
    <row r="579" spans="1:17" hidden="1" x14ac:dyDescent="0.3">
      <c r="A579" t="s">
        <v>1286</v>
      </c>
      <c r="B579" t="s">
        <v>1287</v>
      </c>
      <c r="C579" t="s">
        <v>3173</v>
      </c>
      <c r="D579" t="s">
        <v>255</v>
      </c>
      <c r="E579">
        <v>9078.8690299049995</v>
      </c>
      <c r="F579">
        <v>1578.15</v>
      </c>
      <c r="G579">
        <v>108.32227713661</v>
      </c>
      <c r="H579">
        <v>-6.9790380031892401</v>
      </c>
      <c r="I579">
        <v>9.5566839352674897</v>
      </c>
      <c r="J579">
        <v>2.4482650610288998</v>
      </c>
      <c r="K579">
        <v>1600.27378386483</v>
      </c>
      <c r="M579">
        <v>42.571975720893597</v>
      </c>
      <c r="N579">
        <v>1.02405197456648</v>
      </c>
      <c r="O579">
        <v>31.799892278934099</v>
      </c>
      <c r="P579">
        <v>145.66469489414601</v>
      </c>
    </row>
    <row r="580" spans="1:17" x14ac:dyDescent="0.3">
      <c r="A580" t="s">
        <v>1288</v>
      </c>
      <c r="B580" t="s">
        <v>1289</v>
      </c>
      <c r="C580" t="s">
        <v>3173</v>
      </c>
      <c r="D580" t="s">
        <v>258</v>
      </c>
      <c r="E580">
        <v>9051.3559847199995</v>
      </c>
      <c r="F580">
        <v>76.92</v>
      </c>
      <c r="G580">
        <v>65.1022113513189</v>
      </c>
      <c r="H580">
        <v>-0.44609799242762999</v>
      </c>
      <c r="I580">
        <v>42.107750461617997</v>
      </c>
      <c r="J580">
        <v>4.3893507816767299</v>
      </c>
      <c r="K580">
        <v>77.445527611983707</v>
      </c>
      <c r="L580">
        <v>63.258400416184401</v>
      </c>
      <c r="M580">
        <v>56.023831616535503</v>
      </c>
      <c r="N580">
        <v>0.378243293647124</v>
      </c>
      <c r="O580">
        <v>21.4248569942797</v>
      </c>
      <c r="P580">
        <v>102.445066612886</v>
      </c>
      <c r="Q580">
        <v>0.23167619601683601</v>
      </c>
    </row>
    <row r="581" spans="1:17" hidden="1" x14ac:dyDescent="0.3">
      <c r="A581" t="s">
        <v>1290</v>
      </c>
      <c r="B581" t="s">
        <v>1291</v>
      </c>
      <c r="C581" t="s">
        <v>3176</v>
      </c>
      <c r="D581" t="s">
        <v>141</v>
      </c>
      <c r="E581">
        <v>8991.5191863</v>
      </c>
      <c r="F581">
        <v>698.25</v>
      </c>
      <c r="G581">
        <v>-6.31766059694713</v>
      </c>
      <c r="H581">
        <v>1.3999249211635201</v>
      </c>
      <c r="I581">
        <v>-7.5407177356097703</v>
      </c>
      <c r="J581">
        <v>1.4708103369943</v>
      </c>
      <c r="K581">
        <v>713.80524575486004</v>
      </c>
      <c r="L581">
        <v>669.22961377969602</v>
      </c>
      <c r="M581">
        <v>45.278468489025897</v>
      </c>
      <c r="N581">
        <v>1.1401628541986999</v>
      </c>
      <c r="O581">
        <v>13.1901181525241</v>
      </c>
      <c r="P581">
        <v>34.797297297297298</v>
      </c>
    </row>
    <row r="582" spans="1:17" x14ac:dyDescent="0.3">
      <c r="A582" t="s">
        <v>1292</v>
      </c>
      <c r="B582" t="s">
        <v>1293</v>
      </c>
      <c r="C582" t="s">
        <v>3168</v>
      </c>
      <c r="D582" t="s">
        <v>72</v>
      </c>
      <c r="E582">
        <v>8988.5177138899999</v>
      </c>
      <c r="F582">
        <v>890.6</v>
      </c>
      <c r="G582">
        <v>-0.342334732420216</v>
      </c>
      <c r="H582">
        <v>6.8796789939916501</v>
      </c>
      <c r="I582">
        <v>4.0837744376419796</v>
      </c>
      <c r="J582">
        <v>2.5644942123143202</v>
      </c>
      <c r="K582">
        <v>784.62012084016499</v>
      </c>
      <c r="L582">
        <v>748.93972033887405</v>
      </c>
      <c r="M582">
        <v>59.006106775845097</v>
      </c>
      <c r="N582">
        <v>1.9018640646211999</v>
      </c>
      <c r="O582">
        <v>5.0864585672580196</v>
      </c>
      <c r="P582">
        <v>44.577922077921997</v>
      </c>
      <c r="Q582">
        <v>0.14188485179000401</v>
      </c>
    </row>
    <row r="583" spans="1:17" x14ac:dyDescent="0.3">
      <c r="A583" t="s">
        <v>1294</v>
      </c>
      <c r="B583" t="s">
        <v>1295</v>
      </c>
      <c r="C583" t="s">
        <v>3173</v>
      </c>
      <c r="D583" t="s">
        <v>436</v>
      </c>
      <c r="E583">
        <v>8967.8999401000001</v>
      </c>
      <c r="F583">
        <v>659.95</v>
      </c>
      <c r="G583">
        <v>-12.550125535454701</v>
      </c>
      <c r="H583">
        <v>12.7205274106662</v>
      </c>
      <c r="I583">
        <v>-38.904848876055603</v>
      </c>
      <c r="J583">
        <v>0.888530283335629</v>
      </c>
      <c r="K583">
        <v>660.74776701593703</v>
      </c>
      <c r="L583">
        <v>720.85411952887398</v>
      </c>
      <c r="M583">
        <v>53.621382903130304</v>
      </c>
      <c r="N583">
        <v>0.80508863976823597</v>
      </c>
      <c r="O583">
        <v>66.224713993484301</v>
      </c>
      <c r="P583">
        <v>21.649769585253399</v>
      </c>
      <c r="Q583">
        <v>0.15933881079508899</v>
      </c>
    </row>
    <row r="584" spans="1:17" x14ac:dyDescent="0.3">
      <c r="A584" t="s">
        <v>1296</v>
      </c>
      <c r="B584" t="s">
        <v>1297</v>
      </c>
      <c r="C584" t="s">
        <v>3175</v>
      </c>
      <c r="D584" t="s">
        <v>281</v>
      </c>
      <c r="E584">
        <v>8909.878146645</v>
      </c>
      <c r="F584">
        <v>715.6</v>
      </c>
      <c r="G584">
        <v>-13.0378502699179</v>
      </c>
      <c r="H584">
        <v>-1.1264701550387499</v>
      </c>
      <c r="I584">
        <v>-1.4354202356237999</v>
      </c>
      <c r="J584">
        <v>1.82350722485994</v>
      </c>
      <c r="K584">
        <v>725.24071828235901</v>
      </c>
      <c r="L584">
        <v>672.19526985350296</v>
      </c>
      <c r="M584">
        <v>44.5049788168551</v>
      </c>
      <c r="N584">
        <v>0.52722446696747405</v>
      </c>
      <c r="O584">
        <v>17.062604807154798</v>
      </c>
      <c r="P584">
        <v>40.299970591118502</v>
      </c>
    </row>
    <row r="585" spans="1:17" x14ac:dyDescent="0.3">
      <c r="A585" t="s">
        <v>1298</v>
      </c>
      <c r="B585" t="s">
        <v>1299</v>
      </c>
      <c r="C585" t="s">
        <v>3166</v>
      </c>
      <c r="D585" t="s">
        <v>204</v>
      </c>
      <c r="E585">
        <v>8902.9598160000005</v>
      </c>
      <c r="F585">
        <v>451</v>
      </c>
      <c r="G585">
        <v>20.821963584619802</v>
      </c>
      <c r="H585">
        <v>10.3574504796795</v>
      </c>
      <c r="I585">
        <v>54.169323581625498</v>
      </c>
      <c r="J585">
        <v>2.0621996672226199</v>
      </c>
      <c r="K585">
        <v>412.68702353575202</v>
      </c>
      <c r="L585">
        <v>330.61996028507002</v>
      </c>
      <c r="M585">
        <v>55.917320135845003</v>
      </c>
      <c r="N585">
        <v>0.67407379782995702</v>
      </c>
      <c r="O585">
        <v>5.2771618625277101</v>
      </c>
      <c r="P585">
        <v>87.838400666389006</v>
      </c>
    </row>
    <row r="586" spans="1:17" x14ac:dyDescent="0.3">
      <c r="A586" t="s">
        <v>1300</v>
      </c>
      <c r="B586" t="s">
        <v>1301</v>
      </c>
      <c r="C586" t="s">
        <v>3175</v>
      </c>
      <c r="D586" t="s">
        <v>281</v>
      </c>
      <c r="E586">
        <v>8901.9136007100005</v>
      </c>
      <c r="F586">
        <v>2058.3000000000002</v>
      </c>
      <c r="G586">
        <v>73.612965581608407</v>
      </c>
      <c r="H586">
        <v>7.38331595927633</v>
      </c>
      <c r="I586">
        <v>76.944975885031397</v>
      </c>
      <c r="J586">
        <v>16.926528892199499</v>
      </c>
      <c r="K586">
        <v>1761.95184079244</v>
      </c>
      <c r="L586">
        <v>1397.3944731430099</v>
      </c>
      <c r="M586">
        <v>73.7695191218844</v>
      </c>
      <c r="N586">
        <v>0.85821065458908896</v>
      </c>
      <c r="O586">
        <v>5.8470582519554801</v>
      </c>
      <c r="P586">
        <v>136.016511867905</v>
      </c>
      <c r="Q586">
        <v>0.100248378600117</v>
      </c>
    </row>
    <row r="587" spans="1:17" hidden="1" x14ac:dyDescent="0.3">
      <c r="A587" t="s">
        <v>1302</v>
      </c>
      <c r="B587" t="s">
        <v>1303</v>
      </c>
      <c r="C587" t="s">
        <v>3176</v>
      </c>
      <c r="D587" t="s">
        <v>127</v>
      </c>
      <c r="E587">
        <v>8893.6156327000008</v>
      </c>
      <c r="F587">
        <v>365.7</v>
      </c>
      <c r="G587">
        <v>238.18262681153499</v>
      </c>
      <c r="H587">
        <v>5.0461290743137601</v>
      </c>
      <c r="I587">
        <v>64.789895902384103</v>
      </c>
      <c r="J587">
        <v>2.6548602724826802</v>
      </c>
      <c r="K587">
        <v>346.21707170685102</v>
      </c>
      <c r="L587">
        <v>262.70152844678199</v>
      </c>
      <c r="M587">
        <v>48.451584590528597</v>
      </c>
      <c r="N587">
        <v>0.47112006978604798</v>
      </c>
      <c r="O587">
        <v>8.7913590374624206</v>
      </c>
      <c r="P587">
        <v>364.38095238095201</v>
      </c>
      <c r="Q587">
        <v>0.15551379914543001</v>
      </c>
    </row>
    <row r="588" spans="1:17" x14ac:dyDescent="0.3">
      <c r="A588" t="s">
        <v>1304</v>
      </c>
      <c r="B588" t="s">
        <v>1305</v>
      </c>
      <c r="C588" t="s">
        <v>3172</v>
      </c>
      <c r="D588" t="s">
        <v>286</v>
      </c>
      <c r="E588">
        <v>8882.8740081600008</v>
      </c>
      <c r="F588">
        <v>548.6</v>
      </c>
      <c r="G588">
        <v>22.5416601244319</v>
      </c>
      <c r="H588">
        <v>-0.93002795751119005</v>
      </c>
      <c r="I588">
        <v>25.588582668540901</v>
      </c>
      <c r="J588">
        <v>2.3300854271020102</v>
      </c>
      <c r="K588">
        <v>533.16834201068605</v>
      </c>
      <c r="L588">
        <v>456.148559542643</v>
      </c>
      <c r="M588">
        <v>51.5142328175043</v>
      </c>
      <c r="N588">
        <v>0.87660204636225303</v>
      </c>
      <c r="O588">
        <v>9.7156398104265307</v>
      </c>
      <c r="P588">
        <v>60.7383533548198</v>
      </c>
      <c r="Q588">
        <v>0.11733850603382399</v>
      </c>
    </row>
    <row r="589" spans="1:17" x14ac:dyDescent="0.3">
      <c r="A589" t="s">
        <v>1306</v>
      </c>
      <c r="B589" t="s">
        <v>1307</v>
      </c>
      <c r="C589" t="s">
        <v>3171</v>
      </c>
      <c r="D589" t="s">
        <v>483</v>
      </c>
      <c r="E589">
        <v>8870.6358742949997</v>
      </c>
      <c r="F589">
        <v>300.05</v>
      </c>
      <c r="G589">
        <v>-28.398862686620198</v>
      </c>
      <c r="H589">
        <v>-2.7575787281228701</v>
      </c>
      <c r="I589">
        <v>13.286189168146599</v>
      </c>
      <c r="J589">
        <v>6.9977290610843204</v>
      </c>
      <c r="K589">
        <v>286.41219891124302</v>
      </c>
      <c r="L589">
        <v>281.593324601907</v>
      </c>
      <c r="M589">
        <v>64.139233101935503</v>
      </c>
      <c r="N589">
        <v>0.68877945026072196</v>
      </c>
      <c r="O589">
        <v>6.7822029661722896</v>
      </c>
      <c r="P589">
        <v>40.868544600938897</v>
      </c>
      <c r="Q589">
        <v>-7.2069648020898006E-2</v>
      </c>
    </row>
    <row r="590" spans="1:17" x14ac:dyDescent="0.3">
      <c r="A590" t="s">
        <v>1308</v>
      </c>
      <c r="B590" t="s">
        <v>1309</v>
      </c>
      <c r="C590" t="s">
        <v>3170</v>
      </c>
      <c r="D590" t="s">
        <v>78</v>
      </c>
      <c r="E590">
        <v>8851.1469518829999</v>
      </c>
      <c r="F590">
        <v>210.19</v>
      </c>
      <c r="G590">
        <v>7.6631701301849802</v>
      </c>
      <c r="H590">
        <v>12.3154628938385</v>
      </c>
      <c r="I590">
        <v>-8.5947317695266392</v>
      </c>
      <c r="J590">
        <v>-0.43439342407136899</v>
      </c>
      <c r="K590">
        <v>215.465245957977</v>
      </c>
      <c r="L590">
        <v>202.137900690918</v>
      </c>
      <c r="M590">
        <v>48.586070748508</v>
      </c>
      <c r="N590">
        <v>0.59871362465736899</v>
      </c>
      <c r="O590">
        <v>21.794566820495699</v>
      </c>
      <c r="P590">
        <v>42.986394557823097</v>
      </c>
      <c r="Q590">
        <v>7.9519793051916005E-2</v>
      </c>
    </row>
    <row r="591" spans="1:17" hidden="1" x14ac:dyDescent="0.3">
      <c r="A591" t="s">
        <v>1310</v>
      </c>
      <c r="B591" t="s">
        <v>1311</v>
      </c>
      <c r="C591" t="s">
        <v>3176</v>
      </c>
      <c r="D591" t="s">
        <v>258</v>
      </c>
      <c r="E591">
        <v>8848.0010375000002</v>
      </c>
      <c r="F591">
        <v>4355.1000000000004</v>
      </c>
      <c r="G591">
        <v>414.11583408751898</v>
      </c>
      <c r="H591">
        <v>-4.1232049167512299</v>
      </c>
      <c r="I591">
        <v>230.49424830576001</v>
      </c>
      <c r="J591">
        <v>1.9397861187410299</v>
      </c>
      <c r="K591">
        <v>4171.5281489478702</v>
      </c>
      <c r="L591">
        <v>2745.7228830378999</v>
      </c>
      <c r="M591">
        <v>49.113320164527202</v>
      </c>
      <c r="N591">
        <v>0.496462790722633</v>
      </c>
      <c r="O591">
        <v>16.540377947693401</v>
      </c>
      <c r="P591">
        <v>496.42563681183202</v>
      </c>
      <c r="Q591">
        <v>0.16397086720843501</v>
      </c>
    </row>
    <row r="592" spans="1:17" x14ac:dyDescent="0.3">
      <c r="A592" t="s">
        <v>1312</v>
      </c>
      <c r="B592" t="s">
        <v>1313</v>
      </c>
      <c r="C592" t="s">
        <v>3165</v>
      </c>
      <c r="D592" t="s">
        <v>269</v>
      </c>
      <c r="E592">
        <v>8818.9577891099998</v>
      </c>
      <c r="F592">
        <v>1333</v>
      </c>
      <c r="G592">
        <v>0.93245301939135605</v>
      </c>
      <c r="H592">
        <v>-0.64810015985068303</v>
      </c>
      <c r="I592">
        <v>-5.9442023403149902</v>
      </c>
      <c r="J592">
        <v>0.133031457524171</v>
      </c>
      <c r="K592">
        <v>1316.4182731802</v>
      </c>
      <c r="L592">
        <v>1222.23513787514</v>
      </c>
      <c r="M592">
        <v>53.923856194951099</v>
      </c>
      <c r="N592">
        <v>0.98384932714753304</v>
      </c>
      <c r="O592">
        <v>24.0772693173293</v>
      </c>
      <c r="P592">
        <v>36.452042174224502</v>
      </c>
    </row>
    <row r="593" spans="1:17" x14ac:dyDescent="0.3">
      <c r="A593" t="s">
        <v>1314</v>
      </c>
      <c r="B593" t="s">
        <v>1315</v>
      </c>
      <c r="C593" t="s">
        <v>3175</v>
      </c>
      <c r="D593" t="s">
        <v>501</v>
      </c>
      <c r="E593">
        <v>8818.2432356549998</v>
      </c>
      <c r="F593">
        <v>310.39999999999998</v>
      </c>
      <c r="G593">
        <v>-25.127812748903601</v>
      </c>
      <c r="H593">
        <v>18.401248269972001</v>
      </c>
      <c r="I593">
        <v>14.9088043384664</v>
      </c>
      <c r="J593">
        <v>13.304278774565701</v>
      </c>
      <c r="K593">
        <v>278.28687284439599</v>
      </c>
      <c r="L593">
        <v>266.08717042192097</v>
      </c>
      <c r="M593">
        <v>79.352349215421498</v>
      </c>
      <c r="N593">
        <v>1.4768651086515701</v>
      </c>
      <c r="O593">
        <v>4.8646907216494997</v>
      </c>
      <c r="P593">
        <v>41.090909090909001</v>
      </c>
      <c r="Q593">
        <v>-9.6837104046125E-2</v>
      </c>
    </row>
    <row r="594" spans="1:17" hidden="1" x14ac:dyDescent="0.3">
      <c r="A594" t="s">
        <v>1316</v>
      </c>
      <c r="B594" t="s">
        <v>1317</v>
      </c>
      <c r="C594" t="s">
        <v>3176</v>
      </c>
      <c r="D594" t="s">
        <v>46</v>
      </c>
      <c r="E594">
        <v>8812.4960525000006</v>
      </c>
      <c r="F594">
        <v>819.7</v>
      </c>
      <c r="G594">
        <v>277.88930435119897</v>
      </c>
      <c r="H594">
        <v>43.782474875212401</v>
      </c>
      <c r="I594">
        <v>294.11309725538302</v>
      </c>
      <c r="J594">
        <v>9.6280227951703008</v>
      </c>
      <c r="K594">
        <v>596.96725914400895</v>
      </c>
      <c r="L594">
        <v>376.42733643266899</v>
      </c>
      <c r="M594">
        <v>74.509886527997296</v>
      </c>
      <c r="N594">
        <v>0.66727176044939596</v>
      </c>
      <c r="O594">
        <v>5.70940588020005</v>
      </c>
      <c r="P594">
        <v>430.37851827887403</v>
      </c>
    </row>
    <row r="595" spans="1:17" hidden="1" x14ac:dyDescent="0.3">
      <c r="A595" t="s">
        <v>1318</v>
      </c>
      <c r="B595" t="s">
        <v>1319</v>
      </c>
      <c r="C595" t="s">
        <v>3176</v>
      </c>
      <c r="D595" t="s">
        <v>414</v>
      </c>
      <c r="E595">
        <v>8777.4270655500004</v>
      </c>
      <c r="F595">
        <v>1091.0999999999999</v>
      </c>
      <c r="G595">
        <v>11.136174171381899</v>
      </c>
      <c r="H595">
        <v>8.68495586230034</v>
      </c>
      <c r="I595">
        <v>23.768456560703999</v>
      </c>
      <c r="J595">
        <v>5.6184192405934104</v>
      </c>
      <c r="K595">
        <v>1026.2154497952199</v>
      </c>
      <c r="L595">
        <v>913.78946418950898</v>
      </c>
      <c r="M595">
        <v>66.358506083203395</v>
      </c>
      <c r="N595">
        <v>0.445183989946974</v>
      </c>
      <c r="O595">
        <v>13.463477224818901</v>
      </c>
      <c r="P595">
        <v>44.011086913482401</v>
      </c>
      <c r="Q595">
        <v>0.10764168398840999</v>
      </c>
    </row>
    <row r="596" spans="1:17" hidden="1" x14ac:dyDescent="0.3">
      <c r="A596" t="s">
        <v>1320</v>
      </c>
      <c r="B596" t="s">
        <v>1321</v>
      </c>
      <c r="C596" t="s">
        <v>3176</v>
      </c>
      <c r="D596" t="s">
        <v>286</v>
      </c>
      <c r="E596">
        <v>8772.6793225500005</v>
      </c>
      <c r="F596">
        <v>512.54999999999995</v>
      </c>
      <c r="G596">
        <v>118.472510728109</v>
      </c>
      <c r="H596">
        <v>-6.3143122091865296</v>
      </c>
      <c r="I596">
        <v>109.72972693074399</v>
      </c>
      <c r="J596">
        <v>-1.87111082749989</v>
      </c>
      <c r="K596">
        <v>473.33725575905697</v>
      </c>
      <c r="L596">
        <v>339.69524692490398</v>
      </c>
      <c r="M596">
        <v>48.754384984140003</v>
      </c>
      <c r="N596">
        <v>0.28293659448262098</v>
      </c>
      <c r="O596">
        <v>13.9401034045459</v>
      </c>
      <c r="P596">
        <v>190.150014152278</v>
      </c>
      <c r="Q596">
        <v>7.2587618463982997E-2</v>
      </c>
    </row>
    <row r="597" spans="1:17" hidden="1" x14ac:dyDescent="0.3">
      <c r="A597" t="s">
        <v>1322</v>
      </c>
      <c r="B597" t="s">
        <v>1323</v>
      </c>
      <c r="C597" t="s">
        <v>3176</v>
      </c>
      <c r="D597" t="s">
        <v>54</v>
      </c>
      <c r="E597">
        <v>8771.3624395299994</v>
      </c>
      <c r="F597">
        <v>5392.75</v>
      </c>
      <c r="G597">
        <v>-18.1493686242179</v>
      </c>
      <c r="H597">
        <v>-1.06600170997369</v>
      </c>
      <c r="I597">
        <v>-5.7657505100876101</v>
      </c>
      <c r="J597">
        <v>1.5731959288655499</v>
      </c>
      <c r="K597">
        <v>5191.2783158400298</v>
      </c>
      <c r="L597">
        <v>5053.2017677978902</v>
      </c>
      <c r="M597">
        <v>56.837326995941901</v>
      </c>
      <c r="N597">
        <v>1.0957537835528299</v>
      </c>
      <c r="O597">
        <v>4.6377080339344596</v>
      </c>
      <c r="P597">
        <v>16.309540498862301</v>
      </c>
      <c r="Q597">
        <v>-5.5961258356356E-2</v>
      </c>
    </row>
    <row r="598" spans="1:17" hidden="1" x14ac:dyDescent="0.3">
      <c r="A598" t="s">
        <v>1324</v>
      </c>
      <c r="B598" t="s">
        <v>1325</v>
      </c>
      <c r="C598" t="s">
        <v>3176</v>
      </c>
      <c r="D598" t="s">
        <v>121</v>
      </c>
      <c r="E598">
        <v>8739.3867426249999</v>
      </c>
      <c r="F598">
        <v>2695.05</v>
      </c>
      <c r="G598">
        <v>-41.943225271046899</v>
      </c>
      <c r="H598">
        <v>-4.9985033856571297</v>
      </c>
      <c r="I598">
        <v>-10.6422511706142</v>
      </c>
      <c r="J598">
        <v>-0.89035834372288403</v>
      </c>
      <c r="K598">
        <v>2763.7019133515901</v>
      </c>
      <c r="L598">
        <v>2711.91800937472</v>
      </c>
      <c r="M598">
        <v>39.869634281064499</v>
      </c>
      <c r="N598">
        <v>0.68384580298307895</v>
      </c>
      <c r="O598">
        <v>29.867720450455401</v>
      </c>
      <c r="P598">
        <v>14.7318007662835</v>
      </c>
      <c r="Q598">
        <v>3.3819957791040001E-3</v>
      </c>
    </row>
    <row r="599" spans="1:17" x14ac:dyDescent="0.3">
      <c r="A599" t="s">
        <v>1326</v>
      </c>
      <c r="B599" t="s">
        <v>1327</v>
      </c>
      <c r="C599" t="s">
        <v>3166</v>
      </c>
      <c r="D599" t="s">
        <v>204</v>
      </c>
      <c r="E599">
        <v>8730.9788279999993</v>
      </c>
      <c r="F599">
        <v>555.29999999999995</v>
      </c>
      <c r="G599">
        <v>6.7528238558709299</v>
      </c>
      <c r="H599">
        <v>0.471580884005801</v>
      </c>
      <c r="I599">
        <v>4.0607537265746103</v>
      </c>
      <c r="J599">
        <v>1.4457572471132401</v>
      </c>
      <c r="K599">
        <v>585.03369682443599</v>
      </c>
      <c r="L599">
        <v>548.50457751387501</v>
      </c>
      <c r="M599">
        <v>50.854185579463703</v>
      </c>
      <c r="N599">
        <v>0.46007988815107898</v>
      </c>
      <c r="O599">
        <v>27.462632811093101</v>
      </c>
      <c r="P599">
        <v>37.450495049504902</v>
      </c>
      <c r="Q599">
        <v>6.2743050172133996E-2</v>
      </c>
    </row>
    <row r="600" spans="1:17" x14ac:dyDescent="0.3">
      <c r="A600" t="s">
        <v>1328</v>
      </c>
      <c r="B600" t="s">
        <v>1329</v>
      </c>
      <c r="C600" t="s">
        <v>3168</v>
      </c>
      <c r="D600" t="s">
        <v>274</v>
      </c>
      <c r="E600">
        <v>8728.1605651000009</v>
      </c>
      <c r="F600">
        <v>426.4</v>
      </c>
      <c r="G600">
        <v>-22.397564452312199</v>
      </c>
      <c r="H600">
        <v>-2.2610033856571201</v>
      </c>
      <c r="I600">
        <v>-3.8065424993070698</v>
      </c>
      <c r="J600">
        <v>2.2213257552035302</v>
      </c>
      <c r="K600">
        <v>426.33143615255898</v>
      </c>
      <c r="L600">
        <v>410.40462330079498</v>
      </c>
      <c r="M600">
        <v>66.864464329786202</v>
      </c>
      <c r="N600">
        <v>0.793137465743734</v>
      </c>
      <c r="O600">
        <v>18.433395872420199</v>
      </c>
      <c r="P600">
        <v>22.616822429906499</v>
      </c>
      <c r="Q600">
        <v>6.3081518007838996E-2</v>
      </c>
    </row>
    <row r="601" spans="1:17" x14ac:dyDescent="0.3">
      <c r="A601" t="s">
        <v>1330</v>
      </c>
      <c r="B601" t="s">
        <v>1331</v>
      </c>
      <c r="C601" t="s">
        <v>3168</v>
      </c>
      <c r="D601" t="s">
        <v>124</v>
      </c>
      <c r="E601">
        <v>8706.4142650499998</v>
      </c>
      <c r="F601">
        <v>718.7</v>
      </c>
      <c r="G601">
        <v>-36.931224774361603</v>
      </c>
      <c r="H601">
        <v>11.1698580259061</v>
      </c>
      <c r="I601">
        <v>-6.3130927010779399</v>
      </c>
      <c r="J601">
        <v>6.17162000742423</v>
      </c>
      <c r="K601">
        <v>680.38609096381697</v>
      </c>
      <c r="L601">
        <v>702.44246710729999</v>
      </c>
      <c r="M601">
        <v>84.583491011116706</v>
      </c>
      <c r="N601">
        <v>0.97737575647782005</v>
      </c>
      <c r="O601">
        <v>18.129956866564601</v>
      </c>
      <c r="P601">
        <v>20.063481456732301</v>
      </c>
      <c r="Q601">
        <v>-8.9519564982177002E-2</v>
      </c>
    </row>
    <row r="602" spans="1:17" hidden="1" x14ac:dyDescent="0.3">
      <c r="A602" t="s">
        <v>1332</v>
      </c>
      <c r="B602" t="s">
        <v>1333</v>
      </c>
      <c r="C602" t="s">
        <v>3176</v>
      </c>
      <c r="D602" t="s">
        <v>419</v>
      </c>
      <c r="E602">
        <v>8697.4653355800001</v>
      </c>
      <c r="F602">
        <v>384.6</v>
      </c>
      <c r="G602">
        <v>179.41662831727601</v>
      </c>
      <c r="H602">
        <v>37.243421393103901</v>
      </c>
      <c r="I602">
        <v>73.014669316701003</v>
      </c>
      <c r="J602">
        <v>-4.8305602157583598</v>
      </c>
      <c r="K602">
        <v>322.10488055079497</v>
      </c>
      <c r="L602">
        <v>244.45520029001199</v>
      </c>
      <c r="M602">
        <v>62.454251834274402</v>
      </c>
      <c r="N602">
        <v>2.0166659718089899</v>
      </c>
      <c r="O602">
        <v>12.5845033801351</v>
      </c>
      <c r="P602">
        <v>240.95744680851001</v>
      </c>
      <c r="Q602">
        <v>0.17855489001271899</v>
      </c>
    </row>
    <row r="603" spans="1:17" hidden="1" x14ac:dyDescent="0.3">
      <c r="A603" t="s">
        <v>1334</v>
      </c>
      <c r="B603" t="s">
        <v>1335</v>
      </c>
      <c r="C603" t="s">
        <v>3168</v>
      </c>
      <c r="D603" t="s">
        <v>274</v>
      </c>
      <c r="E603">
        <v>8664.2428329600007</v>
      </c>
      <c r="F603">
        <v>391.9</v>
      </c>
      <c r="G603">
        <v>-27.0060258599934</v>
      </c>
      <c r="H603">
        <v>-8.8797084216283508</v>
      </c>
      <c r="I603">
        <v>-26.549272706145</v>
      </c>
      <c r="J603">
        <v>-1.81691835020299</v>
      </c>
      <c r="K603">
        <v>410.51625183104198</v>
      </c>
      <c r="M603">
        <v>41.320294012849999</v>
      </c>
      <c r="N603">
        <v>0.88366029788645595</v>
      </c>
      <c r="O603">
        <v>37.3437101301352</v>
      </c>
      <c r="P603">
        <v>7.3698630136986099</v>
      </c>
    </row>
    <row r="604" spans="1:17" x14ac:dyDescent="0.3">
      <c r="A604" t="s">
        <v>1336</v>
      </c>
      <c r="B604" t="s">
        <v>1337</v>
      </c>
      <c r="C604" t="s">
        <v>3165</v>
      </c>
      <c r="D604" t="s">
        <v>54</v>
      </c>
      <c r="E604">
        <v>8658.5266888749993</v>
      </c>
      <c r="F604">
        <v>497.3</v>
      </c>
      <c r="G604">
        <v>-4.3198785447429797</v>
      </c>
      <c r="H604">
        <v>4.3949795203257702</v>
      </c>
      <c r="I604">
        <v>30.771515492922699</v>
      </c>
      <c r="J604">
        <v>7.4953660040602497</v>
      </c>
      <c r="K604">
        <v>463.06767880550001</v>
      </c>
      <c r="L604">
        <v>400.64130310514099</v>
      </c>
      <c r="M604">
        <v>55.954295492891703</v>
      </c>
      <c r="N604">
        <v>0.77204872458404605</v>
      </c>
      <c r="O604">
        <v>8.2847375829479208</v>
      </c>
      <c r="P604">
        <v>55.649452269170503</v>
      </c>
    </row>
    <row r="605" spans="1:17" x14ac:dyDescent="0.3">
      <c r="A605" t="s">
        <v>1338</v>
      </c>
      <c r="B605" t="s">
        <v>1339</v>
      </c>
      <c r="C605" t="s">
        <v>3171</v>
      </c>
      <c r="D605" t="s">
        <v>81</v>
      </c>
      <c r="E605">
        <v>8657.0219978799996</v>
      </c>
      <c r="F605">
        <v>289.85000000000002</v>
      </c>
      <c r="G605">
        <v>-69.1625338469497</v>
      </c>
      <c r="H605">
        <v>-2.6178428079171101</v>
      </c>
      <c r="I605">
        <v>-18.4540652327278</v>
      </c>
      <c r="J605">
        <v>1.14627859641239</v>
      </c>
      <c r="K605">
        <v>296.36132456010603</v>
      </c>
      <c r="L605">
        <v>337.00232430934301</v>
      </c>
      <c r="M605">
        <v>47.932103689378799</v>
      </c>
      <c r="N605">
        <v>0.49605302062751599</v>
      </c>
      <c r="O605">
        <v>83.888218043815698</v>
      </c>
      <c r="P605">
        <v>11.0536398467433</v>
      </c>
      <c r="Q605">
        <v>-8.8940335203922999E-2</v>
      </c>
    </row>
    <row r="606" spans="1:17" x14ac:dyDescent="0.3">
      <c r="A606" t="s">
        <v>1340</v>
      </c>
      <c r="B606" t="s">
        <v>1341</v>
      </c>
      <c r="C606" t="s">
        <v>3174</v>
      </c>
      <c r="D606" t="s">
        <v>141</v>
      </c>
      <c r="E606">
        <v>8656.2238791599993</v>
      </c>
      <c r="F606">
        <v>546.29999999999995</v>
      </c>
      <c r="G606">
        <v>-31.919649909791399</v>
      </c>
      <c r="H606">
        <v>-2.8492386797747602</v>
      </c>
      <c r="I606">
        <v>-15.8120630932205</v>
      </c>
      <c r="J606">
        <v>0.35586550392171101</v>
      </c>
      <c r="K606">
        <v>581.72075782489298</v>
      </c>
      <c r="L606">
        <v>573.64881378613404</v>
      </c>
      <c r="M606">
        <v>41.784011917279201</v>
      </c>
      <c r="N606">
        <v>0.66282384621264201</v>
      </c>
      <c r="O606">
        <v>24.254072853743299</v>
      </c>
      <c r="P606">
        <v>15.0105263157894</v>
      </c>
      <c r="Q606">
        <v>7.8937031022409995E-2</v>
      </c>
    </row>
    <row r="607" spans="1:17" hidden="1" x14ac:dyDescent="0.3">
      <c r="A607" t="s">
        <v>1342</v>
      </c>
      <c r="B607" t="s">
        <v>1343</v>
      </c>
      <c r="C607" t="s">
        <v>3176</v>
      </c>
      <c r="D607" t="s">
        <v>740</v>
      </c>
      <c r="E607">
        <v>8642.3479203879997</v>
      </c>
      <c r="F607">
        <v>523.70000000000005</v>
      </c>
      <c r="G607">
        <v>-11.913778497596301</v>
      </c>
      <c r="H607">
        <v>-0.471527667257995</v>
      </c>
      <c r="I607">
        <v>-3.1430820254245</v>
      </c>
      <c r="J607">
        <v>0.80177199448899406</v>
      </c>
      <c r="K607">
        <v>523.01843676971396</v>
      </c>
      <c r="L607">
        <v>499.20189010204001</v>
      </c>
      <c r="M607">
        <v>73.886051750125603</v>
      </c>
      <c r="N607">
        <v>1.5679558096650901</v>
      </c>
      <c r="O607">
        <v>5.4802367767805702</v>
      </c>
      <c r="P607">
        <v>22.037610980355598</v>
      </c>
      <c r="Q607">
        <v>-1.0545973830429E-2</v>
      </c>
    </row>
    <row r="608" spans="1:17" x14ac:dyDescent="0.3">
      <c r="A608" t="s">
        <v>1344</v>
      </c>
      <c r="B608" t="s">
        <v>1345</v>
      </c>
      <c r="C608" t="s">
        <v>3167</v>
      </c>
      <c r="D608" t="s">
        <v>213</v>
      </c>
      <c r="E608">
        <v>8585.0948662179999</v>
      </c>
      <c r="F608">
        <v>210.98</v>
      </c>
      <c r="G608">
        <v>-9.2307975409778198</v>
      </c>
      <c r="H608">
        <v>-7.9877033639321597</v>
      </c>
      <c r="I608">
        <v>-17.2436649461354</v>
      </c>
      <c r="J608">
        <v>11.647592816546901</v>
      </c>
      <c r="K608">
        <v>207.57284133766501</v>
      </c>
      <c r="L608">
        <v>199.55625310573501</v>
      </c>
      <c r="M608">
        <v>56.153992109277297</v>
      </c>
      <c r="N608">
        <v>0.98566337536404203</v>
      </c>
      <c r="O608">
        <v>45.985401459854003</v>
      </c>
      <c r="P608">
        <v>46.057459328487298</v>
      </c>
      <c r="Q608">
        <v>8.2284073287061998E-2</v>
      </c>
    </row>
    <row r="609" spans="1:17" x14ac:dyDescent="0.3">
      <c r="A609" t="s">
        <v>1346</v>
      </c>
      <c r="B609" t="s">
        <v>1347</v>
      </c>
      <c r="C609" t="s">
        <v>3161</v>
      </c>
      <c r="D609" t="s">
        <v>232</v>
      </c>
      <c r="E609">
        <v>8547.5628692800001</v>
      </c>
      <c r="F609">
        <v>7684.05</v>
      </c>
      <c r="G609">
        <v>29.919035597558601</v>
      </c>
      <c r="H609">
        <v>14.267740941120399</v>
      </c>
      <c r="I609">
        <v>-1.8667618583043299</v>
      </c>
      <c r="J609">
        <v>2.4615026532279298</v>
      </c>
      <c r="K609">
        <v>7091.9039339905403</v>
      </c>
      <c r="L609">
        <v>6428.3296432500601</v>
      </c>
      <c r="M609">
        <v>73.856545203819707</v>
      </c>
      <c r="N609">
        <v>1.32240470116141</v>
      </c>
      <c r="O609">
        <v>2.7973529584008401</v>
      </c>
      <c r="P609">
        <v>74.241496598639401</v>
      </c>
      <c r="Q609">
        <v>4.5226668416894003E-2</v>
      </c>
    </row>
    <row r="610" spans="1:17" x14ac:dyDescent="0.3">
      <c r="A610" t="s">
        <v>1348</v>
      </c>
      <c r="B610" t="s">
        <v>1349</v>
      </c>
      <c r="C610" t="s">
        <v>3174</v>
      </c>
      <c r="D610" t="s">
        <v>141</v>
      </c>
      <c r="E610">
        <v>8529.1717462750003</v>
      </c>
      <c r="F610">
        <v>561.79999999999995</v>
      </c>
      <c r="G610">
        <v>13.776435279620699</v>
      </c>
      <c r="H610">
        <v>-1.94225769303134</v>
      </c>
      <c r="I610">
        <v>14.103763397228199</v>
      </c>
      <c r="J610">
        <v>5.6172309957795497</v>
      </c>
      <c r="K610">
        <v>572.44619627745601</v>
      </c>
      <c r="L610">
        <v>503.53258479968201</v>
      </c>
      <c r="M610">
        <v>50.957903328178098</v>
      </c>
      <c r="N610">
        <v>0.57773591557789095</v>
      </c>
      <c r="O610">
        <v>24.4215023139907</v>
      </c>
      <c r="P610">
        <v>48.4672304439746</v>
      </c>
      <c r="Q610">
        <v>2.2376292835054001E-2</v>
      </c>
    </row>
    <row r="611" spans="1:17" x14ac:dyDescent="0.3">
      <c r="A611" t="s">
        <v>1350</v>
      </c>
      <c r="B611" t="s">
        <v>1351</v>
      </c>
      <c r="C611" t="s">
        <v>3160</v>
      </c>
      <c r="D611" t="s">
        <v>286</v>
      </c>
      <c r="E611">
        <v>8526.5696731999997</v>
      </c>
      <c r="F611">
        <v>735.35</v>
      </c>
      <c r="G611">
        <v>1.32266832223168</v>
      </c>
      <c r="H611">
        <v>-12.190655380925699</v>
      </c>
      <c r="I611">
        <v>-19.5678024639349</v>
      </c>
      <c r="J611">
        <v>-3.7036289257194301</v>
      </c>
      <c r="K611">
        <v>756.15195824001398</v>
      </c>
      <c r="L611">
        <v>716.65668599091703</v>
      </c>
      <c r="M611">
        <v>32.066955051248897</v>
      </c>
      <c r="N611">
        <v>1.04585700666909</v>
      </c>
      <c r="O611">
        <v>25.341674032773501</v>
      </c>
      <c r="P611">
        <v>39.257646056244603</v>
      </c>
      <c r="Q611">
        <v>7.9296251757255007E-2</v>
      </c>
    </row>
    <row r="612" spans="1:17" x14ac:dyDescent="0.3">
      <c r="A612" t="s">
        <v>1352</v>
      </c>
      <c r="B612" t="s">
        <v>1353</v>
      </c>
      <c r="C612" t="s">
        <v>3160</v>
      </c>
      <c r="D612" t="s">
        <v>21</v>
      </c>
      <c r="E612">
        <v>8485.3421887999993</v>
      </c>
      <c r="F612">
        <v>2664.7</v>
      </c>
      <c r="G612">
        <v>-14.334811794912699</v>
      </c>
      <c r="H612">
        <v>-1.3857579683100001</v>
      </c>
      <c r="I612">
        <v>-14.866771405292999</v>
      </c>
      <c r="J612">
        <v>-2.7759513401470999</v>
      </c>
      <c r="K612">
        <v>2802.12813484873</v>
      </c>
      <c r="L612">
        <v>2651.8513255453199</v>
      </c>
      <c r="M612">
        <v>37.465545339775197</v>
      </c>
      <c r="N612">
        <v>1.9433853400641099</v>
      </c>
      <c r="O612">
        <v>18.024543100536601</v>
      </c>
      <c r="P612">
        <v>26.706450155726099</v>
      </c>
      <c r="Q612">
        <v>-2.5814504817713999E-2</v>
      </c>
    </row>
    <row r="613" spans="1:17" x14ac:dyDescent="0.3">
      <c r="A613" t="s">
        <v>1354</v>
      </c>
      <c r="B613" t="s">
        <v>1355</v>
      </c>
      <c r="C613" t="s">
        <v>3180</v>
      </c>
      <c r="D613" t="s">
        <v>1356</v>
      </c>
      <c r="E613">
        <v>8460.0748729799998</v>
      </c>
      <c r="F613">
        <v>1370.65</v>
      </c>
      <c r="G613">
        <v>155.78282287264599</v>
      </c>
      <c r="H613">
        <v>5.5236412542287701</v>
      </c>
      <c r="I613">
        <v>82.385917069650901</v>
      </c>
      <c r="J613">
        <v>8.9523444633002907</v>
      </c>
      <c r="K613">
        <v>1275.40968598057</v>
      </c>
      <c r="L613">
        <v>984.0105917011</v>
      </c>
      <c r="M613">
        <v>65.872002180399804</v>
      </c>
      <c r="N613">
        <v>0.55873840278230602</v>
      </c>
      <c r="O613">
        <v>3.6004815233648202</v>
      </c>
      <c r="P613">
        <v>214.766333677804</v>
      </c>
      <c r="Q613">
        <v>0.16072170677605099</v>
      </c>
    </row>
    <row r="614" spans="1:17" x14ac:dyDescent="0.3">
      <c r="A614" t="s">
        <v>1357</v>
      </c>
      <c r="B614" t="s">
        <v>1358</v>
      </c>
      <c r="C614" t="s">
        <v>3175</v>
      </c>
      <c r="D614" t="s">
        <v>501</v>
      </c>
      <c r="E614">
        <v>8459.4676697600007</v>
      </c>
      <c r="F614">
        <v>769.35</v>
      </c>
      <c r="G614">
        <v>-46.249827988565897</v>
      </c>
      <c r="H614">
        <v>-3.1552966366382602</v>
      </c>
      <c r="I614">
        <v>-30.466280673298701</v>
      </c>
      <c r="J614">
        <v>0.76927382997293003</v>
      </c>
      <c r="K614">
        <v>780.80521608456604</v>
      </c>
      <c r="L614">
        <v>836.16990075916794</v>
      </c>
      <c r="M614">
        <v>44.751033308796103</v>
      </c>
      <c r="N614">
        <v>0.335720153423058</v>
      </c>
      <c r="O614">
        <v>43.796711509715898</v>
      </c>
      <c r="P614">
        <v>6.7948362021099404</v>
      </c>
      <c r="Q614">
        <v>-2.9081632086679E-2</v>
      </c>
    </row>
    <row r="615" spans="1:17" x14ac:dyDescent="0.3">
      <c r="A615" t="s">
        <v>1359</v>
      </c>
      <c r="B615" t="s">
        <v>1360</v>
      </c>
      <c r="C615" t="s">
        <v>3167</v>
      </c>
      <c r="D615" t="s">
        <v>60</v>
      </c>
      <c r="E615">
        <v>8431.0662002000008</v>
      </c>
      <c r="F615">
        <v>15.47</v>
      </c>
      <c r="G615">
        <v>91.748644127553206</v>
      </c>
      <c r="H615">
        <v>-2.9567655614952102</v>
      </c>
      <c r="I615">
        <v>55.6646800185475</v>
      </c>
      <c r="J615">
        <v>1.11216054796477</v>
      </c>
      <c r="K615">
        <v>15.8613457824293</v>
      </c>
      <c r="L615">
        <v>12.9063232807865</v>
      </c>
      <c r="M615">
        <v>49.304695621099299</v>
      </c>
      <c r="N615">
        <v>0.42323037987913098</v>
      </c>
      <c r="O615">
        <v>36.3930187459599</v>
      </c>
      <c r="P615">
        <v>147.52000000000001</v>
      </c>
      <c r="Q615">
        <v>0.10889948093554799</v>
      </c>
    </row>
    <row r="616" spans="1:17" x14ac:dyDescent="0.3">
      <c r="A616" t="s">
        <v>1361</v>
      </c>
      <c r="B616" t="s">
        <v>1362</v>
      </c>
      <c r="C616" t="s">
        <v>3161</v>
      </c>
      <c r="D616" t="s">
        <v>21</v>
      </c>
      <c r="E616">
        <v>8428.1681549839996</v>
      </c>
      <c r="F616">
        <v>29.29</v>
      </c>
      <c r="G616">
        <v>33.709332088241197</v>
      </c>
      <c r="H616">
        <v>-9.8270184232511095</v>
      </c>
      <c r="I616">
        <v>-26.794287362626701</v>
      </c>
      <c r="J616">
        <v>1.32181167284249</v>
      </c>
      <c r="K616">
        <v>29.468485493268201</v>
      </c>
      <c r="L616">
        <v>27.9793288491074</v>
      </c>
      <c r="M616">
        <v>46.820803400032801</v>
      </c>
      <c r="N616">
        <v>0.70833904353583499</v>
      </c>
      <c r="O616">
        <v>38.2819846230433</v>
      </c>
      <c r="P616">
        <v>87.4042682926829</v>
      </c>
      <c r="Q616">
        <v>3.6730979984143E-2</v>
      </c>
    </row>
    <row r="617" spans="1:17" hidden="1" x14ac:dyDescent="0.3">
      <c r="A617" t="s">
        <v>1363</v>
      </c>
      <c r="B617" t="s">
        <v>1364</v>
      </c>
      <c r="C617" t="s">
        <v>3176</v>
      </c>
      <c r="D617" t="s">
        <v>740</v>
      </c>
      <c r="E617">
        <v>8375.5088797930002</v>
      </c>
      <c r="F617">
        <v>262.95999999999998</v>
      </c>
      <c r="G617">
        <v>1.6623800266906099</v>
      </c>
      <c r="H617">
        <v>0.97888900780850496</v>
      </c>
      <c r="I617">
        <v>1.1201896146305801</v>
      </c>
      <c r="J617">
        <v>1.06686385462338</v>
      </c>
      <c r="K617">
        <v>258.46804332887501</v>
      </c>
      <c r="L617">
        <v>239.506316175595</v>
      </c>
      <c r="M617">
        <v>59.785019392106697</v>
      </c>
      <c r="N617">
        <v>0.59470930956147205</v>
      </c>
      <c r="O617">
        <v>3.1145421356860199</v>
      </c>
      <c r="P617">
        <v>33.550025393600698</v>
      </c>
      <c r="Q617">
        <v>1.1816369177710001E-3</v>
      </c>
    </row>
    <row r="618" spans="1:17" hidden="1" x14ac:dyDescent="0.3">
      <c r="A618" t="s">
        <v>1365</v>
      </c>
      <c r="B618" t="s">
        <v>1366</v>
      </c>
      <c r="C618" t="s">
        <v>3176</v>
      </c>
      <c r="D618" t="s">
        <v>1367</v>
      </c>
      <c r="E618">
        <v>8369.7008711939998</v>
      </c>
      <c r="F618">
        <v>1230.3900000000001</v>
      </c>
      <c r="K618">
        <v>1221.0284065276701</v>
      </c>
      <c r="L618">
        <v>1201.49851616978</v>
      </c>
      <c r="M618">
        <v>68.273684852772604</v>
      </c>
      <c r="N618">
        <v>1</v>
      </c>
      <c r="Q618">
        <v>-6.1080809493942997E-2</v>
      </c>
    </row>
    <row r="619" spans="1:17" x14ac:dyDescent="0.3">
      <c r="A619" t="s">
        <v>1368</v>
      </c>
      <c r="B619" t="s">
        <v>1369</v>
      </c>
      <c r="C619" t="s">
        <v>3178</v>
      </c>
      <c r="D619" t="s">
        <v>611</v>
      </c>
      <c r="E619">
        <v>8362.6488604799997</v>
      </c>
      <c r="F619">
        <v>47.43</v>
      </c>
      <c r="G619">
        <v>-26.314474101367999</v>
      </c>
      <c r="H619">
        <v>2.64222242079448</v>
      </c>
      <c r="I619">
        <v>-17.935917617588</v>
      </c>
      <c r="J619">
        <v>0.27865780350452601</v>
      </c>
      <c r="K619">
        <v>46.9079053243507</v>
      </c>
      <c r="L619">
        <v>46.7151035944295</v>
      </c>
      <c r="M619">
        <v>48.781388427428801</v>
      </c>
      <c r="N619">
        <v>1.7187029261489299</v>
      </c>
      <c r="O619">
        <v>44.845034788108798</v>
      </c>
      <c r="P619">
        <v>22.716688227684301</v>
      </c>
      <c r="Q619">
        <v>2.7260615866334999E-2</v>
      </c>
    </row>
    <row r="620" spans="1:17" x14ac:dyDescent="0.3">
      <c r="A620" t="s">
        <v>1370</v>
      </c>
      <c r="B620" t="s">
        <v>1371</v>
      </c>
      <c r="C620" t="s">
        <v>3180</v>
      </c>
      <c r="D620" t="s">
        <v>1372</v>
      </c>
      <c r="E620">
        <v>8354.3533819999993</v>
      </c>
      <c r="F620">
        <v>664.05</v>
      </c>
      <c r="G620">
        <v>-3.7247683147286401</v>
      </c>
      <c r="H620">
        <v>-0.54731633933518697</v>
      </c>
      <c r="I620">
        <v>36.415642257809303</v>
      </c>
      <c r="J620">
        <v>6.3133989380576496</v>
      </c>
      <c r="K620">
        <v>655.15611678754999</v>
      </c>
      <c r="L620">
        <v>574.75068985044402</v>
      </c>
      <c r="M620">
        <v>54.969344696019498</v>
      </c>
      <c r="N620">
        <v>0.56264859624093599</v>
      </c>
      <c r="O620">
        <v>15.7141781492357</v>
      </c>
      <c r="P620">
        <v>63.177294507924799</v>
      </c>
      <c r="Q620">
        <v>0.14226653056191499</v>
      </c>
    </row>
    <row r="621" spans="1:17" x14ac:dyDescent="0.3">
      <c r="A621" t="s">
        <v>1373</v>
      </c>
      <c r="B621" t="s">
        <v>1374</v>
      </c>
      <c r="C621" t="s">
        <v>3161</v>
      </c>
      <c r="D621" t="s">
        <v>24</v>
      </c>
      <c r="E621">
        <v>8342.0175803309994</v>
      </c>
      <c r="F621">
        <v>223.07</v>
      </c>
      <c r="G621">
        <v>-33.099094800185597</v>
      </c>
      <c r="H621">
        <v>-3.1982231165988302</v>
      </c>
      <c r="I621">
        <v>-16.977206142422499</v>
      </c>
      <c r="J621">
        <v>1.0262265814337901</v>
      </c>
      <c r="K621">
        <v>223.775874210306</v>
      </c>
      <c r="L621">
        <v>222.26019846740701</v>
      </c>
      <c r="M621">
        <v>45.002929395521498</v>
      </c>
      <c r="N621">
        <v>1.3148160859263001</v>
      </c>
      <c r="O621">
        <v>28.4574348859102</v>
      </c>
      <c r="P621">
        <v>16.1822916666666</v>
      </c>
      <c r="Q621">
        <v>0.115938785439593</v>
      </c>
    </row>
    <row r="622" spans="1:17" hidden="1" x14ac:dyDescent="0.3">
      <c r="A622" t="s">
        <v>1375</v>
      </c>
      <c r="B622" t="s">
        <v>1376</v>
      </c>
      <c r="C622" t="s">
        <v>3176</v>
      </c>
      <c r="D622" t="s">
        <v>1377</v>
      </c>
      <c r="E622">
        <v>8338.9253964799991</v>
      </c>
      <c r="F622">
        <v>2069.25</v>
      </c>
      <c r="G622">
        <v>109.72815612178699</v>
      </c>
      <c r="H622">
        <v>7.0652565612924798</v>
      </c>
      <c r="I622">
        <v>82.153297088009097</v>
      </c>
      <c r="J622">
        <v>3.1824923954140099</v>
      </c>
      <c r="K622">
        <v>1816.9578788752001</v>
      </c>
      <c r="L622">
        <v>1363.2602367327199</v>
      </c>
      <c r="M622">
        <v>56.423567523929798</v>
      </c>
      <c r="N622">
        <v>0.71870982725174903</v>
      </c>
      <c r="O622">
        <v>7.5268817204301</v>
      </c>
      <c r="P622">
        <v>167</v>
      </c>
    </row>
    <row r="623" spans="1:17" x14ac:dyDescent="0.3">
      <c r="A623" t="s">
        <v>1378</v>
      </c>
      <c r="B623" t="s">
        <v>1379</v>
      </c>
      <c r="C623" t="s">
        <v>3164</v>
      </c>
      <c r="D623" t="s">
        <v>46</v>
      </c>
      <c r="E623">
        <v>8327.8934592000005</v>
      </c>
      <c r="F623">
        <v>1197.55</v>
      </c>
      <c r="G623">
        <v>42.232795991015401</v>
      </c>
      <c r="H623">
        <v>-9.4883456490055007</v>
      </c>
      <c r="I623">
        <v>-2.1183008966485102</v>
      </c>
      <c r="J623">
        <v>3.3111822915629499</v>
      </c>
      <c r="K623">
        <v>1280.0328473106899</v>
      </c>
      <c r="L623">
        <v>1116.2389210541501</v>
      </c>
      <c r="M623">
        <v>49.595891140815098</v>
      </c>
      <c r="N623">
        <v>1.13911488959069</v>
      </c>
      <c r="O623">
        <v>28.800467621393601</v>
      </c>
      <c r="P623">
        <v>84.238461538461493</v>
      </c>
      <c r="Q623">
        <v>0.135116400036428</v>
      </c>
    </row>
    <row r="624" spans="1:17" x14ac:dyDescent="0.3">
      <c r="A624" t="s">
        <v>1380</v>
      </c>
      <c r="B624" t="s">
        <v>1381</v>
      </c>
      <c r="C624" t="s">
        <v>3168</v>
      </c>
      <c r="D624" t="s">
        <v>345</v>
      </c>
      <c r="E624">
        <v>8292.4900673859993</v>
      </c>
      <c r="F624">
        <v>214.85</v>
      </c>
      <c r="G624">
        <v>29.289019225234899</v>
      </c>
      <c r="H624">
        <v>-6.0422533856571201</v>
      </c>
      <c r="I624">
        <v>-1.5683225692937399</v>
      </c>
      <c r="J624">
        <v>-0.46332579782022199</v>
      </c>
      <c r="K624">
        <v>221.07734314330199</v>
      </c>
      <c r="L624">
        <v>204.72006561667101</v>
      </c>
      <c r="M624">
        <v>42.993798525608902</v>
      </c>
      <c r="N624">
        <v>1.20572142029573</v>
      </c>
      <c r="O624">
        <v>21.945543402373701</v>
      </c>
      <c r="P624">
        <v>72.570281124497996</v>
      </c>
    </row>
    <row r="625" spans="1:17" x14ac:dyDescent="0.3">
      <c r="A625" t="s">
        <v>1382</v>
      </c>
      <c r="B625" t="s">
        <v>1383</v>
      </c>
      <c r="C625" t="s">
        <v>3173</v>
      </c>
      <c r="D625" t="s">
        <v>977</v>
      </c>
      <c r="E625">
        <v>8277.3057974399999</v>
      </c>
      <c r="F625">
        <v>904.15</v>
      </c>
      <c r="G625">
        <v>87.851227949559004</v>
      </c>
      <c r="H625">
        <v>3.4117238870701301</v>
      </c>
      <c r="I625">
        <v>37.448962735416302</v>
      </c>
      <c r="J625">
        <v>0.208494733813023</v>
      </c>
      <c r="K625">
        <v>873.73954137035298</v>
      </c>
      <c r="L625">
        <v>737.35737348285102</v>
      </c>
      <c r="M625">
        <v>46.658177536525997</v>
      </c>
      <c r="N625">
        <v>0.52382255587406901</v>
      </c>
      <c r="O625">
        <v>17.126582978487999</v>
      </c>
      <c r="P625">
        <v>131.358751279426</v>
      </c>
      <c r="Q625">
        <v>0.16806229623411401</v>
      </c>
    </row>
    <row r="626" spans="1:17" x14ac:dyDescent="0.3">
      <c r="A626" t="s">
        <v>1384</v>
      </c>
      <c r="B626" t="s">
        <v>1385</v>
      </c>
      <c r="C626" t="s">
        <v>3164</v>
      </c>
      <c r="D626" t="s">
        <v>46</v>
      </c>
      <c r="E626">
        <v>8264.7006662399999</v>
      </c>
      <c r="F626">
        <v>474.4</v>
      </c>
      <c r="G626">
        <v>71.215761117889997</v>
      </c>
      <c r="H626">
        <v>-16.196602670093601</v>
      </c>
      <c r="I626">
        <v>35.773510078612198</v>
      </c>
      <c r="J626">
        <v>-10.5477733484729</v>
      </c>
      <c r="K626">
        <v>512.43983854432895</v>
      </c>
      <c r="L626">
        <v>404.936954965599</v>
      </c>
      <c r="M626">
        <v>18.754451956006999</v>
      </c>
      <c r="N626">
        <v>0.415795813589173</v>
      </c>
      <c r="O626">
        <v>24.357082630691401</v>
      </c>
      <c r="P626">
        <v>152.34042553191401</v>
      </c>
      <c r="Q626">
        <v>0.211406880945785</v>
      </c>
    </row>
    <row r="627" spans="1:17" hidden="1" x14ac:dyDescent="0.3">
      <c r="A627" t="s">
        <v>1386</v>
      </c>
      <c r="B627" t="s">
        <v>1387</v>
      </c>
      <c r="C627" t="s">
        <v>3176</v>
      </c>
      <c r="D627" t="s">
        <v>258</v>
      </c>
      <c r="E627">
        <v>8254.39701135</v>
      </c>
      <c r="F627">
        <v>1301.3</v>
      </c>
      <c r="G627">
        <v>84.5299772271119</v>
      </c>
      <c r="H627">
        <v>4.8130556997334004</v>
      </c>
      <c r="I627">
        <v>86.217454407163203</v>
      </c>
      <c r="J627">
        <v>6.4847361184773398</v>
      </c>
      <c r="K627">
        <v>1278.43576594004</v>
      </c>
      <c r="L627">
        <v>1031.15378395158</v>
      </c>
      <c r="M627">
        <v>49.182612124008202</v>
      </c>
      <c r="N627">
        <v>0.96326099946058696</v>
      </c>
      <c r="O627">
        <v>11.7920540997464</v>
      </c>
      <c r="P627">
        <v>140.51381572867501</v>
      </c>
    </row>
    <row r="628" spans="1:17" x14ac:dyDescent="0.3">
      <c r="A628" t="s">
        <v>1388</v>
      </c>
      <c r="B628" t="s">
        <v>1389</v>
      </c>
      <c r="C628" t="s">
        <v>3161</v>
      </c>
      <c r="D628" t="s">
        <v>24</v>
      </c>
      <c r="E628">
        <v>8249.2957963949993</v>
      </c>
      <c r="F628">
        <v>42.2</v>
      </c>
      <c r="G628">
        <v>-39.400207021297803</v>
      </c>
      <c r="H628">
        <v>-1.1227534449409799</v>
      </c>
      <c r="I628">
        <v>-28.589379350556001</v>
      </c>
      <c r="J628">
        <v>-2.7209848860825798</v>
      </c>
      <c r="K628">
        <v>44.310395507135802</v>
      </c>
      <c r="L628">
        <v>47.582830480334003</v>
      </c>
      <c r="M628">
        <v>36.513710545465699</v>
      </c>
      <c r="N628">
        <v>0.52689906982196399</v>
      </c>
      <c r="O628">
        <v>49.289099526066302</v>
      </c>
      <c r="P628">
        <v>5.5000000000000098</v>
      </c>
      <c r="Q628">
        <v>7.5872035415948003E-2</v>
      </c>
    </row>
    <row r="629" spans="1:17" x14ac:dyDescent="0.3">
      <c r="A629" t="s">
        <v>1390</v>
      </c>
      <c r="B629" t="s">
        <v>1391</v>
      </c>
      <c r="C629" t="s">
        <v>3174</v>
      </c>
      <c r="D629" t="s">
        <v>141</v>
      </c>
      <c r="E629">
        <v>8244.7025691420004</v>
      </c>
      <c r="F629">
        <v>125.72</v>
      </c>
      <c r="G629">
        <v>27.865298849423201</v>
      </c>
      <c r="H629">
        <v>3.4458285073805301</v>
      </c>
      <c r="I629">
        <v>2.5567068615503401</v>
      </c>
      <c r="J629">
        <v>0.14974074961464501</v>
      </c>
      <c r="K629">
        <v>133.664345292245</v>
      </c>
      <c r="L629">
        <v>120.71682896927599</v>
      </c>
      <c r="M629">
        <v>43.311054414120498</v>
      </c>
      <c r="N629">
        <v>0.57421593669355697</v>
      </c>
      <c r="O629">
        <v>30.7349665924276</v>
      </c>
      <c r="P629">
        <v>82.202898550724598</v>
      </c>
      <c r="Q629">
        <v>2.9522378310840001E-3</v>
      </c>
    </row>
    <row r="630" spans="1:17" x14ac:dyDescent="0.3">
      <c r="A630" t="s">
        <v>1392</v>
      </c>
      <c r="B630" t="s">
        <v>1393</v>
      </c>
      <c r="C630" t="s">
        <v>3171</v>
      </c>
      <c r="D630" t="s">
        <v>81</v>
      </c>
      <c r="E630">
        <v>8241.7083425950004</v>
      </c>
      <c r="F630">
        <v>3266.1</v>
      </c>
      <c r="G630">
        <v>73.974373282416195</v>
      </c>
      <c r="H630">
        <v>5.3478312368577399</v>
      </c>
      <c r="I630">
        <v>7.1131783942740601</v>
      </c>
      <c r="J630">
        <v>2.4836940760127102</v>
      </c>
      <c r="K630">
        <v>3097.6821324840698</v>
      </c>
      <c r="L630">
        <v>2581.88572031887</v>
      </c>
      <c r="M630">
        <v>61.031206626295898</v>
      </c>
      <c r="N630">
        <v>0.79166976828327595</v>
      </c>
      <c r="O630">
        <v>7.4048559443985198</v>
      </c>
      <c r="P630">
        <v>110.57348247961001</v>
      </c>
      <c r="Q630">
        <v>0.194747216137103</v>
      </c>
    </row>
    <row r="631" spans="1:17" x14ac:dyDescent="0.3">
      <c r="A631" t="s">
        <v>1394</v>
      </c>
      <c r="B631" t="s">
        <v>1395</v>
      </c>
      <c r="C631" t="s">
        <v>3165</v>
      </c>
      <c r="D631" t="s">
        <v>54</v>
      </c>
      <c r="E631">
        <v>8233.01654452</v>
      </c>
      <c r="F631">
        <v>875.45</v>
      </c>
      <c r="G631">
        <v>115.102970524048</v>
      </c>
      <c r="H631">
        <v>18.0104251857714</v>
      </c>
      <c r="I631">
        <v>101.867736909401</v>
      </c>
      <c r="J631">
        <v>12.888581153381599</v>
      </c>
      <c r="K631">
        <v>704.63195713859898</v>
      </c>
      <c r="L631">
        <v>543.13221639395499</v>
      </c>
      <c r="M631">
        <v>75.959806644012303</v>
      </c>
      <c r="N631">
        <v>0.98385611769046399</v>
      </c>
      <c r="O631">
        <v>3.3068707521845799</v>
      </c>
      <c r="P631">
        <v>194.96293800538999</v>
      </c>
      <c r="Q631">
        <v>3.2528936811484999E-2</v>
      </c>
    </row>
    <row r="632" spans="1:17" x14ac:dyDescent="0.3">
      <c r="A632" t="s">
        <v>1396</v>
      </c>
      <c r="B632" t="s">
        <v>1397</v>
      </c>
      <c r="C632" t="s">
        <v>3164</v>
      </c>
      <c r="D632" t="s">
        <v>46</v>
      </c>
      <c r="E632">
        <v>8232.6339421550001</v>
      </c>
      <c r="F632">
        <v>554</v>
      </c>
      <c r="G632">
        <v>44.3389571387263</v>
      </c>
      <c r="H632">
        <v>2.5704991278412699</v>
      </c>
      <c r="I632">
        <v>16.9895500266387</v>
      </c>
      <c r="J632">
        <v>5.1494850121184896</v>
      </c>
      <c r="K632">
        <v>528.86020143610097</v>
      </c>
      <c r="L632">
        <v>456.895900137269</v>
      </c>
      <c r="M632">
        <v>58.515512992490002</v>
      </c>
      <c r="N632">
        <v>0.67052451106389199</v>
      </c>
      <c r="O632">
        <v>6.1371841155234597</v>
      </c>
      <c r="P632">
        <v>93.537117903930096</v>
      </c>
      <c r="Q632">
        <v>3.1578424114760001E-3</v>
      </c>
    </row>
    <row r="633" spans="1:17" x14ac:dyDescent="0.3">
      <c r="A633" t="s">
        <v>1398</v>
      </c>
      <c r="B633" t="s">
        <v>1399</v>
      </c>
      <c r="C633" t="s">
        <v>3169</v>
      </c>
      <c r="D633" t="s">
        <v>1400</v>
      </c>
      <c r="E633">
        <v>8226.9070807299995</v>
      </c>
      <c r="F633">
        <v>393.75</v>
      </c>
      <c r="G633">
        <v>41.384164593596502</v>
      </c>
      <c r="H633">
        <v>-10.207269323726299</v>
      </c>
      <c r="I633">
        <v>19.802818156685699</v>
      </c>
      <c r="J633">
        <v>2.86124825401737</v>
      </c>
      <c r="K633">
        <v>434.04289753232399</v>
      </c>
      <c r="L633">
        <v>388.98402542314301</v>
      </c>
      <c r="M633">
        <v>53.193089473934798</v>
      </c>
      <c r="N633">
        <v>0.541979816135848</v>
      </c>
      <c r="O633">
        <v>49.3333333333333</v>
      </c>
      <c r="P633">
        <v>90.171456170007204</v>
      </c>
      <c r="Q633">
        <v>9.2281223066263005E-2</v>
      </c>
    </row>
    <row r="634" spans="1:17" hidden="1" x14ac:dyDescent="0.3">
      <c r="A634" t="s">
        <v>1401</v>
      </c>
      <c r="B634" t="s">
        <v>1402</v>
      </c>
      <c r="C634" t="s">
        <v>3161</v>
      </c>
      <c r="D634" t="s">
        <v>553</v>
      </c>
      <c r="E634">
        <v>8213.0676291750005</v>
      </c>
      <c r="F634">
        <v>757.5</v>
      </c>
      <c r="G634">
        <v>14.4523843014604</v>
      </c>
      <c r="H634">
        <v>0.80784377767821702</v>
      </c>
      <c r="I634">
        <v>15.8930396360531</v>
      </c>
      <c r="J634">
        <v>2.5360016075674201</v>
      </c>
      <c r="K634">
        <v>728.83209215686099</v>
      </c>
      <c r="M634">
        <v>59.6669462674028</v>
      </c>
      <c r="N634">
        <v>0.770210278755174</v>
      </c>
      <c r="O634">
        <v>4.8976897689768997</v>
      </c>
      <c r="P634">
        <v>45.911586246749401</v>
      </c>
    </row>
    <row r="635" spans="1:17" x14ac:dyDescent="0.3">
      <c r="A635" t="s">
        <v>1403</v>
      </c>
      <c r="B635" t="s">
        <v>1404</v>
      </c>
      <c r="C635" t="s">
        <v>3173</v>
      </c>
      <c r="D635" t="s">
        <v>1405</v>
      </c>
      <c r="E635">
        <v>8172.4428965770003</v>
      </c>
      <c r="F635">
        <v>251.33</v>
      </c>
      <c r="G635">
        <v>-4.5337691113817096</v>
      </c>
      <c r="H635">
        <v>16.052816103602499</v>
      </c>
      <c r="I635">
        <v>22.535631012230599</v>
      </c>
      <c r="J635">
        <v>6.0038646754678497</v>
      </c>
      <c r="K635">
        <v>234.41561608580099</v>
      </c>
      <c r="L635">
        <v>208.525286862684</v>
      </c>
      <c r="M635">
        <v>62.842249542109798</v>
      </c>
      <c r="N635">
        <v>0.81833565018584997</v>
      </c>
      <c r="O635">
        <v>7.0305972227748299</v>
      </c>
      <c r="P635">
        <v>48.189858490566003</v>
      </c>
      <c r="Q635">
        <v>-1.8313154453142001E-2</v>
      </c>
    </row>
    <row r="636" spans="1:17" x14ac:dyDescent="0.3">
      <c r="A636" t="s">
        <v>1406</v>
      </c>
      <c r="B636" t="s">
        <v>1407</v>
      </c>
      <c r="C636" t="s">
        <v>624</v>
      </c>
      <c r="D636" t="s">
        <v>624</v>
      </c>
      <c r="E636">
        <v>8114.2863097999998</v>
      </c>
      <c r="F636">
        <v>403.55</v>
      </c>
      <c r="G636">
        <v>40.032090587254302</v>
      </c>
      <c r="H636">
        <v>3.2230336895231</v>
      </c>
      <c r="I636">
        <v>19.486717710672899</v>
      </c>
      <c r="J636">
        <v>-0.15305212826127501</v>
      </c>
      <c r="K636">
        <v>398.078812996529</v>
      </c>
      <c r="L636">
        <v>348.51295512986098</v>
      </c>
      <c r="M636">
        <v>47.799125728198398</v>
      </c>
      <c r="N636">
        <v>0.71909684472965496</v>
      </c>
      <c r="O636">
        <v>11.6714161813901</v>
      </c>
      <c r="P636">
        <v>87.523234200743502</v>
      </c>
      <c r="Q636">
        <v>4.1143408118863002E-2</v>
      </c>
    </row>
    <row r="637" spans="1:17" x14ac:dyDescent="0.3">
      <c r="A637" t="s">
        <v>1408</v>
      </c>
      <c r="B637" t="s">
        <v>1409</v>
      </c>
      <c r="C637" t="s">
        <v>3164</v>
      </c>
      <c r="D637" t="s">
        <v>46</v>
      </c>
      <c r="E637">
        <v>8035.2028565999999</v>
      </c>
      <c r="F637">
        <v>581.04999999999995</v>
      </c>
      <c r="G637">
        <v>84.627809043689297</v>
      </c>
      <c r="H637">
        <v>4.9716437267495097</v>
      </c>
      <c r="I637">
        <v>72.414470340852105</v>
      </c>
      <c r="J637">
        <v>4.7480439884084698</v>
      </c>
      <c r="K637">
        <v>538.42367272078798</v>
      </c>
      <c r="L637">
        <v>419.72124324653402</v>
      </c>
      <c r="M637">
        <v>59.488211438103697</v>
      </c>
      <c r="N637">
        <v>1.0239678012200799</v>
      </c>
      <c r="O637">
        <v>6.5312795800705503</v>
      </c>
      <c r="P637">
        <v>140.84974093264199</v>
      </c>
      <c r="Q637">
        <v>0.20428923439197799</v>
      </c>
    </row>
    <row r="638" spans="1:17" hidden="1" x14ac:dyDescent="0.3">
      <c r="A638" t="s">
        <v>1410</v>
      </c>
      <c r="B638" t="s">
        <v>1411</v>
      </c>
      <c r="C638" t="s">
        <v>3176</v>
      </c>
      <c r="D638" t="s">
        <v>258</v>
      </c>
      <c r="E638">
        <v>8012.2510617799999</v>
      </c>
      <c r="F638">
        <v>3454.95</v>
      </c>
      <c r="G638">
        <v>37.665421103512898</v>
      </c>
      <c r="H638">
        <v>3.5104425070376299</v>
      </c>
      <c r="I638">
        <v>89.133087514549601</v>
      </c>
      <c r="J638">
        <v>3.4991560439228699</v>
      </c>
      <c r="K638">
        <v>3275.7580522353201</v>
      </c>
      <c r="L638">
        <v>2637.2327552459601</v>
      </c>
      <c r="M638">
        <v>52.5483632765294</v>
      </c>
      <c r="N638">
        <v>0.47230846872723198</v>
      </c>
      <c r="O638">
        <v>13.8366691269048</v>
      </c>
      <c r="P638">
        <v>125.44535073409401</v>
      </c>
      <c r="Q638">
        <v>0.14209270829031201</v>
      </c>
    </row>
    <row r="639" spans="1:17" x14ac:dyDescent="0.3">
      <c r="A639" t="s">
        <v>1412</v>
      </c>
      <c r="B639" t="s">
        <v>1413</v>
      </c>
      <c r="C639" t="s">
        <v>3159</v>
      </c>
      <c r="D639" t="s">
        <v>1400</v>
      </c>
      <c r="E639">
        <v>7966.4477267699904</v>
      </c>
      <c r="F639">
        <v>485.95</v>
      </c>
      <c r="G639">
        <v>61.074728818559599</v>
      </c>
      <c r="H639">
        <v>-12.870094294748</v>
      </c>
      <c r="I639">
        <v>15.185490512098299</v>
      </c>
      <c r="J639">
        <v>2.8293427140969598</v>
      </c>
      <c r="K639">
        <v>516.91624097576801</v>
      </c>
      <c r="L639">
        <v>462.64173224452099</v>
      </c>
      <c r="M639">
        <v>48.317481499767403</v>
      </c>
      <c r="N639">
        <v>0.67735547887506997</v>
      </c>
      <c r="O639">
        <v>30.630723325445</v>
      </c>
      <c r="P639">
        <v>103.95215444879599</v>
      </c>
    </row>
    <row r="640" spans="1:17" x14ac:dyDescent="0.3">
      <c r="A640" t="s">
        <v>1414</v>
      </c>
      <c r="B640" t="s">
        <v>1415</v>
      </c>
      <c r="C640" t="s">
        <v>3175</v>
      </c>
      <c r="D640" t="s">
        <v>436</v>
      </c>
      <c r="E640">
        <v>7935.5195190599998</v>
      </c>
      <c r="F640">
        <v>491.15</v>
      </c>
      <c r="G640">
        <v>-29.3847450232862</v>
      </c>
      <c r="H640">
        <v>-4.80469270604548</v>
      </c>
      <c r="I640">
        <v>0.12259665704186699</v>
      </c>
      <c r="J640">
        <v>1.75382888564273</v>
      </c>
      <c r="K640">
        <v>511.30263686318199</v>
      </c>
      <c r="L640">
        <v>496.051646386605</v>
      </c>
      <c r="M640">
        <v>50.339394078901201</v>
      </c>
      <c r="N640">
        <v>0.41536465681998203</v>
      </c>
      <c r="O640">
        <v>29.064440598595102</v>
      </c>
      <c r="P640">
        <v>21.9339622641509</v>
      </c>
      <c r="Q640">
        <v>-1.4377239959366E-2</v>
      </c>
    </row>
    <row r="641" spans="1:17" x14ac:dyDescent="0.3">
      <c r="A641" t="s">
        <v>1416</v>
      </c>
      <c r="B641" t="s">
        <v>1417</v>
      </c>
      <c r="C641" t="s">
        <v>3173</v>
      </c>
      <c r="D641" t="s">
        <v>218</v>
      </c>
      <c r="E641">
        <v>7836.8174933</v>
      </c>
      <c r="F641">
        <v>1999.45</v>
      </c>
      <c r="G641">
        <v>-13.150503441345601</v>
      </c>
      <c r="H641">
        <v>-5.1706072300638404</v>
      </c>
      <c r="I641">
        <v>7.7310408568152003</v>
      </c>
      <c r="J641">
        <v>4.00303693196234</v>
      </c>
      <c r="K641">
        <v>2069.8140087585498</v>
      </c>
      <c r="L641">
        <v>1996.77625788819</v>
      </c>
      <c r="M641">
        <v>60.130214638294298</v>
      </c>
      <c r="N641">
        <v>0.42299110274802698</v>
      </c>
      <c r="O641">
        <v>37.187726624821799</v>
      </c>
      <c r="P641">
        <v>36.770640946713101</v>
      </c>
      <c r="Q641">
        <v>-2.1349471574540001E-2</v>
      </c>
    </row>
    <row r="642" spans="1:17" x14ac:dyDescent="0.3">
      <c r="A642" t="s">
        <v>1418</v>
      </c>
      <c r="B642" t="s">
        <v>1419</v>
      </c>
      <c r="C642" t="s">
        <v>3163</v>
      </c>
      <c r="D642" t="s">
        <v>118</v>
      </c>
      <c r="E642">
        <v>7833.2643596050002</v>
      </c>
      <c r="F642">
        <v>1227.3</v>
      </c>
      <c r="G642">
        <v>40.4334208892531</v>
      </c>
      <c r="H642">
        <v>9.6743414419290801</v>
      </c>
      <c r="I642">
        <v>26.6542463715198</v>
      </c>
      <c r="J642">
        <v>6.1817510965972398</v>
      </c>
      <c r="K642">
        <v>1176.9139207047101</v>
      </c>
      <c r="L642">
        <v>996.35994443012703</v>
      </c>
      <c r="M642">
        <v>70.847295023304198</v>
      </c>
      <c r="N642">
        <v>0.443476089450418</v>
      </c>
      <c r="O642">
        <v>9.6797848936690301</v>
      </c>
      <c r="P642">
        <v>88.452975047984594</v>
      </c>
      <c r="Q642">
        <v>7.8175527710043005E-2</v>
      </c>
    </row>
    <row r="643" spans="1:17" x14ac:dyDescent="0.3">
      <c r="A643" t="s">
        <v>1420</v>
      </c>
      <c r="B643" t="s">
        <v>1421</v>
      </c>
      <c r="C643" t="s">
        <v>3166</v>
      </c>
      <c r="D643" t="s">
        <v>204</v>
      </c>
      <c r="E643">
        <v>7805.1877425800003</v>
      </c>
      <c r="F643">
        <v>1465.65</v>
      </c>
      <c r="G643">
        <v>30.0873510191417</v>
      </c>
      <c r="H643">
        <v>2.1036175529710301</v>
      </c>
      <c r="I643">
        <v>41.1410366502652</v>
      </c>
      <c r="J643">
        <v>3.0515801325763601</v>
      </c>
      <c r="K643">
        <v>1394.9071289738199</v>
      </c>
      <c r="L643">
        <v>1171.7566294859701</v>
      </c>
      <c r="M643">
        <v>50.914355335035502</v>
      </c>
      <c r="N643">
        <v>0.71016857034050695</v>
      </c>
      <c r="O643">
        <v>5.7551257121413597</v>
      </c>
      <c r="P643">
        <v>78.628884826325404</v>
      </c>
      <c r="Q643">
        <v>6.0486280466179002E-2</v>
      </c>
    </row>
    <row r="644" spans="1:17" x14ac:dyDescent="0.3">
      <c r="A644" t="s">
        <v>1422</v>
      </c>
      <c r="B644" t="s">
        <v>1423</v>
      </c>
      <c r="C644" t="s">
        <v>3173</v>
      </c>
      <c r="D644" t="s">
        <v>281</v>
      </c>
      <c r="E644">
        <v>7770.0741733000004</v>
      </c>
      <c r="F644">
        <v>3227</v>
      </c>
      <c r="G644">
        <v>112.882707855913</v>
      </c>
      <c r="H644">
        <v>1.4106694030473099</v>
      </c>
      <c r="I644">
        <v>79.255262913683893</v>
      </c>
      <c r="J644">
        <v>-3.4670120625915701</v>
      </c>
      <c r="K644">
        <v>2876.8375484849698</v>
      </c>
      <c r="L644">
        <v>2110.8830727843101</v>
      </c>
      <c r="M644">
        <v>53.665725444495102</v>
      </c>
      <c r="N644">
        <v>0.98680743131179205</v>
      </c>
      <c r="O644">
        <v>11.247288503253699</v>
      </c>
      <c r="P644">
        <v>167.68975528826201</v>
      </c>
      <c r="Q644">
        <v>0.13761356410664199</v>
      </c>
    </row>
    <row r="645" spans="1:17" hidden="1" x14ac:dyDescent="0.3">
      <c r="A645" t="s">
        <v>1424</v>
      </c>
      <c r="B645" t="s">
        <v>1425</v>
      </c>
      <c r="C645" t="s">
        <v>3176</v>
      </c>
      <c r="D645" t="s">
        <v>21</v>
      </c>
      <c r="E645">
        <v>7769.5331204000004</v>
      </c>
      <c r="F645">
        <v>132</v>
      </c>
      <c r="G645">
        <v>38.670509990537298</v>
      </c>
      <c r="H645">
        <v>8.6956583549940999E-2</v>
      </c>
      <c r="I645">
        <v>-5.6820529960554902</v>
      </c>
      <c r="J645">
        <v>3.3027831459663002</v>
      </c>
      <c r="K645">
        <v>125.986099691866</v>
      </c>
      <c r="L645">
        <v>110.97455540486</v>
      </c>
      <c r="M645">
        <v>64.789718965050696</v>
      </c>
      <c r="N645">
        <v>1.1415927196681599</v>
      </c>
      <c r="O645">
        <v>8.4848484848484702</v>
      </c>
      <c r="P645">
        <v>65.413533834586403</v>
      </c>
      <c r="Q645">
        <v>0.27942871792454499</v>
      </c>
    </row>
    <row r="646" spans="1:17" hidden="1" x14ac:dyDescent="0.3">
      <c r="A646" t="s">
        <v>1426</v>
      </c>
      <c r="B646" t="s">
        <v>1427</v>
      </c>
      <c r="C646" t="s">
        <v>3176</v>
      </c>
      <c r="D646" t="s">
        <v>624</v>
      </c>
      <c r="E646">
        <v>7754.5485455549997</v>
      </c>
      <c r="F646">
        <v>3949</v>
      </c>
      <c r="G646">
        <v>-2.5853887009636498</v>
      </c>
      <c r="H646">
        <v>0.203582133755249</v>
      </c>
      <c r="I646">
        <v>8.5814878942929003</v>
      </c>
      <c r="J646">
        <v>3.9206095839587101</v>
      </c>
      <c r="K646">
        <v>3767.7095038891998</v>
      </c>
      <c r="L646">
        <v>3562.4024191221401</v>
      </c>
      <c r="M646">
        <v>61.184758093765801</v>
      </c>
      <c r="N646">
        <v>1.0447267019323501</v>
      </c>
      <c r="O646">
        <v>8.6047100531780192</v>
      </c>
      <c r="P646">
        <v>30.478597743304999</v>
      </c>
      <c r="Q646">
        <v>-2.2573742135210999E-2</v>
      </c>
    </row>
    <row r="647" spans="1:17" x14ac:dyDescent="0.3">
      <c r="A647" t="s">
        <v>1428</v>
      </c>
      <c r="B647" t="s">
        <v>1429</v>
      </c>
      <c r="C647" t="s">
        <v>3164</v>
      </c>
      <c r="D647" t="s">
        <v>46</v>
      </c>
      <c r="E647">
        <v>7740.8906526720002</v>
      </c>
      <c r="F647">
        <v>44.58</v>
      </c>
      <c r="G647">
        <v>47.063730738693799</v>
      </c>
      <c r="H647">
        <v>-4.3226399425115298</v>
      </c>
      <c r="I647">
        <v>13.610990271513201</v>
      </c>
      <c r="J647">
        <v>0.852420288224506</v>
      </c>
      <c r="K647">
        <v>47.308468940963003</v>
      </c>
      <c r="L647">
        <v>40.100912083173696</v>
      </c>
      <c r="M647">
        <v>42.096851722464699</v>
      </c>
      <c r="N647">
        <v>0.34279749349659899</v>
      </c>
      <c r="O647">
        <v>28.9816061013907</v>
      </c>
      <c r="P647">
        <v>98.882631968638805</v>
      </c>
      <c r="Q647">
        <v>0.13459706650395201</v>
      </c>
    </row>
    <row r="648" spans="1:17" hidden="1" x14ac:dyDescent="0.3">
      <c r="A648" t="s">
        <v>1430</v>
      </c>
      <c r="B648" t="s">
        <v>1431</v>
      </c>
      <c r="C648" t="s">
        <v>3176</v>
      </c>
      <c r="D648" t="s">
        <v>1432</v>
      </c>
      <c r="E648">
        <v>7725.7555199999997</v>
      </c>
      <c r="F648">
        <v>3684.35</v>
      </c>
      <c r="G648">
        <v>751.15158727425603</v>
      </c>
      <c r="H648">
        <v>20.962627269070101</v>
      </c>
      <c r="I648">
        <v>125.235294597646</v>
      </c>
      <c r="J648">
        <v>4.9945134891412399</v>
      </c>
      <c r="K648">
        <v>3264.5765379693298</v>
      </c>
      <c r="L648">
        <v>2176.2954239952401</v>
      </c>
      <c r="M648">
        <v>66.563719357800395</v>
      </c>
      <c r="N648">
        <v>0.57198112254470401</v>
      </c>
      <c r="O648">
        <v>7.2102270414048597</v>
      </c>
      <c r="P648">
        <v>915.39203527628399</v>
      </c>
    </row>
    <row r="649" spans="1:17" x14ac:dyDescent="0.3">
      <c r="A649" t="s">
        <v>1433</v>
      </c>
      <c r="B649" t="s">
        <v>1434</v>
      </c>
      <c r="C649" t="s">
        <v>3168</v>
      </c>
      <c r="D649" t="s">
        <v>624</v>
      </c>
      <c r="E649">
        <v>7724.73313778999</v>
      </c>
      <c r="F649">
        <v>583.95000000000005</v>
      </c>
      <c r="G649">
        <v>49.7504899974194</v>
      </c>
      <c r="H649">
        <v>18.287796115434201</v>
      </c>
      <c r="I649">
        <v>17.685410211939601</v>
      </c>
      <c r="J649">
        <v>6.0619388485710601</v>
      </c>
      <c r="K649">
        <v>516.36487612185795</v>
      </c>
      <c r="L649">
        <v>464.92452148008402</v>
      </c>
      <c r="M649">
        <v>71.646758508688606</v>
      </c>
      <c r="N649">
        <v>1.6346322439996099</v>
      </c>
      <c r="O649">
        <v>0.86480006849900504</v>
      </c>
      <c r="P649">
        <v>95.399029613518493</v>
      </c>
      <c r="Q649">
        <v>9.2127757457948004E-2</v>
      </c>
    </row>
    <row r="650" spans="1:17" x14ac:dyDescent="0.3">
      <c r="A650" t="s">
        <v>1435</v>
      </c>
      <c r="B650" t="s">
        <v>1436</v>
      </c>
      <c r="C650" t="s">
        <v>3171</v>
      </c>
      <c r="D650" t="s">
        <v>204</v>
      </c>
      <c r="E650">
        <v>7684.3896613999996</v>
      </c>
      <c r="F650">
        <v>1906.4</v>
      </c>
      <c r="G650">
        <v>69.856088045463395</v>
      </c>
      <c r="H650">
        <v>-11.7186563981654</v>
      </c>
      <c r="I650">
        <v>26.711669265964801</v>
      </c>
      <c r="J650">
        <v>0.92795002164898599</v>
      </c>
      <c r="K650">
        <v>1856.73728291007</v>
      </c>
      <c r="L650">
        <v>1503.4922489609901</v>
      </c>
      <c r="M650">
        <v>33.075423948668103</v>
      </c>
      <c r="N650">
        <v>0.51832323645118406</v>
      </c>
      <c r="O650">
        <v>13.9320184641208</v>
      </c>
      <c r="P650">
        <v>124.282352941176</v>
      </c>
      <c r="Q650">
        <v>3.9419916453784003E-2</v>
      </c>
    </row>
    <row r="651" spans="1:17" x14ac:dyDescent="0.3">
      <c r="A651" t="s">
        <v>1437</v>
      </c>
      <c r="B651" t="s">
        <v>1438</v>
      </c>
      <c r="C651" t="s">
        <v>3161</v>
      </c>
      <c r="D651" t="s">
        <v>24</v>
      </c>
      <c r="E651">
        <v>7676.87848992</v>
      </c>
      <c r="F651">
        <v>478.8</v>
      </c>
      <c r="G651">
        <v>-43.599763809687097</v>
      </c>
      <c r="H651">
        <v>5.4125113283906199</v>
      </c>
      <c r="I651">
        <v>-11.890868034189699</v>
      </c>
      <c r="J651">
        <v>5.2694277087768899</v>
      </c>
      <c r="K651">
        <v>467.12102450112297</v>
      </c>
      <c r="L651">
        <v>478.158205159403</v>
      </c>
      <c r="M651">
        <v>70.850506015578105</v>
      </c>
      <c r="N651">
        <v>0.77622286010263097</v>
      </c>
      <c r="O651">
        <v>27.683792815371699</v>
      </c>
      <c r="P651">
        <v>9.3025910284214106</v>
      </c>
      <c r="Q651">
        <v>-0.11056467485508301</v>
      </c>
    </row>
    <row r="652" spans="1:17" x14ac:dyDescent="0.3">
      <c r="A652" t="s">
        <v>1439</v>
      </c>
      <c r="B652" t="s">
        <v>1440</v>
      </c>
      <c r="C652" t="s">
        <v>3166</v>
      </c>
      <c r="D652" t="s">
        <v>204</v>
      </c>
      <c r="E652">
        <v>7670.5083066750003</v>
      </c>
      <c r="F652">
        <v>534.45000000000005</v>
      </c>
      <c r="G652">
        <v>1.89702101992354</v>
      </c>
      <c r="H652">
        <v>4.79827521409144</v>
      </c>
      <c r="I652">
        <v>14.218777013035201</v>
      </c>
      <c r="J652">
        <v>7.1562218506467596</v>
      </c>
      <c r="K652">
        <v>523.72918472243998</v>
      </c>
      <c r="L652">
        <v>462.839664592845</v>
      </c>
      <c r="M652">
        <v>62.2179242212259</v>
      </c>
      <c r="N652">
        <v>0.84652247586844998</v>
      </c>
      <c r="O652">
        <v>19.6744316587145</v>
      </c>
      <c r="P652">
        <v>51.081272084805597</v>
      </c>
      <c r="Q652">
        <v>5.0587827208515998E-2</v>
      </c>
    </row>
    <row r="653" spans="1:17" hidden="1" x14ac:dyDescent="0.3">
      <c r="A653" t="s">
        <v>1441</v>
      </c>
      <c r="B653" t="s">
        <v>1442</v>
      </c>
      <c r="C653" t="s">
        <v>3176</v>
      </c>
      <c r="D653" t="s">
        <v>54</v>
      </c>
      <c r="E653">
        <v>7668.2214849499996</v>
      </c>
      <c r="F653">
        <v>1513.1</v>
      </c>
      <c r="G653">
        <v>153.63068632221001</v>
      </c>
      <c r="H653">
        <v>-6.5105284014899203</v>
      </c>
      <c r="I653">
        <v>34.065868385661403</v>
      </c>
      <c r="J653">
        <v>8.38856456400055</v>
      </c>
      <c r="K653">
        <v>1356.78011533881</v>
      </c>
      <c r="L653">
        <v>1076.55383840954</v>
      </c>
      <c r="M653">
        <v>65.115844987034805</v>
      </c>
      <c r="N653">
        <v>0.94238416513521905</v>
      </c>
      <c r="O653">
        <v>5.0822814090278197</v>
      </c>
      <c r="P653">
        <v>250.21409559078799</v>
      </c>
      <c r="Q653">
        <v>0.126833721688696</v>
      </c>
    </row>
    <row r="654" spans="1:17" x14ac:dyDescent="0.3">
      <c r="A654" t="s">
        <v>1443</v>
      </c>
      <c r="B654" t="s">
        <v>1444</v>
      </c>
      <c r="C654" t="s">
        <v>3175</v>
      </c>
      <c r="D654" t="s">
        <v>376</v>
      </c>
      <c r="E654">
        <v>7648.9543336799998</v>
      </c>
      <c r="F654">
        <v>1606.05</v>
      </c>
      <c r="G654">
        <v>58.421078195280401</v>
      </c>
      <c r="H654">
        <v>-12.2770891765418</v>
      </c>
      <c r="I654">
        <v>44.705190971771898</v>
      </c>
      <c r="J654">
        <v>-3.6465012380231299</v>
      </c>
      <c r="K654">
        <v>1692.9465974648101</v>
      </c>
      <c r="L654">
        <v>1381.35764639427</v>
      </c>
      <c r="M654">
        <v>44.327855269826898</v>
      </c>
      <c r="N654">
        <v>0.90768581672429405</v>
      </c>
      <c r="O654">
        <v>19.9090937392982</v>
      </c>
      <c r="P654">
        <v>110.05100706251601</v>
      </c>
      <c r="Q654">
        <v>7.5056427269556997E-2</v>
      </c>
    </row>
    <row r="655" spans="1:17" x14ac:dyDescent="0.3">
      <c r="A655" t="s">
        <v>1445</v>
      </c>
      <c r="B655" t="s">
        <v>1446</v>
      </c>
      <c r="C655" t="s">
        <v>3179</v>
      </c>
      <c r="D655" t="s">
        <v>681</v>
      </c>
      <c r="E655">
        <v>7610.4003042000004</v>
      </c>
      <c r="F655">
        <v>442.95</v>
      </c>
      <c r="G655">
        <v>-14.1123104349105</v>
      </c>
      <c r="H655">
        <v>-9.59392417773633</v>
      </c>
      <c r="I655">
        <v>9.8274940591195694</v>
      </c>
      <c r="J655">
        <v>-2.6886959830844699</v>
      </c>
      <c r="K655">
        <v>478.83230530826398</v>
      </c>
      <c r="L655">
        <v>434.87153680344198</v>
      </c>
      <c r="M655">
        <v>35.949785006280102</v>
      </c>
      <c r="N655">
        <v>0.28887772412697998</v>
      </c>
      <c r="O655">
        <v>44.203634721751897</v>
      </c>
      <c r="P655">
        <v>38.812284550297697</v>
      </c>
      <c r="Q655">
        <v>6.4780269799581E-2</v>
      </c>
    </row>
    <row r="656" spans="1:17" x14ac:dyDescent="0.3">
      <c r="A656" t="s">
        <v>1447</v>
      </c>
      <c r="B656" t="s">
        <v>1448</v>
      </c>
      <c r="C656" t="s">
        <v>624</v>
      </c>
      <c r="D656" t="s">
        <v>624</v>
      </c>
      <c r="E656">
        <v>7572.2625452100001</v>
      </c>
      <c r="F656">
        <v>542.15</v>
      </c>
      <c r="G656">
        <v>-4.0084147847807103E-2</v>
      </c>
      <c r="H656">
        <v>-5.3646991158329298</v>
      </c>
      <c r="I656">
        <v>-0.73211055652966905</v>
      </c>
      <c r="J656">
        <v>1.13067906648329</v>
      </c>
      <c r="K656">
        <v>545.90791322750704</v>
      </c>
      <c r="L656">
        <v>509.45099572467598</v>
      </c>
      <c r="M656">
        <v>39.5467684805594</v>
      </c>
      <c r="N656">
        <v>1.28257877854585</v>
      </c>
      <c r="O656">
        <v>22.844231301300301</v>
      </c>
      <c r="P656">
        <v>39.729381443298898</v>
      </c>
      <c r="Q656">
        <v>7.2762502173673999E-2</v>
      </c>
    </row>
    <row r="657" spans="1:17" x14ac:dyDescent="0.3">
      <c r="A657" t="s">
        <v>1449</v>
      </c>
      <c r="B657" t="s">
        <v>1450</v>
      </c>
      <c r="C657" t="s">
        <v>3166</v>
      </c>
      <c r="D657" t="s">
        <v>204</v>
      </c>
      <c r="E657">
        <v>7549.8309353249997</v>
      </c>
      <c r="F657">
        <v>2590.4</v>
      </c>
      <c r="G657">
        <v>116.88036971795501</v>
      </c>
      <c r="H657">
        <v>0.969044299737019</v>
      </c>
      <c r="I657">
        <v>88.746237641439905</v>
      </c>
      <c r="J657">
        <v>3.2577916159259401</v>
      </c>
      <c r="K657">
        <v>2472.94422578489</v>
      </c>
      <c r="L657">
        <v>1846.44716010195</v>
      </c>
      <c r="M657">
        <v>47.801664363045496</v>
      </c>
      <c r="N657">
        <v>0.53130450119730599</v>
      </c>
      <c r="O657">
        <v>13.9630945027794</v>
      </c>
      <c r="P657">
        <v>199.60675456858601</v>
      </c>
      <c r="Q657">
        <v>0.15598742342522401</v>
      </c>
    </row>
    <row r="658" spans="1:17" x14ac:dyDescent="0.3">
      <c r="A658" t="s">
        <v>1451</v>
      </c>
      <c r="B658" t="s">
        <v>1452</v>
      </c>
      <c r="C658" t="s">
        <v>3166</v>
      </c>
      <c r="D658" t="s">
        <v>204</v>
      </c>
      <c r="E658">
        <v>7538.4339712000001</v>
      </c>
      <c r="F658">
        <v>511.6</v>
      </c>
      <c r="G658">
        <v>39.201850543295699</v>
      </c>
      <c r="H658">
        <v>1.3622565610305899</v>
      </c>
      <c r="I658">
        <v>49.049380260390599</v>
      </c>
      <c r="J658">
        <v>-0.42630099049677</v>
      </c>
      <c r="K658">
        <v>498.53886497742599</v>
      </c>
      <c r="L658">
        <v>413.37399268664097</v>
      </c>
      <c r="M658">
        <v>49.428393697657597</v>
      </c>
      <c r="N658">
        <v>0.75880039289657897</v>
      </c>
      <c r="O658">
        <v>9.3725566849100801</v>
      </c>
      <c r="P658">
        <v>88.399926348738703</v>
      </c>
      <c r="Q658">
        <v>0.14943912860057501</v>
      </c>
    </row>
    <row r="659" spans="1:17" x14ac:dyDescent="0.3">
      <c r="A659" t="s">
        <v>1453</v>
      </c>
      <c r="B659" t="s">
        <v>1454</v>
      </c>
      <c r="C659" t="s">
        <v>3173</v>
      </c>
      <c r="D659" t="s">
        <v>158</v>
      </c>
      <c r="E659">
        <v>7531.0680000000002</v>
      </c>
      <c r="F659">
        <v>394.15</v>
      </c>
      <c r="G659">
        <v>-33.576766112974198</v>
      </c>
      <c r="H659">
        <v>-5.2298665283073804</v>
      </c>
      <c r="I659">
        <v>-14.8071416681034</v>
      </c>
      <c r="J659">
        <v>-0.116340680536452</v>
      </c>
      <c r="K659">
        <v>433.78546974520901</v>
      </c>
      <c r="L659">
        <v>422.56914627576799</v>
      </c>
      <c r="M659">
        <v>43.343814486472503</v>
      </c>
      <c r="N659">
        <v>0.40558433119001702</v>
      </c>
      <c r="O659">
        <v>38.906507674743096</v>
      </c>
      <c r="P659">
        <v>14.2463768115941</v>
      </c>
      <c r="Q659">
        <v>8.0267134278642002E-2</v>
      </c>
    </row>
    <row r="660" spans="1:17" x14ac:dyDescent="0.3">
      <c r="A660" t="s">
        <v>1455</v>
      </c>
      <c r="B660" t="s">
        <v>1456</v>
      </c>
      <c r="C660" t="s">
        <v>3168</v>
      </c>
      <c r="D660" t="s">
        <v>837</v>
      </c>
      <c r="E660">
        <v>7516.9963015559997</v>
      </c>
      <c r="F660">
        <v>41.79</v>
      </c>
      <c r="G660">
        <v>-19.084689205779998</v>
      </c>
      <c r="H660">
        <v>5.5407755215855596</v>
      </c>
      <c r="I660">
        <v>-22.188188893144801</v>
      </c>
      <c r="J660">
        <v>10.470242527856501</v>
      </c>
      <c r="K660">
        <v>40.836106079578101</v>
      </c>
      <c r="L660">
        <v>42.642696851433698</v>
      </c>
      <c r="M660">
        <v>63.294906441681803</v>
      </c>
      <c r="N660">
        <v>1.9293750223023101</v>
      </c>
      <c r="O660">
        <v>29.2175161521895</v>
      </c>
      <c r="P660">
        <v>12.945945945945899</v>
      </c>
      <c r="Q660">
        <v>2.7001021929660002E-3</v>
      </c>
    </row>
    <row r="661" spans="1:17" hidden="1" x14ac:dyDescent="0.3">
      <c r="A661" t="s">
        <v>1457</v>
      </c>
      <c r="B661" t="s">
        <v>1458</v>
      </c>
      <c r="C661" t="s">
        <v>3176</v>
      </c>
      <c r="D661" t="s">
        <v>166</v>
      </c>
      <c r="E661">
        <v>7497.8901506960001</v>
      </c>
      <c r="F661">
        <v>203.63</v>
      </c>
      <c r="G661">
        <v>167.327660093666</v>
      </c>
      <c r="H661">
        <v>22.023503316431899</v>
      </c>
      <c r="I661">
        <v>40.384123342468499</v>
      </c>
      <c r="J661">
        <v>6.1486457242672703</v>
      </c>
      <c r="K661">
        <v>183.42027922319701</v>
      </c>
      <c r="L661">
        <v>142.96335316118399</v>
      </c>
      <c r="M661">
        <v>63.884132685379299</v>
      </c>
      <c r="N661">
        <v>0.74247894089552502</v>
      </c>
      <c r="O661">
        <v>5.9716151844030696</v>
      </c>
      <c r="P661">
        <v>237.13576158940299</v>
      </c>
    </row>
    <row r="662" spans="1:17" x14ac:dyDescent="0.3">
      <c r="A662" t="s">
        <v>1459</v>
      </c>
      <c r="B662" t="s">
        <v>1460</v>
      </c>
      <c r="C662" t="s">
        <v>3165</v>
      </c>
      <c r="D662" t="s">
        <v>54</v>
      </c>
      <c r="E662">
        <v>7492.8789453319996</v>
      </c>
      <c r="F662">
        <v>224.12</v>
      </c>
      <c r="G662">
        <v>-36.187294465319603</v>
      </c>
      <c r="H662">
        <v>2.6937672857370099</v>
      </c>
      <c r="I662">
        <v>-54.968308109767598</v>
      </c>
      <c r="J662">
        <v>5.6913796801325303</v>
      </c>
      <c r="K662">
        <v>228.11914609118401</v>
      </c>
      <c r="L662">
        <v>257.65059164047102</v>
      </c>
      <c r="M662">
        <v>62.6084306527667</v>
      </c>
      <c r="N662">
        <v>0.84709900161597096</v>
      </c>
      <c r="O662">
        <v>110.958415134749</v>
      </c>
      <c r="P662">
        <v>14.288628250892399</v>
      </c>
      <c r="Q662">
        <v>-2.2824480556616001E-2</v>
      </c>
    </row>
    <row r="663" spans="1:17" hidden="1" x14ac:dyDescent="0.3">
      <c r="A663" t="s">
        <v>1461</v>
      </c>
      <c r="B663" t="s">
        <v>1462</v>
      </c>
      <c r="C663" t="s">
        <v>3176</v>
      </c>
      <c r="D663" t="s">
        <v>258</v>
      </c>
      <c r="E663">
        <v>7485.5687615999996</v>
      </c>
      <c r="F663">
        <v>3338.6</v>
      </c>
      <c r="G663">
        <v>-5.9036538730123196</v>
      </c>
      <c r="H663">
        <v>-2.0771609312868198</v>
      </c>
      <c r="I663">
        <v>33.770704282215597</v>
      </c>
      <c r="J663">
        <v>9.5129944250156608</v>
      </c>
      <c r="K663">
        <v>3205.84580867768</v>
      </c>
      <c r="L663">
        <v>2916.3370904765902</v>
      </c>
      <c r="M663">
        <v>75.993871148012303</v>
      </c>
      <c r="N663">
        <v>0.561839441473028</v>
      </c>
      <c r="O663">
        <v>16.515904870304901</v>
      </c>
      <c r="P663">
        <v>59.056693663649298</v>
      </c>
      <c r="Q663">
        <v>9.8659372034542003E-2</v>
      </c>
    </row>
    <row r="664" spans="1:17" x14ac:dyDescent="0.3">
      <c r="A664" t="s">
        <v>1463</v>
      </c>
      <c r="B664" t="s">
        <v>1464</v>
      </c>
      <c r="C664" t="s">
        <v>3171</v>
      </c>
      <c r="D664" t="s">
        <v>1465</v>
      </c>
      <c r="E664">
        <v>7477.0366164799998</v>
      </c>
      <c r="F664">
        <v>278.14999999999998</v>
      </c>
      <c r="G664">
        <v>-39.188088059178902</v>
      </c>
      <c r="H664">
        <v>0.111692361742032</v>
      </c>
      <c r="I664">
        <v>-14.1871066420626</v>
      </c>
      <c r="J664">
        <v>8.3178180403194997</v>
      </c>
      <c r="K664">
        <v>280.37716968696498</v>
      </c>
      <c r="L664">
        <v>284.02525713821598</v>
      </c>
      <c r="M664">
        <v>65.974295981524605</v>
      </c>
      <c r="N664">
        <v>0.67023106829329104</v>
      </c>
      <c r="O664">
        <v>31.2061837138234</v>
      </c>
      <c r="P664">
        <v>11.237752449509999</v>
      </c>
      <c r="Q664">
        <v>7.7821960235667995E-2</v>
      </c>
    </row>
    <row r="665" spans="1:17" x14ac:dyDescent="0.3">
      <c r="A665" t="s">
        <v>1466</v>
      </c>
      <c r="B665" t="s">
        <v>1467</v>
      </c>
      <c r="C665" t="s">
        <v>3173</v>
      </c>
      <c r="D665" t="s">
        <v>135</v>
      </c>
      <c r="E665">
        <v>7456.7975511899904</v>
      </c>
      <c r="F665">
        <v>419.6</v>
      </c>
      <c r="G665">
        <v>-50.8521373534251</v>
      </c>
      <c r="H665">
        <v>-1.74634150654283</v>
      </c>
      <c r="I665">
        <v>-29.0937981372177</v>
      </c>
      <c r="J665">
        <v>-1.2366766613375499</v>
      </c>
      <c r="K665">
        <v>446.50124535754998</v>
      </c>
      <c r="L665">
        <v>476.79674558006798</v>
      </c>
      <c r="M665">
        <v>31.319969858047799</v>
      </c>
      <c r="N665">
        <v>0.34277605662288102</v>
      </c>
      <c r="O665">
        <v>68.064823641563393</v>
      </c>
      <c r="P665">
        <v>8.6765086765086608</v>
      </c>
      <c r="Q665">
        <v>2.3433785597946E-2</v>
      </c>
    </row>
    <row r="666" spans="1:17" x14ac:dyDescent="0.3">
      <c r="A666" t="s">
        <v>1468</v>
      </c>
      <c r="B666" t="s">
        <v>1469</v>
      </c>
      <c r="C666" t="s">
        <v>3175</v>
      </c>
      <c r="D666" t="s">
        <v>501</v>
      </c>
      <c r="E666">
        <v>7446.0738099999999</v>
      </c>
      <c r="F666">
        <v>2291.4499999999998</v>
      </c>
      <c r="G666">
        <v>-24.426985327922299</v>
      </c>
      <c r="H666">
        <v>0.90846911714870304</v>
      </c>
      <c r="I666">
        <v>-8.5272050667536003</v>
      </c>
      <c r="J666">
        <v>6.4474495427853302</v>
      </c>
      <c r="K666">
        <v>2248.06396588492</v>
      </c>
      <c r="L666">
        <v>2258.0142763833101</v>
      </c>
      <c r="M666">
        <v>71.361335087265601</v>
      </c>
      <c r="N666">
        <v>0.62263587726601299</v>
      </c>
      <c r="O666">
        <v>19.356739182613602</v>
      </c>
      <c r="P666">
        <v>16.910714285714199</v>
      </c>
      <c r="Q666">
        <v>-0.112024251850898</v>
      </c>
    </row>
    <row r="667" spans="1:17" hidden="1" x14ac:dyDescent="0.3">
      <c r="A667" t="s">
        <v>1470</v>
      </c>
      <c r="B667" t="s">
        <v>1471</v>
      </c>
      <c r="C667" t="s">
        <v>3176</v>
      </c>
      <c r="D667" t="s">
        <v>218</v>
      </c>
      <c r="E667">
        <v>7445.0471356799999</v>
      </c>
      <c r="F667">
        <v>1384.55</v>
      </c>
      <c r="G667">
        <v>5817.6596858755001</v>
      </c>
      <c r="H667">
        <v>-9.9181163632054208</v>
      </c>
      <c r="I667">
        <v>217.762540486056</v>
      </c>
      <c r="J667">
        <v>-2.5233349843999902</v>
      </c>
      <c r="K667">
        <v>1381.46309050386</v>
      </c>
      <c r="L667">
        <v>797.49004020881296</v>
      </c>
      <c r="M667">
        <v>29.728959149444002</v>
      </c>
      <c r="N667">
        <v>0.222083631096479</v>
      </c>
      <c r="O667">
        <v>18.811166082842799</v>
      </c>
    </row>
    <row r="668" spans="1:17" hidden="1" x14ac:dyDescent="0.3">
      <c r="A668" t="s">
        <v>1472</v>
      </c>
      <c r="B668" t="s">
        <v>1473</v>
      </c>
      <c r="C668" t="s">
        <v>3176</v>
      </c>
      <c r="D668" t="s">
        <v>43</v>
      </c>
      <c r="E668">
        <v>7406.8461180000004</v>
      </c>
      <c r="F668">
        <v>423.9</v>
      </c>
      <c r="G668">
        <v>11.4038307597214</v>
      </c>
      <c r="H668">
        <v>-91.750286647304506</v>
      </c>
      <c r="I668">
        <v>10.9342781725534</v>
      </c>
      <c r="J668">
        <v>-89.172917403037403</v>
      </c>
      <c r="K668">
        <v>400.38514157812602</v>
      </c>
      <c r="L668">
        <v>361.43591139845103</v>
      </c>
      <c r="M668">
        <v>55.7118417194866</v>
      </c>
      <c r="N668">
        <v>1.2858084549950899</v>
      </c>
      <c r="O668">
        <v>14.6850672328379</v>
      </c>
      <c r="P668">
        <v>47.606837606837502</v>
      </c>
      <c r="Q668">
        <v>1.2877227199586E-2</v>
      </c>
    </row>
    <row r="669" spans="1:17" x14ac:dyDescent="0.3">
      <c r="A669" t="s">
        <v>1474</v>
      </c>
      <c r="B669" t="s">
        <v>1475</v>
      </c>
      <c r="C669" t="s">
        <v>3178</v>
      </c>
      <c r="D669" t="s">
        <v>1476</v>
      </c>
      <c r="E669">
        <v>7368.6636828000001</v>
      </c>
      <c r="F669">
        <v>965.1</v>
      </c>
      <c r="G669">
        <v>-15.391361634000701</v>
      </c>
      <c r="H669">
        <v>0.82283856744278205</v>
      </c>
      <c r="I669">
        <v>31.579487654188799</v>
      </c>
      <c r="J669">
        <v>6.6482272000147598</v>
      </c>
      <c r="K669">
        <v>909.17205452030703</v>
      </c>
      <c r="L669">
        <v>817.46638222623801</v>
      </c>
      <c r="M669">
        <v>63.185656611261798</v>
      </c>
      <c r="N669">
        <v>1.2467388890684299</v>
      </c>
      <c r="O669">
        <v>7.2324111491037302</v>
      </c>
      <c r="P669">
        <v>63.161453930684701</v>
      </c>
      <c r="Q669">
        <v>-1.2395310541957E-2</v>
      </c>
    </row>
    <row r="670" spans="1:17" x14ac:dyDescent="0.3">
      <c r="A670" t="s">
        <v>1477</v>
      </c>
      <c r="B670" t="s">
        <v>1478</v>
      </c>
      <c r="C670" t="s">
        <v>624</v>
      </c>
      <c r="D670" t="s">
        <v>624</v>
      </c>
      <c r="E670">
        <v>7310.9737839999998</v>
      </c>
      <c r="F670">
        <v>357.55</v>
      </c>
      <c r="G670">
        <v>-33.414890208280497</v>
      </c>
      <c r="H670">
        <v>-2.6435170468593001</v>
      </c>
      <c r="I670">
        <v>-13.673305831486401</v>
      </c>
      <c r="J670">
        <v>1.73310714655729</v>
      </c>
      <c r="K670">
        <v>362.76559661207</v>
      </c>
      <c r="L670">
        <v>349.55665041899198</v>
      </c>
      <c r="M670">
        <v>45.0999789688302</v>
      </c>
      <c r="N670">
        <v>0.66226632838272603</v>
      </c>
      <c r="O670">
        <v>22.206684379807001</v>
      </c>
      <c r="P670">
        <v>33.538748832866403</v>
      </c>
      <c r="Q670">
        <v>0.13125192109582701</v>
      </c>
    </row>
    <row r="671" spans="1:17" x14ac:dyDescent="0.3">
      <c r="A671" t="s">
        <v>1479</v>
      </c>
      <c r="B671" t="s">
        <v>1480</v>
      </c>
      <c r="C671" t="s">
        <v>3168</v>
      </c>
      <c r="D671" t="s">
        <v>72</v>
      </c>
      <c r="E671">
        <v>7299.6617733200001</v>
      </c>
      <c r="F671">
        <v>3614.8</v>
      </c>
      <c r="G671">
        <v>37.215155053167898</v>
      </c>
      <c r="H671">
        <v>-1.55399058299287</v>
      </c>
      <c r="I671">
        <v>78.654043869294398</v>
      </c>
      <c r="J671">
        <v>3.2197981394733199</v>
      </c>
      <c r="K671">
        <v>3401.8292214621501</v>
      </c>
      <c r="L671">
        <v>2708.8232420699201</v>
      </c>
      <c r="M671">
        <v>61.422952597192001</v>
      </c>
      <c r="N671">
        <v>0.44070765011097301</v>
      </c>
      <c r="O671">
        <v>5.67804581166315</v>
      </c>
      <c r="P671">
        <v>126.633228840125</v>
      </c>
      <c r="Q671">
        <v>-1.4958569970178999E-2</v>
      </c>
    </row>
    <row r="672" spans="1:17" x14ac:dyDescent="0.3">
      <c r="A672" t="s">
        <v>1481</v>
      </c>
      <c r="B672" t="s">
        <v>1482</v>
      </c>
      <c r="C672" t="s">
        <v>3164</v>
      </c>
      <c r="D672" t="s">
        <v>46</v>
      </c>
      <c r="E672">
        <v>7249.8532660350002</v>
      </c>
      <c r="F672">
        <v>190.22</v>
      </c>
      <c r="G672">
        <v>0.20128072979615999</v>
      </c>
      <c r="H672">
        <v>1.0813489937794301</v>
      </c>
      <c r="I672">
        <v>-14.5770333929771</v>
      </c>
      <c r="J672">
        <v>0.68277855133848997</v>
      </c>
      <c r="K672">
        <v>195.02085049588601</v>
      </c>
      <c r="L672">
        <v>190.36917075234001</v>
      </c>
      <c r="M672">
        <v>52.161102649396398</v>
      </c>
      <c r="N672">
        <v>0.71975448848647705</v>
      </c>
      <c r="O672">
        <v>31.058774051098698</v>
      </c>
      <c r="P672">
        <v>38.644314868804599</v>
      </c>
      <c r="Q672">
        <v>0.136839032533528</v>
      </c>
    </row>
    <row r="673" spans="1:17" x14ac:dyDescent="0.3">
      <c r="A673" t="s">
        <v>1483</v>
      </c>
      <c r="B673" t="s">
        <v>1484</v>
      </c>
      <c r="C673" t="s">
        <v>3160</v>
      </c>
      <c r="D673" t="s">
        <v>21</v>
      </c>
      <c r="E673">
        <v>7249.3368307800001</v>
      </c>
      <c r="F673">
        <v>846.2</v>
      </c>
      <c r="G673">
        <v>47.132521463937202</v>
      </c>
      <c r="H673">
        <v>3.3361015600605999</v>
      </c>
      <c r="I673">
        <v>28.602004985359802</v>
      </c>
      <c r="J673">
        <v>10.949048879206901</v>
      </c>
      <c r="K673">
        <v>823.71593704669795</v>
      </c>
      <c r="L673">
        <v>707.273439752934</v>
      </c>
      <c r="M673">
        <v>75.691526390415802</v>
      </c>
      <c r="N673">
        <v>0.66136799011748104</v>
      </c>
      <c r="O673">
        <v>9.6312928385724401</v>
      </c>
      <c r="P673">
        <v>103.903614457831</v>
      </c>
      <c r="Q673">
        <v>0.13148550150268901</v>
      </c>
    </row>
    <row r="674" spans="1:17" x14ac:dyDescent="0.3">
      <c r="A674" t="s">
        <v>1485</v>
      </c>
      <c r="B674" t="s">
        <v>1486</v>
      </c>
      <c r="C674" t="s">
        <v>3164</v>
      </c>
      <c r="D674" t="s">
        <v>46</v>
      </c>
      <c r="E674">
        <v>7225.5348823630002</v>
      </c>
      <c r="F674">
        <v>247.8</v>
      </c>
      <c r="G674">
        <v>95.847641215874106</v>
      </c>
      <c r="H674">
        <v>6.9413725159126596</v>
      </c>
      <c r="I674">
        <v>39.1055352854898</v>
      </c>
      <c r="J674">
        <v>10.7097760472196</v>
      </c>
      <c r="K674">
        <v>236.552514433852</v>
      </c>
      <c r="L674">
        <v>193.732435870953</v>
      </c>
      <c r="M674">
        <v>62.731892674490702</v>
      </c>
      <c r="N674">
        <v>1.4789075867845101</v>
      </c>
      <c r="O674">
        <v>14.907183212267901</v>
      </c>
      <c r="P674">
        <v>147.67616191904</v>
      </c>
      <c r="Q674">
        <v>0.10246794957489801</v>
      </c>
    </row>
    <row r="675" spans="1:17" x14ac:dyDescent="0.3">
      <c r="A675" t="s">
        <v>1487</v>
      </c>
      <c r="B675" t="s">
        <v>1488</v>
      </c>
      <c r="C675" t="s">
        <v>3175</v>
      </c>
      <c r="D675" t="s">
        <v>376</v>
      </c>
      <c r="E675">
        <v>7182.2737644899898</v>
      </c>
      <c r="F675">
        <v>85.13</v>
      </c>
      <c r="G675">
        <v>-7.9186248611687802</v>
      </c>
      <c r="H675">
        <v>-0.17646372149961601</v>
      </c>
      <c r="I675">
        <v>1.9281034419709799</v>
      </c>
      <c r="J675">
        <v>7.5092637465163898</v>
      </c>
      <c r="K675">
        <v>84.599620815453505</v>
      </c>
      <c r="L675">
        <v>76.864601398127306</v>
      </c>
      <c r="M675">
        <v>62.305002795470102</v>
      </c>
      <c r="N675">
        <v>0.40487527651407801</v>
      </c>
      <c r="O675">
        <v>15.5291906495947</v>
      </c>
      <c r="P675">
        <v>45.1491901108269</v>
      </c>
      <c r="Q675">
        <v>7.2933794842999999E-2</v>
      </c>
    </row>
    <row r="676" spans="1:17" x14ac:dyDescent="0.3">
      <c r="A676" t="s">
        <v>1489</v>
      </c>
      <c r="B676" t="s">
        <v>1490</v>
      </c>
      <c r="C676" t="s">
        <v>3171</v>
      </c>
      <c r="D676" t="s">
        <v>86</v>
      </c>
      <c r="E676">
        <v>7159.7346356349999</v>
      </c>
      <c r="F676">
        <v>1498</v>
      </c>
      <c r="G676">
        <v>-29.840855832185799</v>
      </c>
      <c r="H676">
        <v>3.8828474670669899</v>
      </c>
      <c r="I676">
        <v>-2.06363103183826</v>
      </c>
      <c r="J676">
        <v>4.9139561280752702</v>
      </c>
      <c r="K676">
        <v>1456.20022852798</v>
      </c>
      <c r="L676">
        <v>1426.3705931381501</v>
      </c>
      <c r="M676">
        <v>59.2011995303126</v>
      </c>
      <c r="N676">
        <v>4.8607984906484401</v>
      </c>
      <c r="O676">
        <v>7.1428571428571397</v>
      </c>
      <c r="P676">
        <v>19.8399999999999</v>
      </c>
      <c r="Q676">
        <v>-0.130434830976737</v>
      </c>
    </row>
    <row r="677" spans="1:17" hidden="1" x14ac:dyDescent="0.3">
      <c r="A677" t="s">
        <v>1491</v>
      </c>
      <c r="B677" t="s">
        <v>1492</v>
      </c>
      <c r="C677" t="s">
        <v>3176</v>
      </c>
      <c r="D677" t="s">
        <v>999</v>
      </c>
      <c r="E677">
        <v>7150.4457276000003</v>
      </c>
      <c r="F677">
        <v>771.2</v>
      </c>
      <c r="G677">
        <v>595.45970430920102</v>
      </c>
      <c r="H677">
        <v>-12.3499713571873</v>
      </c>
      <c r="I677">
        <v>122.15382046980299</v>
      </c>
      <c r="J677">
        <v>-0.70778763856371496</v>
      </c>
      <c r="K677">
        <v>767.15986960348698</v>
      </c>
      <c r="L677">
        <v>570.58239452628197</v>
      </c>
      <c r="M677">
        <v>39.6440042446307</v>
      </c>
      <c r="N677">
        <v>0.75498395772656601</v>
      </c>
      <c r="O677">
        <v>18.088692946058</v>
      </c>
      <c r="P677">
        <v>711.78947368420995</v>
      </c>
      <c r="Q677">
        <v>0.24390830117735299</v>
      </c>
    </row>
    <row r="678" spans="1:17" x14ac:dyDescent="0.3">
      <c r="A678" t="s">
        <v>1493</v>
      </c>
      <c r="B678" t="s">
        <v>1494</v>
      </c>
      <c r="C678" t="s">
        <v>3171</v>
      </c>
      <c r="D678" t="s">
        <v>483</v>
      </c>
      <c r="E678">
        <v>7148.8888568949997</v>
      </c>
      <c r="F678">
        <v>492.15</v>
      </c>
      <c r="G678">
        <v>-52.526227039071202</v>
      </c>
      <c r="H678">
        <v>10.1162287572</v>
      </c>
      <c r="I678">
        <v>-16.403548720731202</v>
      </c>
      <c r="J678">
        <v>5.3461149993105197</v>
      </c>
      <c r="K678">
        <v>477.12476181749298</v>
      </c>
      <c r="L678">
        <v>519.61870380461505</v>
      </c>
      <c r="M678">
        <v>69.278014833738794</v>
      </c>
      <c r="N678">
        <v>1.9350962510915899</v>
      </c>
      <c r="O678">
        <v>45.280910291577698</v>
      </c>
      <c r="P678">
        <v>14.8541423570595</v>
      </c>
      <c r="Q678">
        <v>-2.8962280491779999E-2</v>
      </c>
    </row>
    <row r="679" spans="1:17" hidden="1" x14ac:dyDescent="0.3">
      <c r="A679" t="s">
        <v>1495</v>
      </c>
      <c r="B679" t="s">
        <v>1496</v>
      </c>
      <c r="C679" t="s">
        <v>3176</v>
      </c>
      <c r="D679" t="s">
        <v>1497</v>
      </c>
      <c r="E679">
        <v>7146.0492637649904</v>
      </c>
      <c r="F679">
        <v>535.9</v>
      </c>
      <c r="G679">
        <v>-6.9253029860556499</v>
      </c>
      <c r="H679">
        <v>-5.7749126096688297</v>
      </c>
      <c r="I679">
        <v>3.0034337819324999</v>
      </c>
      <c r="J679">
        <v>2.9576150934193102</v>
      </c>
      <c r="K679">
        <v>569.99391880840005</v>
      </c>
      <c r="L679">
        <v>546.87500533348202</v>
      </c>
      <c r="M679">
        <v>48.227181085490699</v>
      </c>
      <c r="N679">
        <v>0.84485810512679504</v>
      </c>
      <c r="O679">
        <v>23.530509423399799</v>
      </c>
      <c r="P679">
        <v>38.047398248325599</v>
      </c>
      <c r="Q679">
        <v>6.5749250420756994E-2</v>
      </c>
    </row>
    <row r="680" spans="1:17" x14ac:dyDescent="0.3">
      <c r="A680" t="s">
        <v>1498</v>
      </c>
      <c r="B680" t="s">
        <v>1499</v>
      </c>
      <c r="C680" t="s">
        <v>3172</v>
      </c>
      <c r="D680" t="s">
        <v>141</v>
      </c>
      <c r="E680">
        <v>7105.1823664000003</v>
      </c>
      <c r="F680">
        <v>979.15</v>
      </c>
      <c r="G680">
        <v>11.7378834079776</v>
      </c>
      <c r="H680">
        <v>9.2260060118000293</v>
      </c>
      <c r="I680">
        <v>6.0370523909199303</v>
      </c>
      <c r="J680">
        <v>9.8931745716972408</v>
      </c>
      <c r="K680">
        <v>929.20794133256095</v>
      </c>
      <c r="L680">
        <v>861.88520882780301</v>
      </c>
      <c r="M680">
        <v>73.741901885751403</v>
      </c>
      <c r="N680">
        <v>1.2410207593453599</v>
      </c>
      <c r="O680">
        <v>5.1830669458203502</v>
      </c>
      <c r="P680">
        <v>58.940021102183202</v>
      </c>
      <c r="Q680">
        <v>5.2521385469653001E-2</v>
      </c>
    </row>
    <row r="681" spans="1:17" x14ac:dyDescent="0.3">
      <c r="A681" t="s">
        <v>1500</v>
      </c>
      <c r="B681" t="s">
        <v>1501</v>
      </c>
      <c r="C681" t="s">
        <v>3163</v>
      </c>
      <c r="D681" t="s">
        <v>358</v>
      </c>
      <c r="E681">
        <v>7002.88624573999</v>
      </c>
      <c r="F681">
        <v>300.95</v>
      </c>
      <c r="G681">
        <v>-58.443048524561497</v>
      </c>
      <c r="H681">
        <v>5.29744273844201</v>
      </c>
      <c r="I681">
        <v>-8.7950932793404899</v>
      </c>
      <c r="J681">
        <v>0.60809550731436501</v>
      </c>
      <c r="K681">
        <v>299.72600456064799</v>
      </c>
      <c r="L681">
        <v>315.29193683301901</v>
      </c>
      <c r="M681">
        <v>60.674593980475798</v>
      </c>
      <c r="N681">
        <v>0.58638133828292305</v>
      </c>
      <c r="O681">
        <v>52.7662402392424</v>
      </c>
      <c r="P681">
        <v>16.579508037962398</v>
      </c>
      <c r="Q681">
        <v>-6.5977863665000005E-4</v>
      </c>
    </row>
    <row r="682" spans="1:17" x14ac:dyDescent="0.3">
      <c r="A682" t="s">
        <v>1502</v>
      </c>
      <c r="B682" t="s">
        <v>1503</v>
      </c>
      <c r="C682" t="s">
        <v>3173</v>
      </c>
      <c r="D682" t="s">
        <v>127</v>
      </c>
      <c r="E682">
        <v>6992.17784132</v>
      </c>
      <c r="F682">
        <v>645.79999999999995</v>
      </c>
      <c r="G682">
        <v>-2.4258810303690801</v>
      </c>
      <c r="H682">
        <v>0.68628095939080203</v>
      </c>
      <c r="I682">
        <v>10.9990205277955</v>
      </c>
      <c r="J682">
        <v>-3.8234420974559702E-2</v>
      </c>
      <c r="K682">
        <v>639.15604665848298</v>
      </c>
      <c r="L682">
        <v>595.09567025546596</v>
      </c>
      <c r="M682">
        <v>41.150990633646899</v>
      </c>
      <c r="N682">
        <v>0.43834949021810299</v>
      </c>
      <c r="O682">
        <v>30.3267265407246</v>
      </c>
      <c r="P682">
        <v>43.256433007985699</v>
      </c>
      <c r="Q682">
        <v>4.9815375101063E-2</v>
      </c>
    </row>
    <row r="683" spans="1:17" x14ac:dyDescent="0.3">
      <c r="A683" t="s">
        <v>1504</v>
      </c>
      <c r="B683" t="s">
        <v>1505</v>
      </c>
      <c r="C683" t="s">
        <v>3172</v>
      </c>
      <c r="D683" t="s">
        <v>414</v>
      </c>
      <c r="E683">
        <v>6985.6151383679899</v>
      </c>
      <c r="F683">
        <v>68.680000000000007</v>
      </c>
      <c r="G683">
        <v>-25.509653130743899</v>
      </c>
      <c r="H683">
        <v>15.1683704785424</v>
      </c>
      <c r="I683">
        <v>-22.844713095496701</v>
      </c>
      <c r="J683">
        <v>6.4470745965717597</v>
      </c>
      <c r="K683">
        <v>66.222035088164404</v>
      </c>
      <c r="L683">
        <v>68.826701087315598</v>
      </c>
      <c r="M683">
        <v>64.743211499345804</v>
      </c>
      <c r="N683">
        <v>1.1774951008757799</v>
      </c>
      <c r="O683">
        <v>42.690739662201402</v>
      </c>
      <c r="P683">
        <v>17.141395190175601</v>
      </c>
      <c r="Q683">
        <v>4.3130208995095003E-2</v>
      </c>
    </row>
    <row r="684" spans="1:17" x14ac:dyDescent="0.3">
      <c r="A684" t="s">
        <v>1506</v>
      </c>
      <c r="B684" t="s">
        <v>1507</v>
      </c>
      <c r="C684" t="s">
        <v>3174</v>
      </c>
      <c r="D684" t="s">
        <v>141</v>
      </c>
      <c r="E684">
        <v>6960.7373377499998</v>
      </c>
      <c r="F684">
        <v>819.1</v>
      </c>
      <c r="G684">
        <v>64.947609013627599</v>
      </c>
      <c r="H684">
        <v>-6.8391926860686398</v>
      </c>
      <c r="I684">
        <v>-4.31035997692197</v>
      </c>
      <c r="J684">
        <v>2.42291969597132</v>
      </c>
      <c r="K684">
        <v>872.31624834035597</v>
      </c>
      <c r="L684">
        <v>763.09617475978405</v>
      </c>
      <c r="M684">
        <v>48.774305077491398</v>
      </c>
      <c r="N684">
        <v>0.74917029187123196</v>
      </c>
      <c r="O684">
        <v>35.514589183249903</v>
      </c>
      <c r="P684">
        <v>126.395798783858</v>
      </c>
      <c r="Q684">
        <v>0.14280563424930301</v>
      </c>
    </row>
    <row r="685" spans="1:17" x14ac:dyDescent="0.3">
      <c r="A685" t="s">
        <v>1508</v>
      </c>
      <c r="B685" t="s">
        <v>1509</v>
      </c>
      <c r="C685" t="s">
        <v>624</v>
      </c>
      <c r="D685" t="s">
        <v>483</v>
      </c>
      <c r="E685">
        <v>6937.5368066999999</v>
      </c>
      <c r="F685">
        <v>2277.65</v>
      </c>
      <c r="G685">
        <v>18.2784485870292</v>
      </c>
      <c r="H685">
        <v>-2.3908735155272498</v>
      </c>
      <c r="I685">
        <v>79.347292846388598</v>
      </c>
      <c r="J685">
        <v>1.42086962227235</v>
      </c>
      <c r="K685">
        <v>2105.6733488263699</v>
      </c>
      <c r="L685">
        <v>1670.9894972771101</v>
      </c>
      <c r="M685">
        <v>48.111186281337403</v>
      </c>
      <c r="N685">
        <v>0.63357753481490997</v>
      </c>
      <c r="O685">
        <v>9.4549206418896592</v>
      </c>
      <c r="P685">
        <v>112.516911593188</v>
      </c>
      <c r="Q685">
        <v>-8.0550356861535E-2</v>
      </c>
    </row>
    <row r="686" spans="1:17" x14ac:dyDescent="0.3">
      <c r="A686" t="s">
        <v>1510</v>
      </c>
      <c r="B686" t="s">
        <v>1511</v>
      </c>
      <c r="C686" t="s">
        <v>3174</v>
      </c>
      <c r="D686" t="s">
        <v>141</v>
      </c>
      <c r="E686">
        <v>6927.0913677899998</v>
      </c>
      <c r="F686">
        <v>231.05</v>
      </c>
      <c r="G686">
        <v>126.253628827977</v>
      </c>
      <c r="H686">
        <v>2.3235366009768699</v>
      </c>
      <c r="I686">
        <v>46.188592801251701</v>
      </c>
      <c r="J686">
        <v>-0.670266230277897</v>
      </c>
      <c r="K686">
        <v>215.70810178921701</v>
      </c>
      <c r="L686">
        <v>171.436577269488</v>
      </c>
      <c r="M686">
        <v>57.232170923839199</v>
      </c>
      <c r="N686">
        <v>0.43023859657695901</v>
      </c>
      <c r="O686">
        <v>8.2016879463319494</v>
      </c>
      <c r="P686">
        <v>177.704326923076</v>
      </c>
      <c r="Q686">
        <v>0.168306270416754</v>
      </c>
    </row>
    <row r="687" spans="1:17" x14ac:dyDescent="0.3">
      <c r="A687" t="s">
        <v>1512</v>
      </c>
      <c r="B687" t="s">
        <v>1513</v>
      </c>
      <c r="C687" t="s">
        <v>3168</v>
      </c>
      <c r="D687" t="s">
        <v>1514</v>
      </c>
      <c r="E687">
        <v>6913.8568738200001</v>
      </c>
      <c r="F687">
        <v>505.4</v>
      </c>
      <c r="G687">
        <v>2.7058290260405902</v>
      </c>
      <c r="H687">
        <v>6.9217923132676002</v>
      </c>
      <c r="I687">
        <v>-15.967515173239001</v>
      </c>
      <c r="J687">
        <v>2.0164634397465502</v>
      </c>
      <c r="K687">
        <v>479.48425845978699</v>
      </c>
      <c r="L687">
        <v>455.35685064485602</v>
      </c>
      <c r="M687">
        <v>64.762832724508996</v>
      </c>
      <c r="N687">
        <v>1.03747309793836</v>
      </c>
      <c r="O687">
        <v>14.147210130589601</v>
      </c>
      <c r="P687">
        <v>47.648261758691099</v>
      </c>
    </row>
    <row r="688" spans="1:17" x14ac:dyDescent="0.3">
      <c r="A688" t="s">
        <v>1515</v>
      </c>
      <c r="B688" t="s">
        <v>1516</v>
      </c>
      <c r="C688" t="s">
        <v>3175</v>
      </c>
      <c r="D688" t="s">
        <v>163</v>
      </c>
      <c r="E688">
        <v>6865.6125187500002</v>
      </c>
      <c r="F688">
        <v>956.4</v>
      </c>
      <c r="G688">
        <v>60.357447566643899</v>
      </c>
      <c r="H688">
        <v>-0.51174720426798703</v>
      </c>
      <c r="I688">
        <v>58.191561919530798</v>
      </c>
      <c r="J688">
        <v>-0.20624741223422899</v>
      </c>
      <c r="K688">
        <v>953.87262568808706</v>
      </c>
      <c r="L688">
        <v>762.54865573414202</v>
      </c>
      <c r="M688">
        <v>42.775955996705498</v>
      </c>
      <c r="N688">
        <v>0.84101360879439302</v>
      </c>
      <c r="O688">
        <v>13.132580510246701</v>
      </c>
      <c r="P688">
        <v>118.80576527110399</v>
      </c>
      <c r="Q688">
        <v>3.3275041547677998E-2</v>
      </c>
    </row>
    <row r="689" spans="1:17" x14ac:dyDescent="0.3">
      <c r="A689" t="s">
        <v>1517</v>
      </c>
      <c r="B689" t="s">
        <v>1518</v>
      </c>
      <c r="C689" t="s">
        <v>3159</v>
      </c>
      <c r="D689" t="s">
        <v>281</v>
      </c>
      <c r="E689">
        <v>6821.8205705399996</v>
      </c>
      <c r="F689">
        <v>1337.15</v>
      </c>
      <c r="G689">
        <v>112.13252901037499</v>
      </c>
      <c r="H689">
        <v>8.7708539575606697</v>
      </c>
      <c r="I689">
        <v>27.317250632165202</v>
      </c>
      <c r="J689">
        <v>-0.21965342539893101</v>
      </c>
      <c r="K689">
        <v>1283.78321438284</v>
      </c>
      <c r="L689">
        <v>1023.53503131849</v>
      </c>
      <c r="M689">
        <v>49.4159289849934</v>
      </c>
      <c r="N689">
        <v>0.79328583934471397</v>
      </c>
      <c r="O689">
        <v>13.192237220954899</v>
      </c>
      <c r="P689">
        <v>156.134469878364</v>
      </c>
      <c r="Q689">
        <v>8.8506164027924994E-2</v>
      </c>
    </row>
    <row r="690" spans="1:17" hidden="1" x14ac:dyDescent="0.3">
      <c r="A690" t="s">
        <v>1519</v>
      </c>
      <c r="B690" t="s">
        <v>1520</v>
      </c>
      <c r="C690" t="s">
        <v>3176</v>
      </c>
      <c r="D690" t="s">
        <v>258</v>
      </c>
      <c r="E690">
        <v>6766.93336576</v>
      </c>
      <c r="F690">
        <v>2485.0500000000002</v>
      </c>
      <c r="G690">
        <v>-19.612140103321501</v>
      </c>
      <c r="H690">
        <v>8.3979027324394604</v>
      </c>
      <c r="I690">
        <v>18.399469099170599</v>
      </c>
      <c r="J690">
        <v>-1.7884242473568599</v>
      </c>
      <c r="K690">
        <v>2410.0888332272102</v>
      </c>
      <c r="L690">
        <v>2275.0431762022399</v>
      </c>
      <c r="M690">
        <v>54.613024995206601</v>
      </c>
      <c r="N690">
        <v>1.2064878539742701</v>
      </c>
      <c r="O690">
        <v>11.3498722359711</v>
      </c>
      <c r="P690">
        <v>44.479651162790702</v>
      </c>
      <c r="Q690">
        <v>0.102514725516777</v>
      </c>
    </row>
    <row r="691" spans="1:17" hidden="1" x14ac:dyDescent="0.3">
      <c r="A691" t="s">
        <v>1521</v>
      </c>
      <c r="B691" t="s">
        <v>1522</v>
      </c>
      <c r="C691" t="s">
        <v>3176</v>
      </c>
      <c r="D691" t="s">
        <v>118</v>
      </c>
      <c r="E691">
        <v>6756.9634931749997</v>
      </c>
      <c r="F691">
        <v>574.85</v>
      </c>
      <c r="G691">
        <v>-19.099206626685099</v>
      </c>
      <c r="H691">
        <v>3.0985321212655998</v>
      </c>
      <c r="I691">
        <v>3.4950029848929498</v>
      </c>
      <c r="J691">
        <v>3.6773779392691202</v>
      </c>
      <c r="K691">
        <v>564.07663236803899</v>
      </c>
      <c r="L691">
        <v>540.61675376856499</v>
      </c>
      <c r="M691">
        <v>62.916131714846102</v>
      </c>
      <c r="N691">
        <v>0.49142884925957397</v>
      </c>
      <c r="O691">
        <v>9.5851091589110204</v>
      </c>
      <c r="P691">
        <v>23.094218415417501</v>
      </c>
      <c r="Q691">
        <v>3.4037855387819997E-2</v>
      </c>
    </row>
    <row r="692" spans="1:17" hidden="1" x14ac:dyDescent="0.3">
      <c r="A692" t="s">
        <v>1523</v>
      </c>
      <c r="B692" t="s">
        <v>1524</v>
      </c>
      <c r="C692" t="s">
        <v>3176</v>
      </c>
      <c r="D692" t="s">
        <v>1056</v>
      </c>
      <c r="E692">
        <v>6746.8437323999997</v>
      </c>
      <c r="F692">
        <v>131.5</v>
      </c>
      <c r="G692">
        <v>-14.848715107535501</v>
      </c>
      <c r="H692">
        <v>-1.1071572318109699</v>
      </c>
      <c r="I692">
        <v>-5.109451411887</v>
      </c>
      <c r="J692">
        <v>1.11216054796477</v>
      </c>
      <c r="K692">
        <v>122.370050654586</v>
      </c>
      <c r="M692">
        <v>1.05563603616817</v>
      </c>
      <c r="N692">
        <v>1.1484375</v>
      </c>
      <c r="O692">
        <v>0.65399239543726395</v>
      </c>
      <c r="P692">
        <v>10.970464135021</v>
      </c>
    </row>
    <row r="693" spans="1:17" hidden="1" x14ac:dyDescent="0.3">
      <c r="A693" t="s">
        <v>1525</v>
      </c>
      <c r="B693" t="s">
        <v>1526</v>
      </c>
      <c r="C693" t="s">
        <v>3176</v>
      </c>
      <c r="D693" t="s">
        <v>1527</v>
      </c>
      <c r="E693">
        <v>6745.8037114999997</v>
      </c>
      <c r="F693">
        <v>514.79999999999995</v>
      </c>
      <c r="G693">
        <v>94.869126288751602</v>
      </c>
      <c r="H693">
        <v>27.630361551354301</v>
      </c>
      <c r="I693">
        <v>32.280595640750697</v>
      </c>
      <c r="J693">
        <v>11.398235432272701</v>
      </c>
      <c r="K693">
        <v>465.664819480608</v>
      </c>
      <c r="L693">
        <v>381.50160943650297</v>
      </c>
      <c r="M693">
        <v>60.767923408177403</v>
      </c>
      <c r="N693">
        <v>1.29066064400292</v>
      </c>
      <c r="O693">
        <v>11.684149184149099</v>
      </c>
      <c r="P693">
        <v>138.886310904872</v>
      </c>
      <c r="Q693">
        <v>0.168576938136001</v>
      </c>
    </row>
    <row r="694" spans="1:17" x14ac:dyDescent="0.3">
      <c r="A694" t="s">
        <v>1528</v>
      </c>
      <c r="B694" t="s">
        <v>1529</v>
      </c>
      <c r="C694" t="s">
        <v>3170</v>
      </c>
      <c r="D694" t="s">
        <v>403</v>
      </c>
      <c r="E694">
        <v>6741.0908234369999</v>
      </c>
      <c r="F694">
        <v>214.77</v>
      </c>
      <c r="G694">
        <v>92.763550274038295</v>
      </c>
      <c r="H694">
        <v>2.5650835708646098</v>
      </c>
      <c r="I694">
        <v>19.338840006026601</v>
      </c>
      <c r="J694">
        <v>4.1708164491758799</v>
      </c>
      <c r="K694">
        <v>207.88288709945601</v>
      </c>
      <c r="L694">
        <v>177.07503927153101</v>
      </c>
      <c r="M694">
        <v>71.139451574950499</v>
      </c>
      <c r="N694">
        <v>1.83393650854626</v>
      </c>
      <c r="O694">
        <v>3.4315779671276001</v>
      </c>
      <c r="P694">
        <v>201.22019635343599</v>
      </c>
      <c r="Q694">
        <v>0.11334906757947601</v>
      </c>
    </row>
    <row r="695" spans="1:17" hidden="1" x14ac:dyDescent="0.3">
      <c r="A695" t="s">
        <v>1530</v>
      </c>
      <c r="B695" t="s">
        <v>1531</v>
      </c>
      <c r="C695" t="s">
        <v>3176</v>
      </c>
      <c r="D695" t="s">
        <v>127</v>
      </c>
      <c r="E695">
        <v>6713.1192217600001</v>
      </c>
      <c r="F695">
        <v>443.05</v>
      </c>
      <c r="G695">
        <v>1.8442627946004899</v>
      </c>
      <c r="H695">
        <v>19.921643715069401</v>
      </c>
      <c r="I695">
        <v>14.880691805987899</v>
      </c>
      <c r="J695">
        <v>0.11931824826493501</v>
      </c>
      <c r="M695">
        <v>75.868671208894398</v>
      </c>
      <c r="O695">
        <v>4.0288906443967702</v>
      </c>
      <c r="P695">
        <v>36.281144263303602</v>
      </c>
    </row>
    <row r="696" spans="1:17" hidden="1" x14ac:dyDescent="0.3">
      <c r="A696" t="s">
        <v>1532</v>
      </c>
      <c r="B696" t="s">
        <v>1533</v>
      </c>
      <c r="C696" t="s">
        <v>3176</v>
      </c>
      <c r="D696" t="s">
        <v>1367</v>
      </c>
      <c r="E696">
        <v>6636.6662775300001</v>
      </c>
      <c r="F696">
        <v>1409.75</v>
      </c>
      <c r="G696">
        <v>-15.7867628997442</v>
      </c>
      <c r="H696">
        <v>-2.6850316542083599</v>
      </c>
      <c r="I696">
        <v>-6.9014121361572496</v>
      </c>
      <c r="J696">
        <v>1.6114472812030001</v>
      </c>
      <c r="K696">
        <v>1393.1970201382701</v>
      </c>
      <c r="L696">
        <v>1359.2557602751001</v>
      </c>
      <c r="M696">
        <v>77.088001342421407</v>
      </c>
      <c r="N696">
        <v>1.2092048726779701</v>
      </c>
      <c r="O696">
        <v>2.7948217769108101</v>
      </c>
      <c r="P696">
        <v>12.031628720149399</v>
      </c>
      <c r="Q696">
        <v>-5.5078309021881003E-2</v>
      </c>
    </row>
    <row r="697" spans="1:17" x14ac:dyDescent="0.3">
      <c r="A697" t="s">
        <v>1534</v>
      </c>
      <c r="B697" t="s">
        <v>1535</v>
      </c>
      <c r="C697" t="s">
        <v>624</v>
      </c>
      <c r="D697" t="s">
        <v>483</v>
      </c>
      <c r="E697">
        <v>6570.97593856</v>
      </c>
      <c r="F697">
        <v>899.15</v>
      </c>
      <c r="G697">
        <v>-9.3541282442871694</v>
      </c>
      <c r="H697">
        <v>-2.7799223045760399</v>
      </c>
      <c r="I697">
        <v>3.4463824066206699</v>
      </c>
      <c r="J697">
        <v>0.26630094988278502</v>
      </c>
      <c r="K697">
        <v>922.59086995339396</v>
      </c>
      <c r="L697">
        <v>848.41060415759898</v>
      </c>
      <c r="M697">
        <v>45.195113000424797</v>
      </c>
      <c r="N697">
        <v>0.282493143165928</v>
      </c>
      <c r="O697">
        <v>25.451815603625601</v>
      </c>
      <c r="P697">
        <v>30.937818552497401</v>
      </c>
      <c r="Q697">
        <v>0.15441197726592701</v>
      </c>
    </row>
    <row r="698" spans="1:17" x14ac:dyDescent="0.3">
      <c r="A698" t="s">
        <v>1536</v>
      </c>
      <c r="B698" t="s">
        <v>1537</v>
      </c>
      <c r="C698" t="s">
        <v>3173</v>
      </c>
      <c r="D698" t="s">
        <v>1538</v>
      </c>
      <c r="E698">
        <v>6565.3983995250001</v>
      </c>
      <c r="F698">
        <v>511.4</v>
      </c>
      <c r="G698">
        <v>-7.8036628619396602</v>
      </c>
      <c r="H698">
        <v>-3.53688914480915</v>
      </c>
      <c r="I698">
        <v>-14.814135599340901</v>
      </c>
      <c r="J698">
        <v>1.3014035758532101</v>
      </c>
      <c r="K698">
        <v>510.60424712832901</v>
      </c>
      <c r="L698">
        <v>504.74881904591598</v>
      </c>
      <c r="M698">
        <v>44.976308737979402</v>
      </c>
      <c r="N698">
        <v>0.45313435695630799</v>
      </c>
      <c r="O698">
        <v>30.885803676182999</v>
      </c>
      <c r="P698">
        <v>30.776115586242099</v>
      </c>
      <c r="Q698">
        <v>4.4911494616735E-2</v>
      </c>
    </row>
    <row r="699" spans="1:17" x14ac:dyDescent="0.3">
      <c r="A699" t="s">
        <v>1539</v>
      </c>
      <c r="B699" t="s">
        <v>1540</v>
      </c>
      <c r="C699" t="s">
        <v>3175</v>
      </c>
      <c r="D699" t="s">
        <v>376</v>
      </c>
      <c r="E699">
        <v>6553.6015930000003</v>
      </c>
      <c r="F699">
        <v>329.25</v>
      </c>
      <c r="G699">
        <v>15.4317963645123</v>
      </c>
      <c r="H699">
        <v>-4.5656852236046497</v>
      </c>
      <c r="I699">
        <v>8.9375421925810397</v>
      </c>
      <c r="J699">
        <v>0.30274185775138301</v>
      </c>
      <c r="K699">
        <v>334.50330439901501</v>
      </c>
      <c r="L699">
        <v>291.37870579117401</v>
      </c>
      <c r="M699">
        <v>40.206036824932198</v>
      </c>
      <c r="N699">
        <v>0.42246612692187702</v>
      </c>
      <c r="O699">
        <v>13.3485193621867</v>
      </c>
      <c r="P699">
        <v>60.531448074110102</v>
      </c>
      <c r="Q699">
        <v>-6.8506656545570003E-3</v>
      </c>
    </row>
    <row r="700" spans="1:17" x14ac:dyDescent="0.3">
      <c r="A700" t="s">
        <v>1541</v>
      </c>
      <c r="B700" t="s">
        <v>1542</v>
      </c>
      <c r="C700" t="s">
        <v>3175</v>
      </c>
      <c r="D700" t="s">
        <v>281</v>
      </c>
      <c r="E700">
        <v>6512.7617697899996</v>
      </c>
      <c r="F700">
        <v>670.4</v>
      </c>
      <c r="G700">
        <v>-18.2445043344567</v>
      </c>
      <c r="H700">
        <v>8.3324925493022093</v>
      </c>
      <c r="I700">
        <v>26.1371311056247</v>
      </c>
      <c r="J700">
        <v>5.2619193719445603</v>
      </c>
      <c r="K700">
        <v>622.61549495302199</v>
      </c>
      <c r="L700">
        <v>562.63280480189906</v>
      </c>
      <c r="M700">
        <v>57.4950295264413</v>
      </c>
      <c r="N700">
        <v>0.54230745631379895</v>
      </c>
      <c r="O700">
        <v>8.4128878281622903</v>
      </c>
      <c r="P700">
        <v>54.132658926313297</v>
      </c>
      <c r="Q700">
        <v>6.2591090277419006E-2</v>
      </c>
    </row>
    <row r="701" spans="1:17" x14ac:dyDescent="0.3">
      <c r="A701" t="s">
        <v>1543</v>
      </c>
      <c r="B701" t="s">
        <v>1544</v>
      </c>
      <c r="C701" t="s">
        <v>3161</v>
      </c>
      <c r="D701" t="s">
        <v>24</v>
      </c>
      <c r="E701">
        <v>6504.0384568500003</v>
      </c>
      <c r="F701">
        <v>24.84</v>
      </c>
      <c r="G701">
        <v>-12.6431612501676</v>
      </c>
      <c r="H701">
        <v>-2.6217248285428898</v>
      </c>
      <c r="I701">
        <v>-24.267491168456601</v>
      </c>
      <c r="J701">
        <v>-0.82077830805101004</v>
      </c>
      <c r="K701">
        <v>25.938495417614298</v>
      </c>
      <c r="L701">
        <v>26.034256470659798</v>
      </c>
      <c r="M701">
        <v>33.560008925659098</v>
      </c>
      <c r="N701">
        <v>0.448082024413689</v>
      </c>
      <c r="O701">
        <v>48.477154055496896</v>
      </c>
      <c r="P701">
        <v>21.5334704858363</v>
      </c>
      <c r="Q701">
        <v>9.9080031736706001E-2</v>
      </c>
    </row>
    <row r="702" spans="1:17" x14ac:dyDescent="0.3">
      <c r="A702" t="s">
        <v>1545</v>
      </c>
      <c r="B702" t="s">
        <v>1546</v>
      </c>
      <c r="C702" t="s">
        <v>3173</v>
      </c>
      <c r="D702" t="s">
        <v>166</v>
      </c>
      <c r="E702">
        <v>6502.9230056400002</v>
      </c>
      <c r="F702">
        <v>402.5</v>
      </c>
      <c r="G702">
        <v>22.497580863332001</v>
      </c>
      <c r="H702">
        <v>1.0000009540824799</v>
      </c>
      <c r="I702">
        <v>26.808921733186299</v>
      </c>
      <c r="J702">
        <v>-1.55263608597632</v>
      </c>
      <c r="K702">
        <v>404.42886358138998</v>
      </c>
      <c r="L702">
        <v>337.98934503172501</v>
      </c>
      <c r="M702">
        <v>42.943737398923702</v>
      </c>
      <c r="N702">
        <v>0.72840560148798805</v>
      </c>
      <c r="O702">
        <v>12.049689440993699</v>
      </c>
      <c r="P702">
        <v>78.057951780579501</v>
      </c>
      <c r="Q702">
        <v>0.18907860278501001</v>
      </c>
    </row>
    <row r="703" spans="1:17" x14ac:dyDescent="0.3">
      <c r="A703" t="s">
        <v>1547</v>
      </c>
      <c r="B703" t="s">
        <v>1548</v>
      </c>
      <c r="C703" t="s">
        <v>3163</v>
      </c>
      <c r="D703" t="s">
        <v>985</v>
      </c>
      <c r="E703">
        <v>6502.5739468199999</v>
      </c>
      <c r="F703">
        <v>139.97999999999999</v>
      </c>
      <c r="G703">
        <v>-28.853063041624399</v>
      </c>
      <c r="H703">
        <v>6.9524624490243303</v>
      </c>
      <c r="I703">
        <v>-41.413149690861097</v>
      </c>
      <c r="J703">
        <v>0.25202068782492298</v>
      </c>
      <c r="K703">
        <v>140.110024057478</v>
      </c>
      <c r="L703">
        <v>151.41459563194499</v>
      </c>
      <c r="M703">
        <v>50.872570485642001</v>
      </c>
      <c r="N703">
        <v>1.5005584248499599</v>
      </c>
      <c r="O703">
        <v>50.4500642948992</v>
      </c>
      <c r="P703">
        <v>11.983999999999901</v>
      </c>
      <c r="Q703">
        <v>4.1439532874920998E-2</v>
      </c>
    </row>
    <row r="704" spans="1:17" hidden="1" x14ac:dyDescent="0.3">
      <c r="A704" t="s">
        <v>1549</v>
      </c>
      <c r="B704" t="s">
        <v>1550</v>
      </c>
      <c r="C704" t="s">
        <v>3176</v>
      </c>
      <c r="D704" t="s">
        <v>1367</v>
      </c>
      <c r="E704">
        <v>6496.9056107910001</v>
      </c>
      <c r="F704">
        <v>1179.98</v>
      </c>
      <c r="G704">
        <v>-15.7617528748225</v>
      </c>
      <c r="H704">
        <v>-1.94694479543123</v>
      </c>
      <c r="I704">
        <v>-7.2257385757869699</v>
      </c>
      <c r="J704">
        <v>0.89036160616584303</v>
      </c>
      <c r="K704">
        <v>1167.7854640738101</v>
      </c>
      <c r="L704">
        <v>1138.8220960542701</v>
      </c>
      <c r="M704">
        <v>63.340787818078198</v>
      </c>
      <c r="N704">
        <v>0.79683985296538096</v>
      </c>
      <c r="O704">
        <v>12.3222427498771</v>
      </c>
      <c r="P704">
        <v>36.286252180039497</v>
      </c>
    </row>
    <row r="705" spans="1:17" x14ac:dyDescent="0.3">
      <c r="A705" t="s">
        <v>1551</v>
      </c>
      <c r="B705" t="s">
        <v>1552</v>
      </c>
      <c r="C705" t="s">
        <v>3167</v>
      </c>
      <c r="D705" t="s">
        <v>848</v>
      </c>
      <c r="E705">
        <v>6471.6299220230003</v>
      </c>
      <c r="F705">
        <v>217.92</v>
      </c>
      <c r="G705">
        <v>16.799673565344499</v>
      </c>
      <c r="H705">
        <v>3.73628159446505</v>
      </c>
      <c r="I705">
        <v>3.23703213884487</v>
      </c>
      <c r="J705">
        <v>2.5457691588954598</v>
      </c>
      <c r="K705">
        <v>213.413652213441</v>
      </c>
      <c r="L705">
        <v>197.64461134688</v>
      </c>
      <c r="M705">
        <v>62.644397944120897</v>
      </c>
      <c r="N705">
        <v>0.741025195076362</v>
      </c>
      <c r="O705">
        <v>16.831864904552098</v>
      </c>
      <c r="P705">
        <v>73.503184713375802</v>
      </c>
      <c r="Q705">
        <v>8.4064330027230003E-2</v>
      </c>
    </row>
    <row r="706" spans="1:17" x14ac:dyDescent="0.3">
      <c r="A706" t="s">
        <v>1553</v>
      </c>
      <c r="B706" t="s">
        <v>1554</v>
      </c>
      <c r="C706" t="s">
        <v>3168</v>
      </c>
      <c r="D706" t="s">
        <v>483</v>
      </c>
      <c r="E706">
        <v>6456.7740371999998</v>
      </c>
      <c r="F706">
        <v>1214</v>
      </c>
      <c r="G706">
        <v>-37.798386951283099</v>
      </c>
      <c r="H706">
        <v>5.19001225338656</v>
      </c>
      <c r="I706">
        <v>-0.78181228922064205</v>
      </c>
      <c r="J706">
        <v>5.2180516090524298</v>
      </c>
      <c r="K706">
        <v>1126.83389613186</v>
      </c>
      <c r="L706">
        <v>1122.45577395389</v>
      </c>
      <c r="M706">
        <v>66.426989068610297</v>
      </c>
      <c r="N706">
        <v>0.707078376941078</v>
      </c>
      <c r="O706">
        <v>15.708401976935701</v>
      </c>
      <c r="P706">
        <v>30.0760741455051</v>
      </c>
      <c r="Q706">
        <v>-4.6830443752907E-2</v>
      </c>
    </row>
    <row r="707" spans="1:17" hidden="1" x14ac:dyDescent="0.3">
      <c r="A707" t="s">
        <v>1555</v>
      </c>
      <c r="B707" t="s">
        <v>1556</v>
      </c>
      <c r="C707" t="s">
        <v>3176</v>
      </c>
      <c r="D707" t="s">
        <v>46</v>
      </c>
      <c r="E707">
        <v>6453.4190757449996</v>
      </c>
      <c r="F707">
        <v>375.05</v>
      </c>
      <c r="G707">
        <v>-27.6402023201167</v>
      </c>
      <c r="H707">
        <v>-9.0073847575891595</v>
      </c>
      <c r="I707">
        <v>-14.603773308729201</v>
      </c>
      <c r="J707">
        <v>-1.98749940495178</v>
      </c>
      <c r="M707">
        <v>28.7088272511665</v>
      </c>
      <c r="O707">
        <v>13.264898013598099</v>
      </c>
      <c r="P707">
        <v>1.94346289752651</v>
      </c>
    </row>
    <row r="708" spans="1:17" hidden="1" x14ac:dyDescent="0.3">
      <c r="A708" t="s">
        <v>1557</v>
      </c>
      <c r="B708" t="s">
        <v>1558</v>
      </c>
      <c r="C708" t="s">
        <v>3176</v>
      </c>
      <c r="D708" t="s">
        <v>46</v>
      </c>
      <c r="E708">
        <v>6441.1939423249996</v>
      </c>
      <c r="F708">
        <v>613.45000000000005</v>
      </c>
      <c r="G708">
        <v>1431.9696309559999</v>
      </c>
      <c r="H708">
        <v>-81.907761064837999</v>
      </c>
      <c r="I708">
        <v>238.42428951678801</v>
      </c>
      <c r="J708">
        <v>-11.189310040270501</v>
      </c>
      <c r="K708">
        <v>596.14886067110695</v>
      </c>
      <c r="L708">
        <v>353.95152147902098</v>
      </c>
      <c r="M708">
        <v>31.3909578680883</v>
      </c>
      <c r="N708">
        <v>1.18116696094688</v>
      </c>
      <c r="O708">
        <v>22.908142472899101</v>
      </c>
      <c r="P708">
        <v>1855.5307618744</v>
      </c>
    </row>
    <row r="709" spans="1:17" x14ac:dyDescent="0.3">
      <c r="A709" t="s">
        <v>1559</v>
      </c>
      <c r="B709" t="s">
        <v>1560</v>
      </c>
      <c r="C709" t="s">
        <v>3173</v>
      </c>
      <c r="D709" t="s">
        <v>258</v>
      </c>
      <c r="E709">
        <v>6412.4736452400002</v>
      </c>
      <c r="F709">
        <v>1420.4</v>
      </c>
      <c r="G709">
        <v>-45.484073016027303</v>
      </c>
      <c r="H709">
        <v>3.61807466801171</v>
      </c>
      <c r="I709">
        <v>1.5691645006399</v>
      </c>
      <c r="J709">
        <v>7.5482474071543804</v>
      </c>
      <c r="K709">
        <v>1375.6430953535</v>
      </c>
      <c r="L709">
        <v>1414.2541915730999</v>
      </c>
      <c r="M709">
        <v>71.195054121613893</v>
      </c>
      <c r="N709">
        <v>3.1921305824725299</v>
      </c>
      <c r="O709">
        <v>33.620811039143803</v>
      </c>
      <c r="P709">
        <v>24.258595048552099</v>
      </c>
      <c r="Q709">
        <v>-4.0795135615371E-2</v>
      </c>
    </row>
    <row r="710" spans="1:17" hidden="1" x14ac:dyDescent="0.3">
      <c r="A710" t="s">
        <v>1561</v>
      </c>
      <c r="B710" t="s">
        <v>1562</v>
      </c>
      <c r="C710" t="s">
        <v>3176</v>
      </c>
      <c r="D710" t="s">
        <v>46</v>
      </c>
      <c r="E710">
        <v>6347.84</v>
      </c>
      <c r="F710">
        <v>90</v>
      </c>
      <c r="G710">
        <v>-30.864992236083001</v>
      </c>
      <c r="H710">
        <v>-2.2610033856571201</v>
      </c>
      <c r="I710">
        <v>-13.752476268173901</v>
      </c>
      <c r="J710">
        <v>1.11216054796477</v>
      </c>
      <c r="K710">
        <v>90.468920546689603</v>
      </c>
      <c r="L710">
        <v>92.100291324035297</v>
      </c>
      <c r="M710">
        <v>53.081674366169402</v>
      </c>
      <c r="N710">
        <v>0</v>
      </c>
      <c r="O710">
        <v>9.44444444444445</v>
      </c>
      <c r="P710">
        <v>5.8823529411764701</v>
      </c>
    </row>
    <row r="711" spans="1:17" x14ac:dyDescent="0.3">
      <c r="A711" t="s">
        <v>1563</v>
      </c>
      <c r="B711" t="s">
        <v>1564</v>
      </c>
      <c r="C711" t="s">
        <v>3175</v>
      </c>
      <c r="D711" t="s">
        <v>376</v>
      </c>
      <c r="E711">
        <v>6341.7069768000001</v>
      </c>
      <c r="F711">
        <v>128.09</v>
      </c>
      <c r="G711">
        <v>43.924481448127402</v>
      </c>
      <c r="H711">
        <v>-6.2993078916329202</v>
      </c>
      <c r="I711">
        <v>18.594201002946502</v>
      </c>
      <c r="J711">
        <v>-4.1220598171110803</v>
      </c>
      <c r="K711">
        <v>134.619468966131</v>
      </c>
      <c r="L711">
        <v>113.519185839955</v>
      </c>
      <c r="M711">
        <v>30.409867272732001</v>
      </c>
      <c r="N711">
        <v>0.17136413163348499</v>
      </c>
      <c r="O711">
        <v>32.680146771800999</v>
      </c>
      <c r="P711">
        <v>96.910069177555698</v>
      </c>
      <c r="Q711">
        <v>8.1501147497025E-2</v>
      </c>
    </row>
    <row r="712" spans="1:17" x14ac:dyDescent="0.3">
      <c r="A712" t="s">
        <v>1565</v>
      </c>
      <c r="B712" t="s">
        <v>1566</v>
      </c>
      <c r="C712" t="s">
        <v>3161</v>
      </c>
      <c r="D712" t="s">
        <v>545</v>
      </c>
      <c r="E712">
        <v>6334.1817035000004</v>
      </c>
      <c r="F712">
        <v>295.75</v>
      </c>
      <c r="G712">
        <v>-16.074915900205198</v>
      </c>
      <c r="H712">
        <v>-0.398934420139894</v>
      </c>
      <c r="I712">
        <v>-29.7123173076276</v>
      </c>
      <c r="J712">
        <v>4.7612833549823099</v>
      </c>
      <c r="K712">
        <v>297.87671734448099</v>
      </c>
      <c r="L712">
        <v>311.55520763804702</v>
      </c>
      <c r="M712">
        <v>55.551883167550301</v>
      </c>
      <c r="N712">
        <v>0.66335253229188695</v>
      </c>
      <c r="O712">
        <v>37.034657650042199</v>
      </c>
      <c r="P712">
        <v>16.185425260263202</v>
      </c>
      <c r="Q712">
        <v>0.105869910033193</v>
      </c>
    </row>
    <row r="713" spans="1:17" x14ac:dyDescent="0.3">
      <c r="A713" t="s">
        <v>1567</v>
      </c>
      <c r="B713" t="s">
        <v>1568</v>
      </c>
      <c r="C713" t="s">
        <v>3173</v>
      </c>
      <c r="D713" t="s">
        <v>436</v>
      </c>
      <c r="E713">
        <v>6311.9320001099904</v>
      </c>
      <c r="F713">
        <v>575.75</v>
      </c>
      <c r="G713">
        <v>-47.025880990210098</v>
      </c>
      <c r="H713">
        <v>-7.4192391195220697</v>
      </c>
      <c r="I713">
        <v>-8.5544959436721495</v>
      </c>
      <c r="J713">
        <v>-0.82033107790484505</v>
      </c>
      <c r="K713">
        <v>610.682373063196</v>
      </c>
      <c r="L713">
        <v>634.94273419653302</v>
      </c>
      <c r="M713">
        <v>45.604469110739899</v>
      </c>
      <c r="N713">
        <v>1.2881718571501499</v>
      </c>
      <c r="O713">
        <v>34.780720798957802</v>
      </c>
      <c r="P713">
        <v>10.4344490265656</v>
      </c>
      <c r="Q713">
        <v>-7.3794658457327994E-2</v>
      </c>
    </row>
    <row r="714" spans="1:17" x14ac:dyDescent="0.3">
      <c r="A714" t="s">
        <v>1569</v>
      </c>
      <c r="B714" t="s">
        <v>1570</v>
      </c>
      <c r="C714" t="s">
        <v>3173</v>
      </c>
      <c r="D714" t="s">
        <v>624</v>
      </c>
      <c r="E714">
        <v>6297.4796789000002</v>
      </c>
      <c r="F714">
        <v>345.2</v>
      </c>
      <c r="G714">
        <v>25.1463960502509</v>
      </c>
      <c r="H714">
        <v>0.67030768332346202</v>
      </c>
      <c r="I714">
        <v>10.702697845088201</v>
      </c>
      <c r="J714">
        <v>-1.67020859804073</v>
      </c>
      <c r="K714">
        <v>363.63993118663001</v>
      </c>
      <c r="L714">
        <v>329.264686269273</v>
      </c>
      <c r="M714">
        <v>30.2856598883636</v>
      </c>
      <c r="N714">
        <v>0.53346227620654296</v>
      </c>
      <c r="O714">
        <v>26.969872537659299</v>
      </c>
      <c r="P714">
        <v>70.007387343018905</v>
      </c>
      <c r="Q714">
        <v>0.10432216414713499</v>
      </c>
    </row>
    <row r="715" spans="1:17" x14ac:dyDescent="0.3">
      <c r="A715" t="s">
        <v>1571</v>
      </c>
      <c r="B715" t="s">
        <v>1572</v>
      </c>
      <c r="C715" t="s">
        <v>3162</v>
      </c>
      <c r="D715" t="s">
        <v>662</v>
      </c>
      <c r="E715">
        <v>6289.0365085800004</v>
      </c>
      <c r="F715">
        <v>128.47999999999999</v>
      </c>
      <c r="G715">
        <v>-51.4695325150469</v>
      </c>
      <c r="H715">
        <v>-8.8465282715515006</v>
      </c>
      <c r="I715">
        <v>-11.6718758218963</v>
      </c>
      <c r="J715">
        <v>-0.65532383417753104</v>
      </c>
      <c r="K715">
        <v>135.295336318099</v>
      </c>
      <c r="L715">
        <v>138.48594177229299</v>
      </c>
      <c r="M715">
        <v>33.429175481653502</v>
      </c>
      <c r="N715">
        <v>0.48648132869585398</v>
      </c>
      <c r="O715">
        <v>39.360211706102099</v>
      </c>
      <c r="P715">
        <v>17.3333333333333</v>
      </c>
      <c r="Q715">
        <v>-9.9465489558400996E-2</v>
      </c>
    </row>
    <row r="716" spans="1:17" hidden="1" x14ac:dyDescent="0.3">
      <c r="A716" t="s">
        <v>1573</v>
      </c>
      <c r="B716" t="s">
        <v>1574</v>
      </c>
      <c r="C716" t="s">
        <v>3176</v>
      </c>
      <c r="D716" t="s">
        <v>1056</v>
      </c>
      <c r="E716">
        <v>6266.1528877000001</v>
      </c>
      <c r="F716">
        <v>113</v>
      </c>
      <c r="G716">
        <v>-26.354122670865699</v>
      </c>
      <c r="H716">
        <v>-2.2610033856571201</v>
      </c>
      <c r="I716">
        <v>-13.3176936594782</v>
      </c>
      <c r="M716">
        <v>50</v>
      </c>
      <c r="N716">
        <v>0.2</v>
      </c>
      <c r="O716">
        <v>1.76991150442478</v>
      </c>
      <c r="P716">
        <v>0</v>
      </c>
    </row>
    <row r="717" spans="1:17" hidden="1" x14ac:dyDescent="0.3">
      <c r="A717" t="s">
        <v>1575</v>
      </c>
      <c r="B717" t="s">
        <v>1576</v>
      </c>
      <c r="C717" t="s">
        <v>3176</v>
      </c>
      <c r="D717" t="s">
        <v>548</v>
      </c>
      <c r="E717">
        <v>6244.4043575550004</v>
      </c>
      <c r="F717">
        <v>6547.8</v>
      </c>
      <c r="G717">
        <v>-10.470232456430301</v>
      </c>
      <c r="H717">
        <v>7.7643353826583903</v>
      </c>
      <c r="I717">
        <v>4.2420049289817596</v>
      </c>
      <c r="J717">
        <v>5.1267415445999296</v>
      </c>
      <c r="K717">
        <v>5929.2383826806599</v>
      </c>
      <c r="L717">
        <v>5639.7980164524097</v>
      </c>
      <c r="M717">
        <v>78.954935842544202</v>
      </c>
      <c r="N717">
        <v>0.93514421887182397</v>
      </c>
      <c r="O717">
        <v>0.88884816274168399</v>
      </c>
      <c r="P717">
        <v>31.392222177629701</v>
      </c>
      <c r="Q717">
        <v>7.4699694967382005E-2</v>
      </c>
    </row>
    <row r="718" spans="1:17" x14ac:dyDescent="0.3">
      <c r="A718" t="s">
        <v>1577</v>
      </c>
      <c r="B718" t="s">
        <v>1578</v>
      </c>
      <c r="C718" t="s">
        <v>3163</v>
      </c>
      <c r="D718" t="s">
        <v>248</v>
      </c>
      <c r="E718">
        <v>6237.3147895499997</v>
      </c>
      <c r="F718">
        <v>314.7</v>
      </c>
      <c r="G718">
        <v>24.708851180286999</v>
      </c>
      <c r="H718">
        <v>33.018343758096798</v>
      </c>
      <c r="I718">
        <v>48.451947835563601</v>
      </c>
      <c r="J718">
        <v>9.6581645775147997</v>
      </c>
      <c r="K718">
        <v>261.53129812963402</v>
      </c>
      <c r="L718">
        <v>235.77331607388001</v>
      </c>
      <c r="M718">
        <v>76.903428995013797</v>
      </c>
      <c r="N718">
        <v>2.7891561533180602</v>
      </c>
      <c r="O718">
        <v>3.4318398474737899</v>
      </c>
      <c r="P718">
        <v>77.796610169491501</v>
      </c>
      <c r="Q718">
        <v>0.20506771884252001</v>
      </c>
    </row>
    <row r="719" spans="1:17" x14ac:dyDescent="0.3">
      <c r="A719" t="s">
        <v>1579</v>
      </c>
      <c r="B719" t="s">
        <v>1580</v>
      </c>
      <c r="C719" t="s">
        <v>3175</v>
      </c>
      <c r="D719" t="s">
        <v>281</v>
      </c>
      <c r="E719">
        <v>6172.0066137599997</v>
      </c>
      <c r="F719">
        <v>808.1</v>
      </c>
      <c r="G719">
        <v>-15.212704278322301</v>
      </c>
      <c r="H719">
        <v>10.854743586079</v>
      </c>
      <c r="I719">
        <v>-5.0884795454441702</v>
      </c>
      <c r="J719">
        <v>9.5363365139068605</v>
      </c>
      <c r="K719">
        <v>776.83542715199803</v>
      </c>
      <c r="L719">
        <v>764.43033811369105</v>
      </c>
      <c r="M719">
        <v>80.735980652309394</v>
      </c>
      <c r="N719">
        <v>2.2797723832780501</v>
      </c>
      <c r="O719">
        <v>7.5114466031431499</v>
      </c>
      <c r="P719">
        <v>25.286821705426298</v>
      </c>
      <c r="Q719">
        <v>5.3394837347229003E-2</v>
      </c>
    </row>
    <row r="720" spans="1:17" x14ac:dyDescent="0.3">
      <c r="A720" t="s">
        <v>1581</v>
      </c>
      <c r="B720" t="s">
        <v>1582</v>
      </c>
      <c r="C720" t="s">
        <v>3170</v>
      </c>
      <c r="D720" t="s">
        <v>78</v>
      </c>
      <c r="E720">
        <v>6156.3062380000001</v>
      </c>
      <c r="F720">
        <v>291.55</v>
      </c>
      <c r="G720">
        <v>30.5473281470994</v>
      </c>
      <c r="H720">
        <v>-12.693194145716699</v>
      </c>
      <c r="I720">
        <v>22.190649897579998</v>
      </c>
      <c r="J720">
        <v>0.14000698065550299</v>
      </c>
      <c r="K720">
        <v>305.67378487231503</v>
      </c>
      <c r="L720">
        <v>257.61480149661799</v>
      </c>
      <c r="M720">
        <v>42.462382479892597</v>
      </c>
      <c r="N720">
        <v>0.89674616278831698</v>
      </c>
      <c r="O720">
        <v>26.770708283313301</v>
      </c>
      <c r="P720">
        <v>81.143212177694906</v>
      </c>
      <c r="Q720">
        <v>6.7106698818571994E-2</v>
      </c>
    </row>
    <row r="721" spans="1:17" x14ac:dyDescent="0.3">
      <c r="A721" t="s">
        <v>1583</v>
      </c>
      <c r="B721" t="s">
        <v>1584</v>
      </c>
      <c r="C721" t="s">
        <v>3165</v>
      </c>
      <c r="D721" t="s">
        <v>188</v>
      </c>
      <c r="E721">
        <v>6148.5215127599904</v>
      </c>
      <c r="F721">
        <v>674.55</v>
      </c>
      <c r="G721">
        <v>28.361535714931701</v>
      </c>
      <c r="H721">
        <v>10.832845589172001</v>
      </c>
      <c r="I721">
        <v>34.665339214328696</v>
      </c>
      <c r="J721">
        <v>2.3960300709923201</v>
      </c>
      <c r="K721">
        <v>634.447543360699</v>
      </c>
      <c r="L721">
        <v>548.41673043949299</v>
      </c>
      <c r="M721">
        <v>56.099292952619699</v>
      </c>
      <c r="N721">
        <v>1.78233892015518</v>
      </c>
      <c r="O721">
        <v>6.9898450819064699</v>
      </c>
      <c r="P721">
        <v>81.770412287792993</v>
      </c>
    </row>
    <row r="722" spans="1:17" x14ac:dyDescent="0.3">
      <c r="A722" t="s">
        <v>1585</v>
      </c>
      <c r="B722" t="s">
        <v>1586</v>
      </c>
      <c r="C722" t="s">
        <v>3173</v>
      </c>
      <c r="D722" t="s">
        <v>1405</v>
      </c>
      <c r="E722">
        <v>6141.0754045200001</v>
      </c>
      <c r="F722">
        <v>932.1</v>
      </c>
      <c r="G722">
        <v>7.9550546989190298</v>
      </c>
      <c r="H722">
        <v>24.1304746436371</v>
      </c>
      <c r="I722">
        <v>3.3394493508190499</v>
      </c>
      <c r="J722">
        <v>6.2284396177322199</v>
      </c>
      <c r="K722">
        <v>854.22960784388499</v>
      </c>
      <c r="L722">
        <v>789.29534356845704</v>
      </c>
      <c r="M722">
        <v>66.714584369730602</v>
      </c>
      <c r="N722">
        <v>0.78185657799629305</v>
      </c>
      <c r="O722">
        <v>16.832957837141901</v>
      </c>
      <c r="P722">
        <v>52.7031454783748</v>
      </c>
      <c r="Q722">
        <v>0.12651951799227801</v>
      </c>
    </row>
    <row r="723" spans="1:17" x14ac:dyDescent="0.3">
      <c r="A723" t="s">
        <v>1587</v>
      </c>
      <c r="B723" t="s">
        <v>1588</v>
      </c>
      <c r="C723" t="s">
        <v>3178</v>
      </c>
      <c r="D723" t="s">
        <v>1589</v>
      </c>
      <c r="E723">
        <v>6097.4401637000001</v>
      </c>
      <c r="F723">
        <v>333.6</v>
      </c>
      <c r="G723">
        <v>27.609511528461699</v>
      </c>
      <c r="H723">
        <v>-1.58443330182126</v>
      </c>
      <c r="I723">
        <v>13.1550318398023</v>
      </c>
      <c r="J723">
        <v>5.4566727430867203</v>
      </c>
      <c r="K723">
        <v>333.198457321506</v>
      </c>
      <c r="L723">
        <v>298.48816032617901</v>
      </c>
      <c r="M723">
        <v>61.2265508217519</v>
      </c>
      <c r="N723">
        <v>0.54254827430682895</v>
      </c>
      <c r="O723">
        <v>21.073141486810499</v>
      </c>
      <c r="P723">
        <v>63.931203931203903</v>
      </c>
      <c r="Q723">
        <v>0.12579081081656501</v>
      </c>
    </row>
    <row r="724" spans="1:17" hidden="1" x14ac:dyDescent="0.3">
      <c r="A724" t="s">
        <v>1590</v>
      </c>
      <c r="B724" t="s">
        <v>1591</v>
      </c>
      <c r="C724" t="s">
        <v>3176</v>
      </c>
      <c r="D724" t="s">
        <v>54</v>
      </c>
      <c r="E724">
        <v>6090.4321930099904</v>
      </c>
      <c r="F724">
        <v>1503.95</v>
      </c>
      <c r="G724">
        <v>6.2144627680489597</v>
      </c>
      <c r="H724">
        <v>13.2133709185526</v>
      </c>
      <c r="I724">
        <v>23.196058157148499</v>
      </c>
      <c r="J724">
        <v>4.0753958420824201</v>
      </c>
      <c r="K724">
        <v>1260.0001321510999</v>
      </c>
      <c r="M724">
        <v>68.279867160537293</v>
      </c>
      <c r="N724">
        <v>1.3884725006879299</v>
      </c>
      <c r="O724">
        <v>0.46211642674291997</v>
      </c>
      <c r="P724">
        <v>55.0463917525773</v>
      </c>
    </row>
    <row r="725" spans="1:17" hidden="1" x14ac:dyDescent="0.3">
      <c r="A725" t="s">
        <v>1592</v>
      </c>
      <c r="B725" t="s">
        <v>1593</v>
      </c>
      <c r="C725" t="s">
        <v>3176</v>
      </c>
      <c r="D725" t="s">
        <v>124</v>
      </c>
      <c r="E725">
        <v>6082.5437689999999</v>
      </c>
      <c r="F725">
        <v>150.72999999999999</v>
      </c>
      <c r="G725">
        <v>-33.660369981678002</v>
      </c>
      <c r="H725">
        <v>-6.7912557419964301</v>
      </c>
      <c r="I725">
        <v>-20.623940970290601</v>
      </c>
      <c r="J725">
        <v>1.2077933181273499</v>
      </c>
      <c r="K725">
        <v>164.416521036479</v>
      </c>
      <c r="M725">
        <v>37.696278992466702</v>
      </c>
      <c r="O725">
        <v>31.028992237776102</v>
      </c>
      <c r="P725">
        <v>11.6518518518518</v>
      </c>
    </row>
    <row r="726" spans="1:17" hidden="1" x14ac:dyDescent="0.3">
      <c r="A726" t="s">
        <v>1594</v>
      </c>
      <c r="B726" t="s">
        <v>1595</v>
      </c>
      <c r="C726" t="s">
        <v>3176</v>
      </c>
      <c r="D726" t="s">
        <v>837</v>
      </c>
      <c r="E726">
        <v>6073.760061</v>
      </c>
      <c r="F726">
        <v>691.85</v>
      </c>
      <c r="G726">
        <v>45.560877890592501</v>
      </c>
      <c r="H726">
        <v>-6.5650574397111798</v>
      </c>
      <c r="I726">
        <v>-10.4900185140001</v>
      </c>
      <c r="J726">
        <v>0.71832131876439997</v>
      </c>
      <c r="K726">
        <v>747.392793319784</v>
      </c>
      <c r="L726">
        <v>666.17072528682797</v>
      </c>
      <c r="M726">
        <v>36.756048513380499</v>
      </c>
      <c r="N726">
        <v>0.129000075758719</v>
      </c>
      <c r="O726">
        <v>34.537833345378303</v>
      </c>
      <c r="P726">
        <v>87.214179407387306</v>
      </c>
      <c r="Q726">
        <v>5.2133805098098E-2</v>
      </c>
    </row>
    <row r="727" spans="1:17" hidden="1" x14ac:dyDescent="0.3">
      <c r="A727" t="s">
        <v>1596</v>
      </c>
      <c r="B727" t="s">
        <v>1597</v>
      </c>
      <c r="C727" t="s">
        <v>3176</v>
      </c>
      <c r="D727" t="s">
        <v>286</v>
      </c>
      <c r="E727">
        <v>6072.8583600000002</v>
      </c>
      <c r="F727">
        <v>3113.65</v>
      </c>
      <c r="G727">
        <v>616.23046915900704</v>
      </c>
      <c r="H727">
        <v>4.2193922702853603</v>
      </c>
      <c r="I727">
        <v>149.09789874524799</v>
      </c>
      <c r="J727">
        <v>-2.67776574196151</v>
      </c>
      <c r="K727">
        <v>2754.96154304109</v>
      </c>
      <c r="L727">
        <v>1735.5906348738299</v>
      </c>
      <c r="M727">
        <v>41.230083537535798</v>
      </c>
      <c r="N727">
        <v>0.66338798895672701</v>
      </c>
      <c r="O727">
        <v>14.8812486952611</v>
      </c>
      <c r="P727">
        <v>678.41250000000002</v>
      </c>
      <c r="Q727">
        <v>0.32859335299557102</v>
      </c>
    </row>
    <row r="728" spans="1:17" x14ac:dyDescent="0.3">
      <c r="A728" t="s">
        <v>1598</v>
      </c>
      <c r="B728" t="s">
        <v>1599</v>
      </c>
      <c r="C728" t="s">
        <v>3163</v>
      </c>
      <c r="D728" t="s">
        <v>1600</v>
      </c>
      <c r="E728">
        <v>6011.4330757799999</v>
      </c>
      <c r="F728">
        <v>1143</v>
      </c>
      <c r="G728">
        <v>72.470963449751807</v>
      </c>
      <c r="H728">
        <v>5.5530012917400402</v>
      </c>
      <c r="I728">
        <v>57.993426983745799</v>
      </c>
      <c r="J728">
        <v>10.48090967575</v>
      </c>
      <c r="K728">
        <v>1051.55306111086</v>
      </c>
      <c r="L728">
        <v>857.89368473228399</v>
      </c>
      <c r="M728">
        <v>75.390476611581505</v>
      </c>
      <c r="N728">
        <v>0.66030951970360896</v>
      </c>
      <c r="O728">
        <v>5.0743657042869597</v>
      </c>
      <c r="P728">
        <v>106.50406504065</v>
      </c>
      <c r="Q728">
        <v>7.0213328203899E-2</v>
      </c>
    </row>
    <row r="729" spans="1:17" hidden="1" x14ac:dyDescent="0.3">
      <c r="A729" t="s">
        <v>1601</v>
      </c>
      <c r="B729" t="s">
        <v>1602</v>
      </c>
      <c r="C729" t="s">
        <v>3176</v>
      </c>
      <c r="D729" t="s">
        <v>269</v>
      </c>
      <c r="E729">
        <v>6004.8945403600001</v>
      </c>
      <c r="F729">
        <v>5508.9</v>
      </c>
      <c r="G729">
        <v>75.486713145221202</v>
      </c>
      <c r="H729">
        <v>15.103753824261901</v>
      </c>
      <c r="I729">
        <v>42.3765824470712</v>
      </c>
      <c r="J729">
        <v>-0.33883252031091499</v>
      </c>
      <c r="K729">
        <v>4975.8181439909804</v>
      </c>
      <c r="L729">
        <v>4089.3673326483599</v>
      </c>
      <c r="M729">
        <v>55.2391912025682</v>
      </c>
      <c r="N729">
        <v>0.72658948701655501</v>
      </c>
      <c r="O729">
        <v>4.7396031875692</v>
      </c>
      <c r="P729">
        <v>131.73902069661699</v>
      </c>
      <c r="Q729">
        <v>0.147558524031358</v>
      </c>
    </row>
    <row r="730" spans="1:17" hidden="1" x14ac:dyDescent="0.3">
      <c r="A730" t="s">
        <v>1603</v>
      </c>
      <c r="B730" t="s">
        <v>1604</v>
      </c>
      <c r="C730" t="s">
        <v>3176</v>
      </c>
      <c r="D730" t="s">
        <v>24</v>
      </c>
      <c r="E730">
        <v>5966.8751887500002</v>
      </c>
      <c r="F730">
        <v>569.25</v>
      </c>
      <c r="G730">
        <v>30.009481483868001</v>
      </c>
      <c r="H730">
        <v>-7.1776700523237897</v>
      </c>
      <c r="I730">
        <v>19.328646157849999</v>
      </c>
      <c r="J730">
        <v>-0.42391125044736999</v>
      </c>
      <c r="K730">
        <v>605.28091460692497</v>
      </c>
      <c r="M730">
        <v>36.373812148200997</v>
      </c>
      <c r="N730">
        <v>1.2141745810270701</v>
      </c>
      <c r="O730">
        <v>33.667105841018802</v>
      </c>
      <c r="P730">
        <v>55.958904109589</v>
      </c>
    </row>
    <row r="731" spans="1:17" hidden="1" x14ac:dyDescent="0.3">
      <c r="A731" t="s">
        <v>1605</v>
      </c>
      <c r="B731" t="s">
        <v>1606</v>
      </c>
      <c r="C731" t="s">
        <v>3176</v>
      </c>
      <c r="D731" t="s">
        <v>232</v>
      </c>
      <c r="E731">
        <v>5950.3378725000002</v>
      </c>
      <c r="F731">
        <v>5362.2</v>
      </c>
      <c r="G731">
        <v>112.283616113817</v>
      </c>
      <c r="H731">
        <v>7.3697595682392398</v>
      </c>
      <c r="I731">
        <v>36.057069544676899</v>
      </c>
      <c r="J731">
        <v>-0.32028873856175299</v>
      </c>
      <c r="K731">
        <v>5074.9724649130603</v>
      </c>
      <c r="L731">
        <v>4022.2583755904402</v>
      </c>
      <c r="M731">
        <v>49.481726100905497</v>
      </c>
      <c r="N731">
        <v>0.35129360319999398</v>
      </c>
      <c r="O731">
        <v>6.7658796762522799</v>
      </c>
      <c r="P731">
        <v>163.84234998892899</v>
      </c>
      <c r="Q731">
        <v>0.13147706206794499</v>
      </c>
    </row>
    <row r="732" spans="1:17" x14ac:dyDescent="0.3">
      <c r="A732" t="s">
        <v>1607</v>
      </c>
      <c r="B732" t="s">
        <v>1608</v>
      </c>
      <c r="C732" t="s">
        <v>3171</v>
      </c>
      <c r="D732" t="s">
        <v>345</v>
      </c>
      <c r="E732">
        <v>5943.3834247199902</v>
      </c>
      <c r="F732">
        <v>2095.6</v>
      </c>
      <c r="G732">
        <v>36.0720452979428</v>
      </c>
      <c r="H732">
        <v>8.2473512239133893</v>
      </c>
      <c r="I732">
        <v>79.966612955551994</v>
      </c>
      <c r="J732">
        <v>3.7270612568516901</v>
      </c>
      <c r="K732">
        <v>1955.5665764492401</v>
      </c>
      <c r="L732">
        <v>1583.4603282877899</v>
      </c>
      <c r="M732">
        <v>68.050781960924098</v>
      </c>
      <c r="N732">
        <v>1.1934912427920901</v>
      </c>
      <c r="O732">
        <v>8.2768658140866602</v>
      </c>
      <c r="P732">
        <v>120.276449256319</v>
      </c>
      <c r="Q732">
        <v>-1.4646902499902E-2</v>
      </c>
    </row>
    <row r="733" spans="1:17" x14ac:dyDescent="0.3">
      <c r="A733" t="s">
        <v>1609</v>
      </c>
      <c r="B733" t="s">
        <v>1610</v>
      </c>
      <c r="C733" t="s">
        <v>3164</v>
      </c>
      <c r="D733" t="s">
        <v>46</v>
      </c>
      <c r="E733">
        <v>5909.0976910700001</v>
      </c>
      <c r="F733">
        <v>770.1</v>
      </c>
      <c r="G733">
        <v>56.777069947405202</v>
      </c>
      <c r="H733">
        <v>-11.447584000809099</v>
      </c>
      <c r="I733">
        <v>9.1173070049101597</v>
      </c>
      <c r="J733">
        <v>-2.5515660911519702</v>
      </c>
      <c r="K733">
        <v>816.07540502885297</v>
      </c>
      <c r="L733">
        <v>690.40310838469804</v>
      </c>
      <c r="M733">
        <v>30.845890252109399</v>
      </c>
      <c r="N733">
        <v>0.74693083482810096</v>
      </c>
      <c r="O733">
        <v>21.646539410466101</v>
      </c>
      <c r="P733">
        <v>100.54687499999901</v>
      </c>
      <c r="Q733">
        <v>0.15839508671637501</v>
      </c>
    </row>
    <row r="734" spans="1:17" hidden="1" x14ac:dyDescent="0.3">
      <c r="A734" t="s">
        <v>1611</v>
      </c>
      <c r="B734" t="s">
        <v>1612</v>
      </c>
      <c r="C734" t="s">
        <v>3176</v>
      </c>
      <c r="D734" t="s">
        <v>81</v>
      </c>
      <c r="E734">
        <v>5907.8370558239903</v>
      </c>
      <c r="F734">
        <v>127.78</v>
      </c>
      <c r="G734">
        <v>336.68464675308599</v>
      </c>
      <c r="H734">
        <v>38.783441058787297</v>
      </c>
      <c r="I734">
        <v>107.59810915952301</v>
      </c>
      <c r="J734">
        <v>17.0920600454522</v>
      </c>
      <c r="K734">
        <v>95.261080358894503</v>
      </c>
      <c r="L734">
        <v>65.909418299631696</v>
      </c>
      <c r="M734">
        <v>74.280199746226799</v>
      </c>
      <c r="N734">
        <v>1.24207756734823</v>
      </c>
      <c r="O734">
        <v>5.1807794647049601</v>
      </c>
      <c r="P734">
        <v>402.08251473477401</v>
      </c>
      <c r="Q734">
        <v>0.124960567807249</v>
      </c>
    </row>
    <row r="735" spans="1:17" hidden="1" x14ac:dyDescent="0.3">
      <c r="A735" t="s">
        <v>1613</v>
      </c>
      <c r="B735" t="s">
        <v>1614</v>
      </c>
      <c r="C735" t="s">
        <v>3176</v>
      </c>
      <c r="D735" t="s">
        <v>514</v>
      </c>
      <c r="E735">
        <v>5903.1068323500003</v>
      </c>
      <c r="F735">
        <v>405.95</v>
      </c>
      <c r="G735">
        <v>-34.643804292820597</v>
      </c>
      <c r="H735">
        <v>-6.9730452704738797</v>
      </c>
      <c r="I735">
        <v>-22.427360852893699</v>
      </c>
      <c r="J735">
        <v>0.96585476888649602</v>
      </c>
      <c r="K735">
        <v>422.36348364490198</v>
      </c>
      <c r="L735">
        <v>435.05821349090297</v>
      </c>
      <c r="M735">
        <v>45.279190556114997</v>
      </c>
      <c r="N735">
        <v>1.35055499937956</v>
      </c>
      <c r="O735">
        <v>39.068850843699899</v>
      </c>
      <c r="P735">
        <v>3.2951653944020198</v>
      </c>
      <c r="Q735">
        <v>-5.6819276643778997E-2</v>
      </c>
    </row>
    <row r="736" spans="1:17" x14ac:dyDescent="0.3">
      <c r="A736" t="s">
        <v>1615</v>
      </c>
      <c r="B736" t="s">
        <v>1616</v>
      </c>
      <c r="C736" t="s">
        <v>3166</v>
      </c>
      <c r="D736" t="s">
        <v>204</v>
      </c>
      <c r="E736">
        <v>5874.0787961099904</v>
      </c>
      <c r="F736">
        <v>479</v>
      </c>
      <c r="G736">
        <v>21.957835181297501</v>
      </c>
      <c r="H736">
        <v>-9.8448960031067898</v>
      </c>
      <c r="I736">
        <v>25.337257841475498</v>
      </c>
      <c r="J736">
        <v>-2.13987197236042</v>
      </c>
      <c r="K736">
        <v>494.12562278939498</v>
      </c>
      <c r="L736">
        <v>431.01014133432602</v>
      </c>
      <c r="M736">
        <v>33.028935016968703</v>
      </c>
      <c r="N736">
        <v>0.71367839432421298</v>
      </c>
      <c r="O736">
        <v>13.2567849686847</v>
      </c>
      <c r="P736">
        <v>65.715274174018305</v>
      </c>
      <c r="Q736">
        <v>0.19404561378671301</v>
      </c>
    </row>
    <row r="737" spans="1:17" hidden="1" x14ac:dyDescent="0.3">
      <c r="A737" t="s">
        <v>1617</v>
      </c>
      <c r="B737" t="s">
        <v>1618</v>
      </c>
      <c r="C737" t="s">
        <v>3176</v>
      </c>
      <c r="D737" t="s">
        <v>21</v>
      </c>
      <c r="E737">
        <v>5867.850872</v>
      </c>
      <c r="F737">
        <v>497.15</v>
      </c>
      <c r="G737">
        <v>-28.612288750517699</v>
      </c>
      <c r="H737">
        <v>3.4395826558985401</v>
      </c>
      <c r="I737">
        <v>-2.0620966534873899</v>
      </c>
      <c r="J737">
        <v>0.47113490693913701</v>
      </c>
      <c r="K737">
        <v>487.635759692992</v>
      </c>
      <c r="L737">
        <v>471.48635063946801</v>
      </c>
      <c r="M737">
        <v>50.179156916874</v>
      </c>
      <c r="N737">
        <v>0.92971122788240002</v>
      </c>
      <c r="O737">
        <v>20.486774615307201</v>
      </c>
      <c r="P737">
        <v>27.441681620097299</v>
      </c>
      <c r="Q737">
        <v>8.6240284819209007E-2</v>
      </c>
    </row>
    <row r="738" spans="1:17" x14ac:dyDescent="0.3">
      <c r="A738" t="s">
        <v>1619</v>
      </c>
      <c r="B738" t="s">
        <v>1620</v>
      </c>
      <c r="C738" t="s">
        <v>3165</v>
      </c>
      <c r="D738" t="s">
        <v>54</v>
      </c>
      <c r="E738">
        <v>5861.2288503099999</v>
      </c>
      <c r="F738">
        <v>1456.15</v>
      </c>
      <c r="G738">
        <v>-16.015969228289499</v>
      </c>
      <c r="H738">
        <v>10.1487297383617</v>
      </c>
      <c r="I738">
        <v>22.585531307022201</v>
      </c>
      <c r="J738">
        <v>6.0279114637156797</v>
      </c>
      <c r="K738">
        <v>1334.27292747653</v>
      </c>
      <c r="L738">
        <v>1242.57395798382</v>
      </c>
      <c r="M738">
        <v>68.080479685224603</v>
      </c>
      <c r="N738">
        <v>1.28848916973457</v>
      </c>
      <c r="O738">
        <v>1.8748068536895199</v>
      </c>
      <c r="P738">
        <v>44.969884016128198</v>
      </c>
      <c r="Q738">
        <v>2.0712128849730001E-3</v>
      </c>
    </row>
    <row r="739" spans="1:17" x14ac:dyDescent="0.3">
      <c r="A739" t="s">
        <v>1621</v>
      </c>
      <c r="B739" t="s">
        <v>1622</v>
      </c>
      <c r="C739" t="s">
        <v>3175</v>
      </c>
      <c r="D739" t="s">
        <v>281</v>
      </c>
      <c r="E739">
        <v>5854.0965429949902</v>
      </c>
      <c r="F739">
        <v>172.4</v>
      </c>
      <c r="G739">
        <v>-29.550200397097701</v>
      </c>
      <c r="H739">
        <v>9.2666141973237792</v>
      </c>
      <c r="I739">
        <v>-8.7759394918393703</v>
      </c>
      <c r="J739">
        <v>6.5842245402081403</v>
      </c>
      <c r="K739">
        <v>166.19070130346</v>
      </c>
      <c r="L739">
        <v>165.79918644484499</v>
      </c>
      <c r="M739">
        <v>67.035023087628801</v>
      </c>
      <c r="N739">
        <v>0.88558919861968499</v>
      </c>
      <c r="O739">
        <v>27.3781902552204</v>
      </c>
      <c r="P739">
        <v>32.564398308342902</v>
      </c>
      <c r="Q739">
        <v>-5.7513890285063998E-2</v>
      </c>
    </row>
    <row r="740" spans="1:17" hidden="1" x14ac:dyDescent="0.3">
      <c r="A740" t="s">
        <v>1623</v>
      </c>
      <c r="B740" t="s">
        <v>1624</v>
      </c>
      <c r="C740" t="s">
        <v>3176</v>
      </c>
      <c r="D740" t="s">
        <v>81</v>
      </c>
      <c r="E740">
        <v>5846.4626734800004</v>
      </c>
      <c r="F740">
        <v>2117.0500000000002</v>
      </c>
      <c r="G740">
        <v>35.737213785503698</v>
      </c>
      <c r="H740">
        <v>19.354293417995802</v>
      </c>
      <c r="I740">
        <v>54.314944591783501</v>
      </c>
      <c r="J740">
        <v>-9.1533746286024193</v>
      </c>
      <c r="K740">
        <v>1866.4310398995201</v>
      </c>
      <c r="L740">
        <v>1512.3715865091399</v>
      </c>
      <c r="M740">
        <v>58.601491706156501</v>
      </c>
      <c r="N740">
        <v>3.4593165710460099</v>
      </c>
      <c r="O740">
        <v>13.1291183486455</v>
      </c>
      <c r="P740">
        <v>85.706140350877206</v>
      </c>
      <c r="Q740">
        <v>0.128487083144186</v>
      </c>
    </row>
    <row r="741" spans="1:17" hidden="1" x14ac:dyDescent="0.3">
      <c r="A741" t="s">
        <v>1625</v>
      </c>
      <c r="B741" t="s">
        <v>1626</v>
      </c>
      <c r="C741" t="s">
        <v>3176</v>
      </c>
      <c r="D741" t="s">
        <v>376</v>
      </c>
      <c r="E741">
        <v>5803.3539659999997</v>
      </c>
      <c r="F741">
        <v>13681.55</v>
      </c>
      <c r="G741">
        <v>19.098768268118501</v>
      </c>
      <c r="H741">
        <v>4.7685141626703098</v>
      </c>
      <c r="I741">
        <v>41.702375178584703</v>
      </c>
      <c r="J741">
        <v>8.7480943541113394</v>
      </c>
      <c r="K741">
        <v>12061.930064186899</v>
      </c>
      <c r="L741">
        <v>10548.364548649901</v>
      </c>
      <c r="M741">
        <v>67.805745795059494</v>
      </c>
      <c r="N741">
        <v>1.2138756957105701</v>
      </c>
      <c r="O741">
        <v>4.4070299052373496</v>
      </c>
      <c r="P741">
        <v>64.190093306531395</v>
      </c>
      <c r="Q741">
        <v>-1.6427268992665001E-2</v>
      </c>
    </row>
    <row r="742" spans="1:17" hidden="1" x14ac:dyDescent="0.3">
      <c r="A742" t="s">
        <v>1627</v>
      </c>
      <c r="B742" t="s">
        <v>1628</v>
      </c>
      <c r="C742" t="s">
        <v>3176</v>
      </c>
      <c r="D742" t="s">
        <v>269</v>
      </c>
      <c r="E742">
        <v>5792.2156898149997</v>
      </c>
      <c r="F742">
        <v>417.05</v>
      </c>
      <c r="G742">
        <v>-12.232884987363001</v>
      </c>
      <c r="H742">
        <v>12.5952707989752</v>
      </c>
      <c r="I742">
        <v>13.2306541926318</v>
      </c>
      <c r="J742">
        <v>6.8904474259080004</v>
      </c>
      <c r="K742">
        <v>377.818848256629</v>
      </c>
      <c r="L742">
        <v>362.347752508084</v>
      </c>
      <c r="M742">
        <v>74.717439002766696</v>
      </c>
      <c r="N742">
        <v>1.5408214448753501</v>
      </c>
      <c r="O742">
        <v>0.94712864164967403</v>
      </c>
      <c r="P742">
        <v>32.818471337579602</v>
      </c>
      <c r="Q742">
        <v>4.3327902602494001E-2</v>
      </c>
    </row>
    <row r="743" spans="1:17" hidden="1" x14ac:dyDescent="0.3">
      <c r="A743" t="s">
        <v>1629</v>
      </c>
      <c r="B743" t="s">
        <v>1630</v>
      </c>
      <c r="C743" t="s">
        <v>3176</v>
      </c>
      <c r="D743" t="s">
        <v>501</v>
      </c>
      <c r="E743">
        <v>5768.3897950199998</v>
      </c>
      <c r="F743">
        <v>1465.85</v>
      </c>
      <c r="G743">
        <v>-7.3798180848454402</v>
      </c>
      <c r="H743">
        <v>-3.8864780375790402</v>
      </c>
      <c r="I743">
        <v>15.3019007240622</v>
      </c>
      <c r="J743">
        <v>5.4725845762333298</v>
      </c>
      <c r="K743">
        <v>1464.9089151923299</v>
      </c>
      <c r="L743">
        <v>1316.7198044064301</v>
      </c>
      <c r="M743">
        <v>48.8604202065126</v>
      </c>
      <c r="N743">
        <v>0.68276000559566696</v>
      </c>
      <c r="O743">
        <v>17.338063239758501</v>
      </c>
      <c r="P743">
        <v>50.343589743589703</v>
      </c>
      <c r="Q743">
        <v>-4.3966891529337998E-2</v>
      </c>
    </row>
    <row r="744" spans="1:17" hidden="1" x14ac:dyDescent="0.3">
      <c r="A744" t="s">
        <v>1631</v>
      </c>
      <c r="B744" t="s">
        <v>1632</v>
      </c>
      <c r="C744" t="s">
        <v>3176</v>
      </c>
      <c r="D744" t="s">
        <v>104</v>
      </c>
      <c r="E744">
        <v>5731.0217285999997</v>
      </c>
      <c r="F744">
        <v>544.25</v>
      </c>
      <c r="G744">
        <v>20808.077315456201</v>
      </c>
      <c r="H744">
        <v>19.264060809943999</v>
      </c>
      <c r="I744">
        <v>1896.72401980113</v>
      </c>
      <c r="J744">
        <v>1.11216054796477</v>
      </c>
      <c r="K744">
        <v>231.30743735640399</v>
      </c>
      <c r="L744">
        <v>78.777996481563093</v>
      </c>
      <c r="M744">
        <v>99.998006956640893</v>
      </c>
      <c r="N744">
        <v>0.79524024475875199</v>
      </c>
      <c r="O744">
        <v>0</v>
      </c>
      <c r="P744">
        <v>26448.780487804801</v>
      </c>
      <c r="Q744">
        <v>0.13237287796568001</v>
      </c>
    </row>
    <row r="745" spans="1:17" x14ac:dyDescent="0.3">
      <c r="A745" t="s">
        <v>1633</v>
      </c>
      <c r="B745" t="s">
        <v>1634</v>
      </c>
      <c r="C745" t="s">
        <v>3171</v>
      </c>
      <c r="D745" t="s">
        <v>345</v>
      </c>
      <c r="E745">
        <v>5673.3992544100001</v>
      </c>
      <c r="F745">
        <v>260.89999999999998</v>
      </c>
      <c r="G745">
        <v>-16.064961031589601</v>
      </c>
      <c r="H745">
        <v>-2.7661483809798599</v>
      </c>
      <c r="I745">
        <v>15.071922212197499</v>
      </c>
      <c r="J745">
        <v>1.71753323052246</v>
      </c>
      <c r="K745">
        <v>263.24921097320998</v>
      </c>
      <c r="L745">
        <v>243.01978472477001</v>
      </c>
      <c r="M745">
        <v>51.522473281239499</v>
      </c>
      <c r="N745">
        <v>0.60706889329986802</v>
      </c>
      <c r="O745">
        <v>13.875047911077001</v>
      </c>
      <c r="P745">
        <v>38.042328042328002</v>
      </c>
      <c r="Q745">
        <v>-9.4066231789447993E-2</v>
      </c>
    </row>
    <row r="746" spans="1:17" x14ac:dyDescent="0.3">
      <c r="A746" t="s">
        <v>1635</v>
      </c>
      <c r="B746" t="s">
        <v>1636</v>
      </c>
      <c r="C746" t="s">
        <v>3172</v>
      </c>
      <c r="D746" t="s">
        <v>141</v>
      </c>
      <c r="E746">
        <v>5628.18</v>
      </c>
      <c r="F746">
        <v>192.51</v>
      </c>
      <c r="G746">
        <v>34.287195134944497</v>
      </c>
      <c r="H746">
        <v>-4.18302970798144</v>
      </c>
      <c r="I746">
        <v>-15.897648711773201</v>
      </c>
      <c r="J746">
        <v>-1.0431186473976599</v>
      </c>
      <c r="K746">
        <v>202.401721196659</v>
      </c>
      <c r="L746">
        <v>188.38157376329201</v>
      </c>
      <c r="M746">
        <v>44.085492625681603</v>
      </c>
      <c r="N746">
        <v>0.57436272226967</v>
      </c>
      <c r="O746">
        <v>37.629214066801701</v>
      </c>
      <c r="P746">
        <v>75.647810218978094</v>
      </c>
      <c r="Q746">
        <v>3.2787040502849002E-2</v>
      </c>
    </row>
    <row r="747" spans="1:17" hidden="1" x14ac:dyDescent="0.3">
      <c r="A747" t="s">
        <v>1637</v>
      </c>
      <c r="B747" t="s">
        <v>1638</v>
      </c>
      <c r="C747" t="s">
        <v>3176</v>
      </c>
      <c r="D747" t="s">
        <v>166</v>
      </c>
      <c r="E747">
        <v>5583.9673424000002</v>
      </c>
      <c r="F747">
        <v>4928.7</v>
      </c>
      <c r="G747">
        <v>121.12272698562499</v>
      </c>
      <c r="H747">
        <v>0.44585732120357502</v>
      </c>
      <c r="I747">
        <v>69.901868171967493</v>
      </c>
      <c r="J747">
        <v>-5.0746985481233402</v>
      </c>
      <c r="K747">
        <v>4874.1394679387704</v>
      </c>
      <c r="L747">
        <v>3786.2122990254502</v>
      </c>
      <c r="M747">
        <v>41.3215355165745</v>
      </c>
      <c r="N747">
        <v>0.80189622276504202</v>
      </c>
      <c r="O747">
        <v>15.4391624566315</v>
      </c>
      <c r="P747">
        <v>187.807299270073</v>
      </c>
      <c r="Q747">
        <v>0.20897161470445699</v>
      </c>
    </row>
    <row r="748" spans="1:17" x14ac:dyDescent="0.3">
      <c r="A748" t="s">
        <v>1639</v>
      </c>
      <c r="B748" t="s">
        <v>1640</v>
      </c>
      <c r="C748" t="s">
        <v>3173</v>
      </c>
      <c r="D748" t="s">
        <v>258</v>
      </c>
      <c r="E748">
        <v>5553.0148024800001</v>
      </c>
      <c r="F748">
        <v>703.05</v>
      </c>
      <c r="G748">
        <v>-25.2860857653286</v>
      </c>
      <c r="H748">
        <v>-10.605790348154599</v>
      </c>
      <c r="I748">
        <v>-16.891694537826901</v>
      </c>
      <c r="J748">
        <v>-2.0413664229895701</v>
      </c>
      <c r="K748">
        <v>749.12239155478596</v>
      </c>
      <c r="L748">
        <v>705.05115176956497</v>
      </c>
      <c r="M748">
        <v>17.658496893397</v>
      </c>
      <c r="N748">
        <v>0.75376712036059501</v>
      </c>
      <c r="O748">
        <v>25.709409003627002</v>
      </c>
      <c r="P748">
        <v>21.090251464002701</v>
      </c>
    </row>
    <row r="749" spans="1:17" x14ac:dyDescent="0.3">
      <c r="A749" t="s">
        <v>1641</v>
      </c>
      <c r="B749" t="s">
        <v>1642</v>
      </c>
      <c r="C749" t="s">
        <v>3173</v>
      </c>
      <c r="D749" t="s">
        <v>258</v>
      </c>
      <c r="E749">
        <v>5551.0295898149998</v>
      </c>
      <c r="F749">
        <v>1775.55</v>
      </c>
      <c r="G749">
        <v>-61.517977310709902</v>
      </c>
      <c r="H749">
        <v>-3.0389888705922399</v>
      </c>
      <c r="I749">
        <v>-12.5711190559611</v>
      </c>
      <c r="J749">
        <v>2.3689988142012801</v>
      </c>
      <c r="K749">
        <v>1824.8129928129499</v>
      </c>
      <c r="L749">
        <v>1921.0712068278699</v>
      </c>
      <c r="M749">
        <v>54.050004644448201</v>
      </c>
      <c r="N749">
        <v>0.399616585025802</v>
      </c>
      <c r="O749">
        <v>64.4757962321534</v>
      </c>
      <c r="P749">
        <v>10.971874999999899</v>
      </c>
      <c r="Q749">
        <v>1.6290353337927999E-2</v>
      </c>
    </row>
    <row r="750" spans="1:17" hidden="1" x14ac:dyDescent="0.3">
      <c r="A750" t="s">
        <v>1643</v>
      </c>
      <c r="B750" t="s">
        <v>1644</v>
      </c>
      <c r="C750" t="s">
        <v>3176</v>
      </c>
      <c r="D750" t="s">
        <v>514</v>
      </c>
      <c r="E750">
        <v>5543.2265048999998</v>
      </c>
      <c r="F750">
        <v>750.6</v>
      </c>
      <c r="G750">
        <v>53.357740425446202</v>
      </c>
      <c r="H750">
        <v>12.167578395631301</v>
      </c>
      <c r="I750">
        <v>66.394169436833593</v>
      </c>
      <c r="J750">
        <v>3.9183328248057099</v>
      </c>
      <c r="K750">
        <v>684.20615614389396</v>
      </c>
      <c r="M750">
        <v>54.697032328397398</v>
      </c>
      <c r="N750">
        <v>0.89200121102450003</v>
      </c>
      <c r="O750">
        <v>26.032507327471301</v>
      </c>
      <c r="P750">
        <v>102.100161550888</v>
      </c>
    </row>
    <row r="751" spans="1:17" x14ac:dyDescent="0.3">
      <c r="A751" t="s">
        <v>1645</v>
      </c>
      <c r="B751" t="s">
        <v>1646</v>
      </c>
      <c r="C751" t="s">
        <v>3173</v>
      </c>
      <c r="D751" t="s">
        <v>1405</v>
      </c>
      <c r="E751">
        <v>5521.65127699</v>
      </c>
      <c r="F751">
        <v>759.65</v>
      </c>
      <c r="G751">
        <v>38.979279326315897</v>
      </c>
      <c r="H751">
        <v>27.0448222675093</v>
      </c>
      <c r="I751">
        <v>69.787080800611605</v>
      </c>
      <c r="J751">
        <v>0.48188114575554603</v>
      </c>
      <c r="K751">
        <v>660.24389527808205</v>
      </c>
      <c r="L751">
        <v>531.23338141444594</v>
      </c>
      <c r="M751">
        <v>53.9840504431968</v>
      </c>
      <c r="N751">
        <v>0.37726929257295</v>
      </c>
      <c r="O751">
        <v>13.1837030211281</v>
      </c>
      <c r="P751">
        <v>102.573333333333</v>
      </c>
      <c r="Q751">
        <v>2.4689164052455002E-2</v>
      </c>
    </row>
    <row r="752" spans="1:17" hidden="1" x14ac:dyDescent="0.3">
      <c r="A752" t="s">
        <v>1647</v>
      </c>
      <c r="B752" t="s">
        <v>1648</v>
      </c>
      <c r="C752" t="s">
        <v>3176</v>
      </c>
      <c r="D752" t="s">
        <v>545</v>
      </c>
      <c r="E752">
        <v>5493.0167398399999</v>
      </c>
      <c r="F752">
        <v>5459.45</v>
      </c>
      <c r="G752">
        <v>32.8789857529258</v>
      </c>
      <c r="H752">
        <v>-0.688138971714503</v>
      </c>
      <c r="I752">
        <v>21.127230477220898</v>
      </c>
      <c r="J752">
        <v>-2.2462310604268301</v>
      </c>
      <c r="K752">
        <v>5726.0908327978796</v>
      </c>
      <c r="L752">
        <v>4984.2460022298201</v>
      </c>
      <c r="M752">
        <v>38.0612870239408</v>
      </c>
      <c r="N752">
        <v>0.55693217870114897</v>
      </c>
      <c r="O752">
        <v>22.702836366300598</v>
      </c>
      <c r="P752">
        <v>91.050181970884594</v>
      </c>
      <c r="Q752">
        <v>0.13764719677464801</v>
      </c>
    </row>
    <row r="753" spans="1:17" x14ac:dyDescent="0.3">
      <c r="A753" t="s">
        <v>1649</v>
      </c>
      <c r="B753" t="s">
        <v>1650</v>
      </c>
      <c r="C753" t="s">
        <v>3161</v>
      </c>
      <c r="D753" t="s">
        <v>24</v>
      </c>
      <c r="E753">
        <v>5489.332999925</v>
      </c>
      <c r="F753">
        <v>330.1</v>
      </c>
      <c r="G753">
        <v>-26.341696612385501</v>
      </c>
      <c r="H753">
        <v>-2.79715534644144</v>
      </c>
      <c r="I753">
        <v>-19.731039574166999</v>
      </c>
      <c r="J753">
        <v>3.2033555165182199</v>
      </c>
      <c r="K753">
        <v>334.09590873733998</v>
      </c>
      <c r="L753">
        <v>345.82836768176901</v>
      </c>
      <c r="M753">
        <v>55.035194753395203</v>
      </c>
      <c r="N753">
        <v>0.719003246463644</v>
      </c>
      <c r="O753">
        <v>27.915783096031401</v>
      </c>
      <c r="P753">
        <v>7.2972533723386999</v>
      </c>
      <c r="Q753">
        <v>-2.5501437574714E-2</v>
      </c>
    </row>
    <row r="754" spans="1:17" x14ac:dyDescent="0.3">
      <c r="A754" t="s">
        <v>1651</v>
      </c>
      <c r="B754" t="s">
        <v>1652</v>
      </c>
      <c r="C754" t="s">
        <v>3161</v>
      </c>
      <c r="D754" t="s">
        <v>51</v>
      </c>
      <c r="E754">
        <v>5486.1506738199996</v>
      </c>
      <c r="F754">
        <v>60.63</v>
      </c>
      <c r="G754">
        <v>62.082467348212496</v>
      </c>
      <c r="H754">
        <v>-8.99382781313804</v>
      </c>
      <c r="I754">
        <v>-42.366234457572297</v>
      </c>
      <c r="J754">
        <v>0.123505766765425</v>
      </c>
      <c r="K754">
        <v>65.356730637898295</v>
      </c>
      <c r="L754">
        <v>62.189799314253797</v>
      </c>
      <c r="M754">
        <v>40.028120542713502</v>
      </c>
      <c r="N754">
        <v>0.82782196268133801</v>
      </c>
      <c r="O754">
        <v>64.324591786244397</v>
      </c>
      <c r="P754">
        <v>103.45637583892599</v>
      </c>
      <c r="Q754">
        <v>4.4080157316094999E-2</v>
      </c>
    </row>
    <row r="755" spans="1:17" hidden="1" x14ac:dyDescent="0.3">
      <c r="A755" t="s">
        <v>1653</v>
      </c>
      <c r="B755" t="s">
        <v>1654</v>
      </c>
      <c r="C755" t="s">
        <v>3176</v>
      </c>
      <c r="D755" t="s">
        <v>204</v>
      </c>
      <c r="E755">
        <v>5468.0284598050002</v>
      </c>
      <c r="F755">
        <v>7870.5</v>
      </c>
      <c r="G755">
        <v>78.670428708475399</v>
      </c>
      <c r="H755">
        <v>22.566128397288601</v>
      </c>
      <c r="I755">
        <v>-0.96947895913831506</v>
      </c>
      <c r="J755">
        <v>1.5030583035757501</v>
      </c>
      <c r="K755">
        <v>7458.6347743106498</v>
      </c>
      <c r="L755">
        <v>6751.6948369807997</v>
      </c>
      <c r="M755">
        <v>65.088219775396496</v>
      </c>
      <c r="N755">
        <v>1.1914044437545499</v>
      </c>
      <c r="O755">
        <v>15.404358045867401</v>
      </c>
      <c r="P755">
        <v>118.62499999999901</v>
      </c>
      <c r="Q755">
        <v>9.8675681388497999E-2</v>
      </c>
    </row>
    <row r="756" spans="1:17" x14ac:dyDescent="0.3">
      <c r="A756" t="s">
        <v>1655</v>
      </c>
      <c r="B756" t="s">
        <v>1656</v>
      </c>
      <c r="C756" t="s">
        <v>3172</v>
      </c>
      <c r="D756" t="s">
        <v>1081</v>
      </c>
      <c r="E756">
        <v>5374.6725955000002</v>
      </c>
      <c r="F756">
        <v>3128.8</v>
      </c>
      <c r="G756">
        <v>-8.3286620495075994</v>
      </c>
      <c r="H756">
        <v>2.1583283410412402</v>
      </c>
      <c r="I756">
        <v>-4.23303881395013</v>
      </c>
      <c r="J756">
        <v>2.7397616192971301</v>
      </c>
      <c r="K756">
        <v>3121.1851079112498</v>
      </c>
      <c r="L756">
        <v>2991.2114480382202</v>
      </c>
      <c r="M756">
        <v>58.8564409021835</v>
      </c>
      <c r="N756">
        <v>0.88296485226013899</v>
      </c>
      <c r="O756">
        <v>18.256200460240301</v>
      </c>
      <c r="P756">
        <v>36.0347826086956</v>
      </c>
      <c r="Q756">
        <v>-6.561264414996E-2</v>
      </c>
    </row>
    <row r="757" spans="1:17" x14ac:dyDescent="0.3">
      <c r="A757" t="s">
        <v>1657</v>
      </c>
      <c r="B757" t="s">
        <v>1658</v>
      </c>
      <c r="C757" t="s">
        <v>3163</v>
      </c>
      <c r="D757" t="s">
        <v>118</v>
      </c>
      <c r="E757">
        <v>5322.7785599999997</v>
      </c>
      <c r="F757">
        <v>573</v>
      </c>
      <c r="G757">
        <v>101.688325299461</v>
      </c>
      <c r="H757">
        <v>4.5546390724434298</v>
      </c>
      <c r="I757">
        <v>58.830358708389802</v>
      </c>
      <c r="J757">
        <v>3.9078594726959599</v>
      </c>
      <c r="K757">
        <v>545.56655877225398</v>
      </c>
      <c r="L757">
        <v>428.67472924875602</v>
      </c>
      <c r="M757">
        <v>60.215849395393803</v>
      </c>
      <c r="N757">
        <v>0.40431652847372801</v>
      </c>
      <c r="O757">
        <v>26.937172774869101</v>
      </c>
      <c r="P757">
        <v>173.76970855231701</v>
      </c>
      <c r="Q757">
        <v>7.8874696983093004E-2</v>
      </c>
    </row>
    <row r="758" spans="1:17" x14ac:dyDescent="0.3">
      <c r="A758" t="s">
        <v>1659</v>
      </c>
      <c r="B758" t="s">
        <v>1660</v>
      </c>
      <c r="C758" t="s">
        <v>3168</v>
      </c>
      <c r="D758" t="s">
        <v>496</v>
      </c>
      <c r="E758">
        <v>5314.8008644080001</v>
      </c>
      <c r="F758">
        <v>105.09</v>
      </c>
      <c r="G758">
        <v>-38.757149098828101</v>
      </c>
      <c r="H758">
        <v>-2.5134578036094299</v>
      </c>
      <c r="I758">
        <v>-10.2381582102308</v>
      </c>
      <c r="J758">
        <v>0.34936985029036299</v>
      </c>
      <c r="K758">
        <v>108.16743675060501</v>
      </c>
      <c r="L758">
        <v>108.705189627618</v>
      </c>
      <c r="M758">
        <v>40.744522731190997</v>
      </c>
      <c r="N758">
        <v>0.74541288710248799</v>
      </c>
      <c r="O758">
        <v>31.030545246931101</v>
      </c>
      <c r="P758">
        <v>14.8524590163934</v>
      </c>
      <c r="Q758">
        <v>-9.7954733333221994E-2</v>
      </c>
    </row>
    <row r="759" spans="1:17" x14ac:dyDescent="0.3">
      <c r="A759" t="s">
        <v>1661</v>
      </c>
      <c r="B759" t="s">
        <v>1662</v>
      </c>
      <c r="C759" t="s">
        <v>3161</v>
      </c>
      <c r="D759" t="s">
        <v>419</v>
      </c>
      <c r="E759">
        <v>5284.5738816949997</v>
      </c>
      <c r="F759">
        <v>47.8</v>
      </c>
      <c r="G759">
        <v>-24.531572006677401</v>
      </c>
      <c r="H759">
        <v>-4.02149468555477</v>
      </c>
      <c r="I759">
        <v>-17.112160062640299</v>
      </c>
      <c r="J759">
        <v>-1.38682360481863</v>
      </c>
      <c r="K759">
        <v>49.705876505849801</v>
      </c>
      <c r="L759">
        <v>51.3992734552738</v>
      </c>
      <c r="M759">
        <v>30.6291524194659</v>
      </c>
      <c r="N759">
        <v>0.46721131392098397</v>
      </c>
      <c r="O759">
        <v>42.887029288702898</v>
      </c>
      <c r="P759">
        <v>6.5774804905239499</v>
      </c>
    </row>
    <row r="760" spans="1:17" x14ac:dyDescent="0.3">
      <c r="A760" t="s">
        <v>1663</v>
      </c>
      <c r="B760" t="s">
        <v>1664</v>
      </c>
      <c r="C760" t="s">
        <v>3172</v>
      </c>
      <c r="D760" t="s">
        <v>75</v>
      </c>
      <c r="E760">
        <v>5281.4080000000004</v>
      </c>
      <c r="F760">
        <v>743.15</v>
      </c>
      <c r="G760">
        <v>49.547182594008298</v>
      </c>
      <c r="H760">
        <v>-16.125174692850401</v>
      </c>
      <c r="I760">
        <v>-28.377712351431001</v>
      </c>
      <c r="J760">
        <v>-0.17081859539991801</v>
      </c>
      <c r="K760">
        <v>830.97311442722901</v>
      </c>
      <c r="L760">
        <v>786.27176161520799</v>
      </c>
      <c r="M760">
        <v>27.913395701483999</v>
      </c>
      <c r="N760">
        <v>0.65319920517268204</v>
      </c>
      <c r="O760">
        <v>56.765121442508203</v>
      </c>
      <c r="P760">
        <v>88.4732437230535</v>
      </c>
      <c r="Q760">
        <v>8.3652591343710003E-2</v>
      </c>
    </row>
    <row r="761" spans="1:17" hidden="1" x14ac:dyDescent="0.3">
      <c r="A761" t="s">
        <v>1665</v>
      </c>
      <c r="B761" t="s">
        <v>1666</v>
      </c>
      <c r="C761" t="s">
        <v>3176</v>
      </c>
      <c r="D761" t="s">
        <v>54</v>
      </c>
      <c r="E761">
        <v>5270.7666306809997</v>
      </c>
      <c r="F761">
        <v>94.74</v>
      </c>
      <c r="G761">
        <v>118.932565604533</v>
      </c>
      <c r="H761">
        <v>62.589039459244297</v>
      </c>
      <c r="I761">
        <v>102.040377023331</v>
      </c>
      <c r="J761">
        <v>20.041438490595802</v>
      </c>
      <c r="K761">
        <v>70.573715368409793</v>
      </c>
      <c r="L761">
        <v>54.503829352908099</v>
      </c>
      <c r="M761">
        <v>78.863870322602494</v>
      </c>
      <c r="N761">
        <v>1.50592343218289</v>
      </c>
      <c r="O761">
        <v>6.5020054887059402</v>
      </c>
      <c r="P761">
        <v>202.683706070287</v>
      </c>
      <c r="Q761">
        <v>4.5726040160117998E-2</v>
      </c>
    </row>
    <row r="762" spans="1:17" x14ac:dyDescent="0.3">
      <c r="A762" t="s">
        <v>1667</v>
      </c>
      <c r="B762" t="s">
        <v>1668</v>
      </c>
      <c r="C762" t="s">
        <v>3172</v>
      </c>
      <c r="D762" t="s">
        <v>414</v>
      </c>
      <c r="E762">
        <v>5260.3552892999996</v>
      </c>
      <c r="F762">
        <v>607.65</v>
      </c>
      <c r="G762">
        <v>-40.563536395430198</v>
      </c>
      <c r="H762">
        <v>11.0396748358952</v>
      </c>
      <c r="I762">
        <v>0.99090694944289603</v>
      </c>
      <c r="J762">
        <v>1.8070119502251301</v>
      </c>
      <c r="K762">
        <v>559.90322139227305</v>
      </c>
      <c r="L762">
        <v>592.50522307052302</v>
      </c>
      <c r="M762">
        <v>69.715813960882997</v>
      </c>
      <c r="N762">
        <v>2.5178928865431001</v>
      </c>
      <c r="O762">
        <v>31.4901670369456</v>
      </c>
      <c r="P762">
        <v>18.855745721271401</v>
      </c>
      <c r="Q762">
        <v>5.5064692576821998E-2</v>
      </c>
    </row>
    <row r="763" spans="1:17" x14ac:dyDescent="0.3">
      <c r="A763" t="s">
        <v>1669</v>
      </c>
      <c r="B763" t="s">
        <v>1670</v>
      </c>
      <c r="C763" t="s">
        <v>3170</v>
      </c>
      <c r="D763" t="s">
        <v>78</v>
      </c>
      <c r="E763">
        <v>5206.2097269839996</v>
      </c>
      <c r="F763">
        <v>228.74</v>
      </c>
      <c r="G763">
        <v>-3.5885372096280599</v>
      </c>
      <c r="H763">
        <v>1.11837833598262</v>
      </c>
      <c r="I763">
        <v>0.110889900304322</v>
      </c>
      <c r="J763">
        <v>1.04256507167073</v>
      </c>
      <c r="K763">
        <v>225.66202161832999</v>
      </c>
      <c r="L763">
        <v>213.16295851752</v>
      </c>
      <c r="M763">
        <v>51.980530870739997</v>
      </c>
      <c r="N763">
        <v>0.86095441528894301</v>
      </c>
      <c r="O763">
        <v>7.9828626388038701</v>
      </c>
      <c r="P763">
        <v>29.855237013908599</v>
      </c>
      <c r="Q763">
        <v>-8.2517545157806002E-2</v>
      </c>
    </row>
    <row r="764" spans="1:17" x14ac:dyDescent="0.3">
      <c r="A764" t="s">
        <v>1671</v>
      </c>
      <c r="B764" t="s">
        <v>1672</v>
      </c>
      <c r="C764" t="s">
        <v>3165</v>
      </c>
      <c r="D764" t="s">
        <v>501</v>
      </c>
      <c r="E764">
        <v>5203.7333301250001</v>
      </c>
      <c r="F764">
        <v>511</v>
      </c>
      <c r="G764">
        <v>32.858043203054002</v>
      </c>
      <c r="H764">
        <v>10.8252663591788</v>
      </c>
      <c r="I764">
        <v>30.464522251329299</v>
      </c>
      <c r="J764">
        <v>6.3235555287470504</v>
      </c>
      <c r="K764">
        <v>429.07996701645698</v>
      </c>
      <c r="L764">
        <v>384.47748637947501</v>
      </c>
      <c r="M764">
        <v>60.751679702710703</v>
      </c>
      <c r="N764">
        <v>1.50795446926948</v>
      </c>
      <c r="O764">
        <v>4.0606653620352198</v>
      </c>
      <c r="P764">
        <v>75.541051185159702</v>
      </c>
      <c r="Q764">
        <v>-1.1070611710307999E-2</v>
      </c>
    </row>
    <row r="765" spans="1:17" hidden="1" x14ac:dyDescent="0.3">
      <c r="A765" t="s">
        <v>1673</v>
      </c>
      <c r="B765" t="s">
        <v>1674</v>
      </c>
      <c r="C765" t="s">
        <v>3176</v>
      </c>
      <c r="D765" t="s">
        <v>149</v>
      </c>
      <c r="E765">
        <v>5202.5711103690001</v>
      </c>
      <c r="F765">
        <v>63.02</v>
      </c>
      <c r="G765">
        <v>32.9350077639169</v>
      </c>
      <c r="H765">
        <v>12.774084333641101</v>
      </c>
      <c r="I765">
        <v>-7.5508312999680296</v>
      </c>
      <c r="J765">
        <v>7.7300467268265498</v>
      </c>
      <c r="K765">
        <v>59.659211832595297</v>
      </c>
      <c r="L765">
        <v>56.181926898279698</v>
      </c>
      <c r="M765">
        <v>63.008352129494099</v>
      </c>
      <c r="N765">
        <v>1.61843151983147</v>
      </c>
      <c r="O765">
        <v>22.976832751507398</v>
      </c>
      <c r="P765">
        <v>85.352941176470495</v>
      </c>
      <c r="Q765">
        <v>-2.0496846846592E-2</v>
      </c>
    </row>
    <row r="766" spans="1:17" hidden="1" x14ac:dyDescent="0.3">
      <c r="A766" t="s">
        <v>1675</v>
      </c>
      <c r="B766" t="s">
        <v>1676</v>
      </c>
      <c r="C766" t="s">
        <v>3176</v>
      </c>
      <c r="D766" t="s">
        <v>1677</v>
      </c>
      <c r="E766">
        <v>5168.879891351</v>
      </c>
      <c r="F766">
        <v>60.71</v>
      </c>
      <c r="G766">
        <v>-3.58229686128244</v>
      </c>
      <c r="H766">
        <v>0.97303916753435804</v>
      </c>
      <c r="I766">
        <v>-3.1872045387467298</v>
      </c>
      <c r="J766">
        <v>1.7760609629025299</v>
      </c>
      <c r="K766">
        <v>60.223866771143101</v>
      </c>
      <c r="L766">
        <v>57.7667350248283</v>
      </c>
      <c r="M766">
        <v>56.425916595309197</v>
      </c>
      <c r="N766">
        <v>0.75171122623632303</v>
      </c>
      <c r="O766">
        <v>6.73694613737438</v>
      </c>
      <c r="P766">
        <v>27.008368200836799</v>
      </c>
      <c r="Q766">
        <v>-3.0196124243903E-2</v>
      </c>
    </row>
    <row r="767" spans="1:17" x14ac:dyDescent="0.3">
      <c r="A767" t="s">
        <v>1678</v>
      </c>
      <c r="B767" t="s">
        <v>1679</v>
      </c>
      <c r="C767" t="s">
        <v>3161</v>
      </c>
      <c r="D767" t="s">
        <v>419</v>
      </c>
      <c r="E767">
        <v>5160.5340418799997</v>
      </c>
      <c r="F767">
        <v>279.45</v>
      </c>
      <c r="G767">
        <v>-30.975988550167699</v>
      </c>
      <c r="H767">
        <v>-0.16084183476861</v>
      </c>
      <c r="I767">
        <v>-14.378563224695601</v>
      </c>
      <c r="J767">
        <v>1.3235770384510199</v>
      </c>
      <c r="K767">
        <v>286.71398364964699</v>
      </c>
      <c r="L767">
        <v>291.48924052022301</v>
      </c>
      <c r="M767">
        <v>48.710000854932801</v>
      </c>
      <c r="N767">
        <v>0.92088311544075396</v>
      </c>
      <c r="O767">
        <v>38.826265879405902</v>
      </c>
      <c r="P767">
        <v>3.7112636852848402</v>
      </c>
      <c r="Q767">
        <v>-7.6810610565789996E-3</v>
      </c>
    </row>
    <row r="768" spans="1:17" hidden="1" x14ac:dyDescent="0.3">
      <c r="A768" t="s">
        <v>1680</v>
      </c>
      <c r="B768" t="s">
        <v>1681</v>
      </c>
      <c r="C768" t="s">
        <v>3176</v>
      </c>
      <c r="D768" t="s">
        <v>376</v>
      </c>
      <c r="E768">
        <v>5155.6501867750003</v>
      </c>
      <c r="F768">
        <v>555.15</v>
      </c>
      <c r="G768">
        <v>-2.1058892900387298</v>
      </c>
      <c r="H768">
        <v>0.68441185484008304</v>
      </c>
      <c r="I768">
        <v>49.171400580139903</v>
      </c>
      <c r="J768">
        <v>2.7755656360273999</v>
      </c>
      <c r="K768">
        <v>537.164774074511</v>
      </c>
      <c r="L768">
        <v>463.77348538158498</v>
      </c>
      <c r="M768">
        <v>53.600678862060398</v>
      </c>
      <c r="N768">
        <v>0.635762703523582</v>
      </c>
      <c r="O768">
        <v>14.716743222552401</v>
      </c>
      <c r="P768">
        <v>74.548027039773601</v>
      </c>
      <c r="Q768">
        <v>4.9226424197354998E-2</v>
      </c>
    </row>
    <row r="769" spans="1:17" x14ac:dyDescent="0.3">
      <c r="A769" t="s">
        <v>1682</v>
      </c>
      <c r="B769" t="s">
        <v>1683</v>
      </c>
      <c r="C769" t="s">
        <v>3171</v>
      </c>
      <c r="D769" t="s">
        <v>483</v>
      </c>
      <c r="E769">
        <v>5144.30484204</v>
      </c>
      <c r="F769">
        <v>306.75</v>
      </c>
      <c r="G769">
        <v>-53.993265977827498</v>
      </c>
      <c r="H769">
        <v>1.7819424288035299</v>
      </c>
      <c r="I769">
        <v>-35.044132086971103</v>
      </c>
      <c r="J769">
        <v>1.1605554503683999</v>
      </c>
      <c r="K769">
        <v>322.13930048682602</v>
      </c>
      <c r="L769">
        <v>358.49225841105101</v>
      </c>
      <c r="M769">
        <v>41.243640023732802</v>
      </c>
      <c r="N769">
        <v>0.63529191161530996</v>
      </c>
      <c r="O769">
        <v>76.821515892420507</v>
      </c>
      <c r="P769">
        <v>16.790405482581299</v>
      </c>
      <c r="Q769">
        <v>-0.10754341390193101</v>
      </c>
    </row>
    <row r="770" spans="1:17" hidden="1" x14ac:dyDescent="0.3">
      <c r="A770" t="s">
        <v>1684</v>
      </c>
      <c r="B770" t="s">
        <v>1685</v>
      </c>
      <c r="C770" t="s">
        <v>3176</v>
      </c>
      <c r="D770" t="s">
        <v>1686</v>
      </c>
      <c r="E770">
        <v>5106.3463499999998</v>
      </c>
      <c r="F770">
        <v>446.6</v>
      </c>
      <c r="G770">
        <v>72.047124105455396</v>
      </c>
      <c r="H770">
        <v>16.6586208314618</v>
      </c>
      <c r="I770">
        <v>-23.751621238461599</v>
      </c>
      <c r="J770">
        <v>8.2978597129653604</v>
      </c>
      <c r="K770">
        <v>412.61715890259501</v>
      </c>
      <c r="L770">
        <v>407.42507794211002</v>
      </c>
      <c r="M770">
        <v>85.522491062920395</v>
      </c>
      <c r="N770">
        <v>0.95287476813336203</v>
      </c>
      <c r="O770">
        <v>42.969099865651501</v>
      </c>
      <c r="P770">
        <v>96.662116341538507</v>
      </c>
      <c r="Q770">
        <v>0.25524946475513999</v>
      </c>
    </row>
    <row r="771" spans="1:17" hidden="1" x14ac:dyDescent="0.3">
      <c r="A771" t="s">
        <v>1687</v>
      </c>
      <c r="B771" t="s">
        <v>1688</v>
      </c>
      <c r="C771" t="s">
        <v>3176</v>
      </c>
      <c r="D771" t="s">
        <v>1689</v>
      </c>
      <c r="E771">
        <v>5066.8803314429997</v>
      </c>
      <c r="F771">
        <v>39.57</v>
      </c>
      <c r="G771">
        <v>-8.1887337727330802</v>
      </c>
      <c r="H771">
        <v>2.5547860880270701</v>
      </c>
      <c r="I771">
        <v>7.0365446889733896</v>
      </c>
      <c r="J771">
        <v>0.81178507862809302</v>
      </c>
      <c r="K771">
        <v>38.327231014736597</v>
      </c>
      <c r="L771">
        <v>34.739123032878197</v>
      </c>
      <c r="M771">
        <v>44.071998000889401</v>
      </c>
      <c r="N771">
        <v>0.80724809103533401</v>
      </c>
      <c r="O771">
        <v>20.6722264341673</v>
      </c>
      <c r="P771">
        <v>44.945054945054899</v>
      </c>
      <c r="Q771">
        <v>0.14785340734020999</v>
      </c>
    </row>
    <row r="772" spans="1:17" hidden="1" x14ac:dyDescent="0.3">
      <c r="A772" t="s">
        <v>1690</v>
      </c>
      <c r="B772" t="s">
        <v>1691</v>
      </c>
      <c r="C772" t="s">
        <v>3176</v>
      </c>
      <c r="D772" t="s">
        <v>204</v>
      </c>
      <c r="E772">
        <v>5062.6203787499999</v>
      </c>
      <c r="F772">
        <v>745.55</v>
      </c>
      <c r="G772">
        <v>55.840048306092797</v>
      </c>
      <c r="H772">
        <v>15.456099382640099</v>
      </c>
      <c r="I772">
        <v>25.169419167087099</v>
      </c>
      <c r="J772">
        <v>3.5677681788314799</v>
      </c>
      <c r="K772">
        <v>721.14918616851503</v>
      </c>
      <c r="L772">
        <v>617.04021784832696</v>
      </c>
      <c r="M772">
        <v>54.391422153444204</v>
      </c>
      <c r="N772">
        <v>0.65549336147174897</v>
      </c>
      <c r="O772">
        <v>10.9784722687948</v>
      </c>
      <c r="P772">
        <v>112.61942107514599</v>
      </c>
      <c r="Q772">
        <v>9.4970820848494994E-2</v>
      </c>
    </row>
    <row r="773" spans="1:17" hidden="1" x14ac:dyDescent="0.3">
      <c r="A773" t="s">
        <v>1692</v>
      </c>
      <c r="B773" t="s">
        <v>1693</v>
      </c>
      <c r="C773" t="s">
        <v>3176</v>
      </c>
      <c r="D773" t="s">
        <v>46</v>
      </c>
      <c r="E773">
        <v>5055.312088138</v>
      </c>
      <c r="F773">
        <v>31.4</v>
      </c>
      <c r="G773">
        <v>124.58682467893</v>
      </c>
      <c r="H773">
        <v>73.159506652324396</v>
      </c>
      <c r="I773">
        <v>61.196014908250298</v>
      </c>
      <c r="J773">
        <v>30.277162545567599</v>
      </c>
      <c r="K773">
        <v>22.937297751366099</v>
      </c>
      <c r="L773">
        <v>19.697839277095898</v>
      </c>
      <c r="M773">
        <v>84.960085860426304</v>
      </c>
      <c r="N773">
        <v>1.98320851904239</v>
      </c>
      <c r="O773">
        <v>6.5286624203821697</v>
      </c>
      <c r="P773">
        <v>164.21397456049601</v>
      </c>
      <c r="Q773">
        <v>0.140442300609258</v>
      </c>
    </row>
    <row r="774" spans="1:17" x14ac:dyDescent="0.3">
      <c r="A774" t="s">
        <v>1694</v>
      </c>
      <c r="B774" t="s">
        <v>1695</v>
      </c>
      <c r="C774" t="s">
        <v>3163</v>
      </c>
      <c r="D774" t="s">
        <v>999</v>
      </c>
      <c r="E774">
        <v>5042.3675107259996</v>
      </c>
      <c r="F774">
        <v>38.47</v>
      </c>
      <c r="G774">
        <v>13.270312423415101</v>
      </c>
      <c r="H774">
        <v>-1.4962825087771701</v>
      </c>
      <c r="I774">
        <v>11.7227188265863</v>
      </c>
      <c r="J774">
        <v>-1.88170448271006</v>
      </c>
      <c r="K774">
        <v>40.112525685897303</v>
      </c>
      <c r="L774">
        <v>34.764989330045502</v>
      </c>
      <c r="M774">
        <v>40.168830491778401</v>
      </c>
      <c r="N774">
        <v>0.65177549501253096</v>
      </c>
      <c r="O774">
        <v>19.833636599948001</v>
      </c>
      <c r="P774">
        <v>70.977777777777703</v>
      </c>
      <c r="Q774">
        <v>8.6207139082116996E-2</v>
      </c>
    </row>
    <row r="775" spans="1:17" x14ac:dyDescent="0.3">
      <c r="A775" t="s">
        <v>1696</v>
      </c>
      <c r="B775" t="s">
        <v>1697</v>
      </c>
      <c r="C775" t="s">
        <v>3166</v>
      </c>
      <c r="D775" t="s">
        <v>204</v>
      </c>
      <c r="E775">
        <v>5031.1254722349904</v>
      </c>
      <c r="F775">
        <v>123.59</v>
      </c>
      <c r="G775">
        <v>-23.1036986015861</v>
      </c>
      <c r="H775">
        <v>-2.6401802558680401</v>
      </c>
      <c r="I775">
        <v>-11.9895221288052</v>
      </c>
      <c r="J775">
        <v>1.11216054796477</v>
      </c>
      <c r="K775">
        <v>127.41691520812</v>
      </c>
      <c r="L775">
        <v>124.07757110431599</v>
      </c>
      <c r="M775">
        <v>52.050861118332399</v>
      </c>
      <c r="N775">
        <v>1.0455914254590899</v>
      </c>
      <c r="O775">
        <v>21.093939639129299</v>
      </c>
      <c r="P775">
        <v>20.752320468979001</v>
      </c>
      <c r="Q775">
        <v>1.0042575726637E-2</v>
      </c>
    </row>
    <row r="776" spans="1:17" hidden="1" x14ac:dyDescent="0.3">
      <c r="A776" t="s">
        <v>1698</v>
      </c>
      <c r="B776" t="s">
        <v>1699</v>
      </c>
      <c r="C776" t="s">
        <v>3176</v>
      </c>
      <c r="D776" t="s">
        <v>1538</v>
      </c>
      <c r="E776">
        <v>5022.4110824250001</v>
      </c>
      <c r="F776">
        <v>417.85</v>
      </c>
      <c r="G776">
        <v>-2.4158592403009398</v>
      </c>
      <c r="H776">
        <v>3.6813357809046301</v>
      </c>
      <c r="I776">
        <v>-4.0792063942351504</v>
      </c>
      <c r="J776">
        <v>1.5298216458167999</v>
      </c>
      <c r="K776">
        <v>395.441071089709</v>
      </c>
      <c r="L776">
        <v>365.524817422399</v>
      </c>
      <c r="M776">
        <v>55.026973057035804</v>
      </c>
      <c r="N776">
        <v>0.40116669647129</v>
      </c>
      <c r="O776">
        <v>7.6343185353595597</v>
      </c>
      <c r="P776">
        <v>46.4855390008764</v>
      </c>
      <c r="Q776">
        <v>7.6472356859825993E-2</v>
      </c>
    </row>
    <row r="777" spans="1:17" hidden="1" x14ac:dyDescent="0.3">
      <c r="A777" t="s">
        <v>1700</v>
      </c>
      <c r="B777" t="s">
        <v>1701</v>
      </c>
      <c r="C777" t="s">
        <v>3176</v>
      </c>
      <c r="D777" t="s">
        <v>358</v>
      </c>
      <c r="E777">
        <v>5013.4720859999998</v>
      </c>
      <c r="F777">
        <v>809.9</v>
      </c>
      <c r="G777">
        <v>96.651024210656203</v>
      </c>
      <c r="H777">
        <v>13.7665828212394</v>
      </c>
      <c r="I777">
        <v>103.963685610966</v>
      </c>
      <c r="J777">
        <v>2.2908952123862401</v>
      </c>
      <c r="K777">
        <v>757.49853714056701</v>
      </c>
      <c r="L777">
        <v>582.88332013524098</v>
      </c>
      <c r="M777">
        <v>58.781703916257101</v>
      </c>
      <c r="N777">
        <v>0.74963219460953701</v>
      </c>
      <c r="O777">
        <v>12.452154586986</v>
      </c>
      <c r="P777">
        <v>168.579008456309</v>
      </c>
      <c r="Q777">
        <v>0.16326129020853899</v>
      </c>
    </row>
    <row r="778" spans="1:17" x14ac:dyDescent="0.3">
      <c r="A778" t="s">
        <v>1702</v>
      </c>
      <c r="B778" t="s">
        <v>1703</v>
      </c>
      <c r="C778" t="s">
        <v>3171</v>
      </c>
      <c r="D778" t="s">
        <v>887</v>
      </c>
      <c r="E778">
        <v>5000.7451681000002</v>
      </c>
      <c r="F778">
        <v>395.65</v>
      </c>
      <c r="G778">
        <v>-23.3739482238006</v>
      </c>
      <c r="H778">
        <v>9.49564227068708</v>
      </c>
      <c r="I778">
        <v>2.27755188321798</v>
      </c>
      <c r="J778">
        <v>4.8120969751739304</v>
      </c>
      <c r="K778">
        <v>362.85979831618602</v>
      </c>
      <c r="L778">
        <v>345.68847672450602</v>
      </c>
      <c r="M778">
        <v>71.368941058184205</v>
      </c>
      <c r="N778">
        <v>1.0600544551976701</v>
      </c>
      <c r="O778">
        <v>13.711613800075799</v>
      </c>
      <c r="P778">
        <v>47.658145176338799</v>
      </c>
      <c r="Q778">
        <v>1.7075373327133998E-2</v>
      </c>
    </row>
    <row r="779" spans="1:17" x14ac:dyDescent="0.3">
      <c r="A779" t="s">
        <v>1704</v>
      </c>
      <c r="B779" t="s">
        <v>1705</v>
      </c>
      <c r="C779" t="s">
        <v>3165</v>
      </c>
      <c r="D779" t="s">
        <v>54</v>
      </c>
      <c r="E779">
        <v>4958.5142249999999</v>
      </c>
      <c r="F779">
        <v>528.70000000000005</v>
      </c>
      <c r="G779">
        <v>-38.219044854761002</v>
      </c>
      <c r="H779">
        <v>2.96775478427752</v>
      </c>
      <c r="I779">
        <v>2.2795179640628001</v>
      </c>
      <c r="J779">
        <v>-6.0964416025728498</v>
      </c>
      <c r="K779">
        <v>538.13552117164397</v>
      </c>
      <c r="L779">
        <v>512.87525470048104</v>
      </c>
      <c r="M779">
        <v>31.313055911617202</v>
      </c>
      <c r="N779">
        <v>0.99634643909931997</v>
      </c>
      <c r="O779">
        <v>20.1059201815774</v>
      </c>
      <c r="P779">
        <v>22.653984456559499</v>
      </c>
      <c r="Q779">
        <v>-4.1136960352262997E-2</v>
      </c>
    </row>
    <row r="780" spans="1:17" x14ac:dyDescent="0.3">
      <c r="A780" t="s">
        <v>1706</v>
      </c>
      <c r="B780" t="s">
        <v>1707</v>
      </c>
      <c r="C780" t="s">
        <v>3162</v>
      </c>
      <c r="D780" t="s">
        <v>982</v>
      </c>
      <c r="E780">
        <v>4942.3691999149996</v>
      </c>
      <c r="F780">
        <v>563.04999999999995</v>
      </c>
      <c r="G780">
        <v>46.446833679153102</v>
      </c>
      <c r="H780">
        <v>6.3522041615126703</v>
      </c>
      <c r="I780">
        <v>80.457589572030003</v>
      </c>
      <c r="J780">
        <v>3.6139411747453898</v>
      </c>
      <c r="K780">
        <v>490.60751586527101</v>
      </c>
      <c r="L780">
        <v>366.01611499984102</v>
      </c>
      <c r="M780">
        <v>56.136309723378403</v>
      </c>
      <c r="N780">
        <v>0.32296077943182699</v>
      </c>
      <c r="O780">
        <v>9.0134091110913808</v>
      </c>
      <c r="P780">
        <v>160.91288229842399</v>
      </c>
      <c r="Q780">
        <v>5.7999867609717003E-2</v>
      </c>
    </row>
    <row r="781" spans="1:17" x14ac:dyDescent="0.3">
      <c r="A781" t="s">
        <v>1708</v>
      </c>
      <c r="B781" t="s">
        <v>1709</v>
      </c>
      <c r="C781" t="s">
        <v>3175</v>
      </c>
      <c r="D781" t="s">
        <v>501</v>
      </c>
      <c r="E781">
        <v>4940.6488097599904</v>
      </c>
      <c r="F781">
        <v>893.2</v>
      </c>
      <c r="G781">
        <v>-20.415272217417598</v>
      </c>
      <c r="H781">
        <v>-5.1727808737057899</v>
      </c>
      <c r="I781">
        <v>12.004971884263099</v>
      </c>
      <c r="J781">
        <v>2.1524138270240298</v>
      </c>
      <c r="K781">
        <v>864.91279249354898</v>
      </c>
      <c r="L781">
        <v>800.59619925727304</v>
      </c>
      <c r="M781">
        <v>50.470706156110097</v>
      </c>
      <c r="N781">
        <v>0.41844389191159598</v>
      </c>
      <c r="O781">
        <v>8.1504702194357304</v>
      </c>
      <c r="P781">
        <v>35.961640916355798</v>
      </c>
      <c r="Q781">
        <v>-0.13481690511434199</v>
      </c>
    </row>
    <row r="782" spans="1:17" hidden="1" x14ac:dyDescent="0.3">
      <c r="A782" t="s">
        <v>1710</v>
      </c>
      <c r="B782" t="s">
        <v>1711</v>
      </c>
      <c r="C782" t="s">
        <v>3176</v>
      </c>
      <c r="D782" t="s">
        <v>1476</v>
      </c>
      <c r="E782">
        <v>4928.5986254079999</v>
      </c>
      <c r="F782">
        <v>87.65</v>
      </c>
      <c r="G782">
        <v>26.636086279878899</v>
      </c>
      <c r="H782">
        <v>-6.8489298948434802</v>
      </c>
      <c r="I782">
        <v>-2.9664194824404002</v>
      </c>
      <c r="J782">
        <v>1.48768517796255</v>
      </c>
      <c r="K782">
        <v>87.676641566799901</v>
      </c>
      <c r="L782">
        <v>76.434314466274799</v>
      </c>
      <c r="M782">
        <v>43.2697339814911</v>
      </c>
      <c r="N782">
        <v>0.72788224734248996</v>
      </c>
      <c r="O782">
        <v>17.798060467769499</v>
      </c>
      <c r="P782">
        <v>104.312354312354</v>
      </c>
      <c r="Q782">
        <v>0.18707387571242101</v>
      </c>
    </row>
    <row r="783" spans="1:17" x14ac:dyDescent="0.3">
      <c r="A783" t="s">
        <v>1712</v>
      </c>
      <c r="B783" t="s">
        <v>1713</v>
      </c>
      <c r="C783" t="s">
        <v>3165</v>
      </c>
      <c r="D783" t="s">
        <v>54</v>
      </c>
      <c r="E783">
        <v>4908.6459720000003</v>
      </c>
      <c r="F783">
        <v>619.25</v>
      </c>
      <c r="G783">
        <v>82.422787770603605</v>
      </c>
      <c r="H783">
        <v>26.152513826681002</v>
      </c>
      <c r="I783">
        <v>67.447166755067201</v>
      </c>
      <c r="J783">
        <v>14.0566049924092</v>
      </c>
      <c r="K783">
        <v>493.16345973245097</v>
      </c>
      <c r="L783">
        <v>392.13398992556802</v>
      </c>
      <c r="M783">
        <v>78.7474468107755</v>
      </c>
      <c r="N783">
        <v>0.818439483997766</v>
      </c>
      <c r="O783">
        <v>2.70488494146143</v>
      </c>
      <c r="P783">
        <v>163.62281822051901</v>
      </c>
      <c r="Q783">
        <v>1.3098228210517E-2</v>
      </c>
    </row>
    <row r="784" spans="1:17" hidden="1" x14ac:dyDescent="0.3">
      <c r="A784" t="s">
        <v>1714</v>
      </c>
      <c r="B784" t="s">
        <v>1715</v>
      </c>
      <c r="C784" t="s">
        <v>3176</v>
      </c>
      <c r="D784" t="s">
        <v>376</v>
      </c>
      <c r="E784">
        <v>4900.8716873000003</v>
      </c>
      <c r="F784">
        <v>391.15</v>
      </c>
      <c r="G784">
        <v>185.61223542779399</v>
      </c>
      <c r="H784">
        <v>11.568476383128999</v>
      </c>
      <c r="I784">
        <v>121.29040147137999</v>
      </c>
      <c r="J784">
        <v>1.7895634109504699</v>
      </c>
      <c r="K784">
        <v>348.84141853983101</v>
      </c>
      <c r="L784">
        <v>245.24429699104601</v>
      </c>
      <c r="M784">
        <v>50.489452754535101</v>
      </c>
      <c r="N784">
        <v>0.403100016194259</v>
      </c>
      <c r="O784">
        <v>14.4573692956666</v>
      </c>
      <c r="P784">
        <v>244.64073307194101</v>
      </c>
      <c r="Q784">
        <v>0.18516551124264</v>
      </c>
    </row>
    <row r="785" spans="1:17" hidden="1" x14ac:dyDescent="0.3">
      <c r="A785" t="s">
        <v>1716</v>
      </c>
      <c r="B785" t="s">
        <v>1717</v>
      </c>
      <c r="C785" t="s">
        <v>3176</v>
      </c>
      <c r="D785" t="s">
        <v>127</v>
      </c>
      <c r="E785">
        <v>4886.0631638080004</v>
      </c>
      <c r="F785">
        <v>52.46</v>
      </c>
      <c r="G785">
        <v>1.9471308037238899</v>
      </c>
      <c r="H785">
        <v>3.3423544317615499</v>
      </c>
      <c r="I785">
        <v>-8.0050192957716799</v>
      </c>
      <c r="J785">
        <v>10.694042081065801</v>
      </c>
      <c r="K785">
        <v>47.913470855911903</v>
      </c>
      <c r="L785">
        <v>46.421871659905399</v>
      </c>
      <c r="M785">
        <v>66.664297903694006</v>
      </c>
      <c r="N785">
        <v>1.44137500920182</v>
      </c>
      <c r="O785">
        <v>24.6664125047655</v>
      </c>
      <c r="P785">
        <v>64.194053208137703</v>
      </c>
      <c r="Q785">
        <v>8.7224476440983995E-2</v>
      </c>
    </row>
    <row r="786" spans="1:17" x14ac:dyDescent="0.3">
      <c r="A786" t="s">
        <v>1718</v>
      </c>
      <c r="B786" t="s">
        <v>1719</v>
      </c>
      <c r="C786" t="s">
        <v>3168</v>
      </c>
      <c r="D786" t="s">
        <v>1476</v>
      </c>
      <c r="E786">
        <v>4885.3889622449997</v>
      </c>
      <c r="F786">
        <v>863.9</v>
      </c>
      <c r="G786">
        <v>14.1859400149817</v>
      </c>
      <c r="H786">
        <v>4.3566890644941001</v>
      </c>
      <c r="I786">
        <v>-17.5230379116853</v>
      </c>
      <c r="J786">
        <v>4.5375153596301301</v>
      </c>
      <c r="K786">
        <v>855.40439967127304</v>
      </c>
      <c r="L786">
        <v>850.24106368447895</v>
      </c>
      <c r="M786">
        <v>70.310530818256197</v>
      </c>
      <c r="N786">
        <v>0.79459240654299701</v>
      </c>
      <c r="O786">
        <v>28.012501446926699</v>
      </c>
      <c r="P786">
        <v>43.612334801762103</v>
      </c>
      <c r="Q786">
        <v>0.153965726223175</v>
      </c>
    </row>
    <row r="787" spans="1:17" x14ac:dyDescent="0.3">
      <c r="A787" t="s">
        <v>1720</v>
      </c>
      <c r="B787" t="s">
        <v>1721</v>
      </c>
      <c r="C787" t="s">
        <v>3172</v>
      </c>
      <c r="D787" t="s">
        <v>414</v>
      </c>
      <c r="E787">
        <v>4880.5209900480004</v>
      </c>
      <c r="F787">
        <v>96.49</v>
      </c>
      <c r="G787">
        <v>-14.3407065217973</v>
      </c>
      <c r="H787">
        <v>-6.2798694562083597</v>
      </c>
      <c r="I787">
        <v>-17.304015105496799</v>
      </c>
      <c r="J787">
        <v>-1.20783945203521</v>
      </c>
      <c r="K787">
        <v>102.150397011826</v>
      </c>
      <c r="L787">
        <v>100.93487489719099</v>
      </c>
      <c r="M787">
        <v>27.840141713219001</v>
      </c>
      <c r="N787">
        <v>0.74470162556557895</v>
      </c>
      <c r="O787">
        <v>25.971603274950699</v>
      </c>
      <c r="P787">
        <v>19.4183168316831</v>
      </c>
      <c r="Q787">
        <v>1.2700172203395E-2</v>
      </c>
    </row>
    <row r="788" spans="1:17" x14ac:dyDescent="0.3">
      <c r="A788" t="s">
        <v>1722</v>
      </c>
      <c r="B788" t="s">
        <v>1723</v>
      </c>
      <c r="C788" t="s">
        <v>3175</v>
      </c>
      <c r="D788" t="s">
        <v>281</v>
      </c>
      <c r="E788">
        <v>4876.097749775</v>
      </c>
      <c r="F788">
        <v>288.89999999999998</v>
      </c>
      <c r="G788">
        <v>-9.8354928320306492</v>
      </c>
      <c r="H788">
        <v>-4.7118203246367703</v>
      </c>
      <c r="I788">
        <v>5.4560731941821698</v>
      </c>
      <c r="J788">
        <v>3.9055547854911201</v>
      </c>
      <c r="K788">
        <v>289.95810845373398</v>
      </c>
      <c r="L788">
        <v>271.58365024302498</v>
      </c>
      <c r="M788">
        <v>52.918988369752299</v>
      </c>
      <c r="N788">
        <v>0.370331621136408</v>
      </c>
      <c r="O788">
        <v>16.3032191069574</v>
      </c>
      <c r="P788">
        <v>37.375178316690402</v>
      </c>
      <c r="Q788">
        <v>-3.3779358864560002E-2</v>
      </c>
    </row>
    <row r="789" spans="1:17" x14ac:dyDescent="0.3">
      <c r="A789" t="s">
        <v>1724</v>
      </c>
      <c r="B789" t="s">
        <v>1725</v>
      </c>
      <c r="C789" t="s">
        <v>3171</v>
      </c>
      <c r="D789" t="s">
        <v>887</v>
      </c>
      <c r="E789">
        <v>4854.5906908500001</v>
      </c>
      <c r="F789">
        <v>373.8</v>
      </c>
      <c r="G789">
        <v>96.7649307725044</v>
      </c>
      <c r="H789">
        <v>2.1852159966644802</v>
      </c>
      <c r="I789">
        <v>40.806271671349897</v>
      </c>
      <c r="J789">
        <v>6.4983257595161499</v>
      </c>
      <c r="K789">
        <v>358.16592289444498</v>
      </c>
      <c r="L789">
        <v>285.81721147737198</v>
      </c>
      <c r="M789">
        <v>58.130447241072403</v>
      </c>
      <c r="N789">
        <v>0.480700425562677</v>
      </c>
      <c r="O789">
        <v>10.205992509363201</v>
      </c>
      <c r="P789">
        <v>151.125293920053</v>
      </c>
      <c r="Q789">
        <v>8.8989466141043999E-2</v>
      </c>
    </row>
    <row r="790" spans="1:17" x14ac:dyDescent="0.3">
      <c r="A790" t="s">
        <v>1726</v>
      </c>
      <c r="B790" t="s">
        <v>1727</v>
      </c>
      <c r="C790" t="s">
        <v>3177</v>
      </c>
      <c r="D790" t="s">
        <v>121</v>
      </c>
      <c r="E790">
        <v>4837.6988033400003</v>
      </c>
      <c r="F790">
        <v>278.35000000000002</v>
      </c>
      <c r="G790">
        <v>37.546382654683001</v>
      </c>
      <c r="H790">
        <v>4.9183866503345302</v>
      </c>
      <c r="I790">
        <v>7.3236153314769004</v>
      </c>
      <c r="J790">
        <v>3.9848878206920402</v>
      </c>
      <c r="K790">
        <v>276.213691721006</v>
      </c>
      <c r="L790">
        <v>248.797057291914</v>
      </c>
      <c r="M790">
        <v>64.6887595717496</v>
      </c>
      <c r="N790">
        <v>0.55338968325024396</v>
      </c>
      <c r="O790">
        <v>15.124842823782901</v>
      </c>
      <c r="P790">
        <v>115.10819165378599</v>
      </c>
      <c r="Q790">
        <v>7.6182475456412005E-2</v>
      </c>
    </row>
    <row r="791" spans="1:17" x14ac:dyDescent="0.3">
      <c r="A791" t="s">
        <v>1728</v>
      </c>
      <c r="B791" t="s">
        <v>1729</v>
      </c>
      <c r="C791" t="s">
        <v>3166</v>
      </c>
      <c r="D791" t="s">
        <v>204</v>
      </c>
      <c r="E791">
        <v>4835.0183332500001</v>
      </c>
      <c r="F791">
        <v>670.5</v>
      </c>
      <c r="G791">
        <v>16.172409338720001</v>
      </c>
      <c r="H791">
        <v>-2.8491954303597198</v>
      </c>
      <c r="I791">
        <v>-2.1895429130878798</v>
      </c>
      <c r="J791">
        <v>-0.32390884990663699</v>
      </c>
      <c r="K791">
        <v>675.24902518046201</v>
      </c>
      <c r="L791">
        <v>616.53927136486095</v>
      </c>
      <c r="M791">
        <v>48.623116580088798</v>
      </c>
      <c r="N791">
        <v>0.30821992362797501</v>
      </c>
      <c r="O791">
        <v>19.1871737509321</v>
      </c>
      <c r="P791">
        <v>63.237979306147203</v>
      </c>
      <c r="Q791">
        <v>0.12846316937697699</v>
      </c>
    </row>
    <row r="792" spans="1:17" x14ac:dyDescent="0.3">
      <c r="A792" t="s">
        <v>1730</v>
      </c>
      <c r="B792" t="s">
        <v>1731</v>
      </c>
      <c r="C792" t="s">
        <v>3164</v>
      </c>
      <c r="D792" t="s">
        <v>46</v>
      </c>
      <c r="E792">
        <v>4834.8496571699998</v>
      </c>
      <c r="F792">
        <v>686.8</v>
      </c>
      <c r="G792">
        <v>-1.6757637388128901</v>
      </c>
      <c r="H792">
        <v>-3.8525526814317699</v>
      </c>
      <c r="I792">
        <v>26.139503749437001</v>
      </c>
      <c r="J792">
        <v>1.1193172072362301</v>
      </c>
      <c r="K792">
        <v>679.21816098680699</v>
      </c>
      <c r="L792">
        <v>617.71479985983001</v>
      </c>
      <c r="M792">
        <v>46.368089792262097</v>
      </c>
      <c r="N792">
        <v>0.362360382404884</v>
      </c>
      <c r="O792">
        <v>46.920500873616703</v>
      </c>
      <c r="P792">
        <v>60.937316930286997</v>
      </c>
      <c r="Q792">
        <v>0.13977488667729099</v>
      </c>
    </row>
    <row r="793" spans="1:17" hidden="1" x14ac:dyDescent="0.3">
      <c r="A793" t="s">
        <v>1732</v>
      </c>
      <c r="B793" t="s">
        <v>1733</v>
      </c>
      <c r="C793" t="s">
        <v>3176</v>
      </c>
      <c r="D793" t="s">
        <v>281</v>
      </c>
      <c r="E793">
        <v>4825.4092331250004</v>
      </c>
      <c r="F793">
        <v>423.55</v>
      </c>
      <c r="G793">
        <v>187.369391971341</v>
      </c>
      <c r="H793">
        <v>44.787001028541802</v>
      </c>
      <c r="I793">
        <v>211.003310347276</v>
      </c>
      <c r="J793">
        <v>23.979841506932001</v>
      </c>
      <c r="K793">
        <v>286.339403738474</v>
      </c>
      <c r="L793">
        <v>192.96155631020901</v>
      </c>
      <c r="M793">
        <v>79.894550821820602</v>
      </c>
      <c r="N793">
        <v>1.0615924413231099</v>
      </c>
      <c r="O793">
        <v>1.9950419076850401</v>
      </c>
      <c r="P793">
        <v>313.54227689904297</v>
      </c>
      <c r="Q793">
        <v>0.215629617541197</v>
      </c>
    </row>
    <row r="794" spans="1:17" hidden="1" x14ac:dyDescent="0.3">
      <c r="A794" t="s">
        <v>1734</v>
      </c>
      <c r="B794" t="s">
        <v>1735</v>
      </c>
      <c r="C794" t="s">
        <v>3176</v>
      </c>
      <c r="D794" t="s">
        <v>624</v>
      </c>
      <c r="E794">
        <v>4814.4274306500001</v>
      </c>
      <c r="F794">
        <v>1957.9</v>
      </c>
      <c r="G794">
        <v>60.031586723694303</v>
      </c>
      <c r="H794">
        <v>15.168008960021799</v>
      </c>
      <c r="I794">
        <v>81.717912241786706</v>
      </c>
      <c r="J794">
        <v>8.2928467838090292</v>
      </c>
      <c r="K794">
        <v>1677.3952082584001</v>
      </c>
      <c r="L794">
        <v>1307.27174103334</v>
      </c>
      <c r="M794">
        <v>58.0345314466147</v>
      </c>
      <c r="N794">
        <v>1.15743628068337</v>
      </c>
      <c r="O794">
        <v>4.6784820470912702</v>
      </c>
      <c r="P794">
        <v>141.37335881156301</v>
      </c>
      <c r="Q794">
        <v>0.159176514040242</v>
      </c>
    </row>
    <row r="795" spans="1:17" x14ac:dyDescent="0.3">
      <c r="A795" t="s">
        <v>1736</v>
      </c>
      <c r="B795" t="s">
        <v>1737</v>
      </c>
      <c r="C795" t="s">
        <v>3164</v>
      </c>
      <c r="D795" t="s">
        <v>46</v>
      </c>
      <c r="E795">
        <v>4794.4470675029997</v>
      </c>
      <c r="F795">
        <v>57.95</v>
      </c>
      <c r="G795">
        <v>-17.399451070495601</v>
      </c>
      <c r="H795">
        <v>7.6797592948315696</v>
      </c>
      <c r="I795">
        <v>-15.1559342729485</v>
      </c>
      <c r="J795">
        <v>4.3273152229734597</v>
      </c>
      <c r="K795">
        <v>58.073098720148103</v>
      </c>
      <c r="L795">
        <v>57.508194838142302</v>
      </c>
      <c r="M795">
        <v>64.059777559737597</v>
      </c>
      <c r="N795">
        <v>0.878379678660415</v>
      </c>
      <c r="O795">
        <v>36.324417601380397</v>
      </c>
      <c r="P795">
        <v>37.8121284185493</v>
      </c>
      <c r="Q795">
        <v>0.126241002218276</v>
      </c>
    </row>
    <row r="796" spans="1:17" x14ac:dyDescent="0.3">
      <c r="A796" t="s">
        <v>1738</v>
      </c>
      <c r="B796" t="s">
        <v>1739</v>
      </c>
      <c r="C796" t="s">
        <v>3169</v>
      </c>
      <c r="D796" t="s">
        <v>138</v>
      </c>
      <c r="E796">
        <v>4763.5200000000004</v>
      </c>
      <c r="F796">
        <v>7755.7</v>
      </c>
      <c r="G796">
        <v>31.211133156963101</v>
      </c>
      <c r="H796">
        <v>8.7767588521051003</v>
      </c>
      <c r="I796">
        <v>9.6952046011737192</v>
      </c>
      <c r="J796">
        <v>0.34905939487580701</v>
      </c>
      <c r="K796">
        <v>7519.6198083557001</v>
      </c>
      <c r="L796">
        <v>6705.2857874174297</v>
      </c>
      <c r="M796">
        <v>54.5928083544527</v>
      </c>
      <c r="N796">
        <v>0.58879971503946005</v>
      </c>
      <c r="O796">
        <v>11.750067692149001</v>
      </c>
      <c r="P796">
        <v>72.540600667408199</v>
      </c>
      <c r="Q796">
        <v>9.7743981999164994E-2</v>
      </c>
    </row>
    <row r="797" spans="1:17" hidden="1" x14ac:dyDescent="0.3">
      <c r="A797" t="s">
        <v>1740</v>
      </c>
      <c r="B797" t="s">
        <v>1741</v>
      </c>
      <c r="C797" t="s">
        <v>3176</v>
      </c>
      <c r="D797" t="s">
        <v>204</v>
      </c>
      <c r="E797">
        <v>4725.6965448000001</v>
      </c>
      <c r="F797">
        <v>612.5</v>
      </c>
      <c r="G797">
        <v>-6.6450384610445798</v>
      </c>
      <c r="H797">
        <v>-3.3424630773894501E-2</v>
      </c>
      <c r="I797">
        <v>7.39968075354831</v>
      </c>
      <c r="J797">
        <v>3.4332919955521302</v>
      </c>
      <c r="K797">
        <v>607.26245669930404</v>
      </c>
      <c r="L797">
        <v>559.21135096983505</v>
      </c>
      <c r="M797">
        <v>53.301332313928903</v>
      </c>
      <c r="N797">
        <v>0.57935361455839796</v>
      </c>
      <c r="O797">
        <v>14.7755102040816</v>
      </c>
      <c r="P797">
        <v>52.647975077881597</v>
      </c>
      <c r="Q797">
        <v>0.15196958497000301</v>
      </c>
    </row>
    <row r="798" spans="1:17" x14ac:dyDescent="0.3">
      <c r="A798" t="s">
        <v>1742</v>
      </c>
      <c r="B798" t="s">
        <v>1743</v>
      </c>
      <c r="C798" t="s">
        <v>3173</v>
      </c>
      <c r="D798" t="s">
        <v>1744</v>
      </c>
      <c r="E798">
        <v>4722.8635526480002</v>
      </c>
      <c r="F798">
        <v>69.08</v>
      </c>
      <c r="G798">
        <v>-18.664071990684299</v>
      </c>
      <c r="H798">
        <v>-0.33399608638706502</v>
      </c>
      <c r="I798">
        <v>22.9491875055866</v>
      </c>
      <c r="J798">
        <v>1.3274612512803901</v>
      </c>
      <c r="K798">
        <v>70.000995190431993</v>
      </c>
      <c r="L798">
        <v>64.701591353411899</v>
      </c>
      <c r="M798">
        <v>50.027769268371799</v>
      </c>
      <c r="N798">
        <v>0.478959220326931</v>
      </c>
      <c r="O798">
        <v>21.873190503763698</v>
      </c>
      <c r="P798">
        <v>58.440366972477001</v>
      </c>
      <c r="Q798">
        <v>6.4610730897189994E-2</v>
      </c>
    </row>
    <row r="799" spans="1:17" hidden="1" x14ac:dyDescent="0.3">
      <c r="A799" t="s">
        <v>1745</v>
      </c>
      <c r="B799" t="s">
        <v>1746</v>
      </c>
      <c r="C799" t="s">
        <v>3176</v>
      </c>
      <c r="D799" t="s">
        <v>501</v>
      </c>
      <c r="E799">
        <v>4722.2807725000002</v>
      </c>
      <c r="F799">
        <v>101.1</v>
      </c>
      <c r="G799">
        <v>24.7203105704161</v>
      </c>
      <c r="H799">
        <v>17.245594434193698</v>
      </c>
      <c r="I799">
        <v>4.09649398354229</v>
      </c>
      <c r="J799">
        <v>5.2621605479647799</v>
      </c>
      <c r="K799">
        <v>96.151689989541595</v>
      </c>
      <c r="L799">
        <v>85.346831553735797</v>
      </c>
      <c r="M799">
        <v>55.978111439999203</v>
      </c>
      <c r="N799">
        <v>0.803781915421655</v>
      </c>
      <c r="O799">
        <v>11.1770524233432</v>
      </c>
      <c r="P799">
        <v>80.374665477252407</v>
      </c>
      <c r="Q799">
        <v>0.13041712013571</v>
      </c>
    </row>
    <row r="800" spans="1:17" hidden="1" x14ac:dyDescent="0.3">
      <c r="A800" t="s">
        <v>1747</v>
      </c>
      <c r="B800" t="s">
        <v>1748</v>
      </c>
      <c r="C800" t="s">
        <v>3176</v>
      </c>
      <c r="D800" t="s">
        <v>1538</v>
      </c>
      <c r="E800">
        <v>4708.7199402750002</v>
      </c>
      <c r="F800">
        <v>8903.9</v>
      </c>
      <c r="G800">
        <v>0.10608409760274901</v>
      </c>
      <c r="H800">
        <v>3.4094605991535998</v>
      </c>
      <c r="I800">
        <v>29.5862498138539</v>
      </c>
      <c r="J800">
        <v>5.8751017244353596</v>
      </c>
      <c r="K800">
        <v>8371.7037469626594</v>
      </c>
      <c r="L800">
        <v>7536.8252272771997</v>
      </c>
      <c r="M800">
        <v>67.832607592226793</v>
      </c>
      <c r="N800">
        <v>0.37991766442304897</v>
      </c>
      <c r="O800">
        <v>2.1911746538033801</v>
      </c>
      <c r="P800">
        <v>53.249972031221702</v>
      </c>
      <c r="Q800">
        <v>1.5850207531036001E-2</v>
      </c>
    </row>
    <row r="801" spans="1:17" hidden="1" x14ac:dyDescent="0.3">
      <c r="A801" t="s">
        <v>1749</v>
      </c>
      <c r="B801" t="s">
        <v>1750</v>
      </c>
      <c r="C801" t="s">
        <v>3176</v>
      </c>
      <c r="D801" t="s">
        <v>258</v>
      </c>
      <c r="E801">
        <v>4626.4061955750003</v>
      </c>
      <c r="F801">
        <v>506.1</v>
      </c>
      <c r="G801">
        <v>-12.035746323503799</v>
      </c>
      <c r="H801">
        <v>-8.6100634667481799</v>
      </c>
      <c r="I801">
        <v>19.027888388207501</v>
      </c>
      <c r="J801">
        <v>-0.21793653941386901</v>
      </c>
      <c r="K801">
        <v>527.39805028951503</v>
      </c>
      <c r="L801">
        <v>477.36596560144801</v>
      </c>
      <c r="M801">
        <v>35.021061845301197</v>
      </c>
      <c r="N801">
        <v>0.30810264304405799</v>
      </c>
      <c r="O801">
        <v>21.290258842126001</v>
      </c>
      <c r="P801">
        <v>40.5442932518744</v>
      </c>
    </row>
    <row r="802" spans="1:17" hidden="1" x14ac:dyDescent="0.3">
      <c r="A802" t="s">
        <v>1751</v>
      </c>
      <c r="B802" t="s">
        <v>1752</v>
      </c>
      <c r="C802" t="s">
        <v>3176</v>
      </c>
      <c r="D802" t="s">
        <v>255</v>
      </c>
      <c r="E802">
        <v>4620.3288060900004</v>
      </c>
      <c r="F802">
        <v>1050.9000000000001</v>
      </c>
      <c r="G802">
        <v>660.96089581558499</v>
      </c>
      <c r="H802">
        <v>32.5542675503034</v>
      </c>
      <c r="I802">
        <v>170.580115792622</v>
      </c>
      <c r="J802">
        <v>19.419736469287599</v>
      </c>
      <c r="K802">
        <v>822.38368746431297</v>
      </c>
      <c r="L802">
        <v>558.96834623324401</v>
      </c>
      <c r="M802">
        <v>68.750637211366794</v>
      </c>
      <c r="N802">
        <v>1.28902830748018</v>
      </c>
      <c r="O802">
        <v>12.189551812731899</v>
      </c>
      <c r="P802">
        <v>678.444444444444</v>
      </c>
      <c r="Q802">
        <v>0.214778778641775</v>
      </c>
    </row>
    <row r="803" spans="1:17" x14ac:dyDescent="0.3">
      <c r="A803" t="s">
        <v>1753</v>
      </c>
      <c r="B803" t="s">
        <v>1754</v>
      </c>
      <c r="C803" t="s">
        <v>3168</v>
      </c>
      <c r="D803" t="s">
        <v>274</v>
      </c>
      <c r="E803">
        <v>4614.5037769199998</v>
      </c>
      <c r="F803">
        <v>211.76</v>
      </c>
      <c r="G803">
        <v>23.055858531001899</v>
      </c>
      <c r="H803">
        <v>4.23975842236724</v>
      </c>
      <c r="I803">
        <v>-9.7463920296968798</v>
      </c>
      <c r="J803">
        <v>0.80315175309907305</v>
      </c>
      <c r="K803">
        <v>198.45877721882701</v>
      </c>
      <c r="L803">
        <v>187.750261792023</v>
      </c>
      <c r="M803">
        <v>52.6456812957504</v>
      </c>
      <c r="N803">
        <v>1.05238730114924</v>
      </c>
      <c r="O803">
        <v>12.320551567812601</v>
      </c>
      <c r="P803">
        <v>66.412573673870298</v>
      </c>
    </row>
    <row r="804" spans="1:17" hidden="1" x14ac:dyDescent="0.3">
      <c r="A804" t="s">
        <v>1755</v>
      </c>
      <c r="B804" t="s">
        <v>1756</v>
      </c>
      <c r="C804" t="s">
        <v>3176</v>
      </c>
      <c r="D804" t="s">
        <v>258</v>
      </c>
      <c r="E804">
        <v>4601.5598760000003</v>
      </c>
      <c r="F804">
        <v>1284.8</v>
      </c>
      <c r="G804">
        <v>76.859055121608506</v>
      </c>
      <c r="H804">
        <v>4.2311174285253896</v>
      </c>
      <c r="I804">
        <v>59.534175671222201</v>
      </c>
      <c r="J804">
        <v>-3.1878837063500098</v>
      </c>
      <c r="K804">
        <v>1237.8196134447501</v>
      </c>
      <c r="L804">
        <v>949.44953012424401</v>
      </c>
      <c r="M804">
        <v>34.695223606534</v>
      </c>
      <c r="N804">
        <v>0.47954026507638797</v>
      </c>
      <c r="O804">
        <v>12.6245330012453</v>
      </c>
      <c r="P804">
        <v>137.31067602511999</v>
      </c>
      <c r="Q804">
        <v>0.23106977504442699</v>
      </c>
    </row>
    <row r="805" spans="1:17" x14ac:dyDescent="0.3">
      <c r="A805" t="s">
        <v>1757</v>
      </c>
      <c r="B805" t="s">
        <v>1758</v>
      </c>
      <c r="C805" t="s">
        <v>3173</v>
      </c>
      <c r="D805" t="s">
        <v>92</v>
      </c>
      <c r="E805">
        <v>4600.0571949499999</v>
      </c>
      <c r="F805">
        <v>1162.6500000000001</v>
      </c>
      <c r="G805">
        <v>17.6225903428256</v>
      </c>
      <c r="H805">
        <v>-3.2348930674638501</v>
      </c>
      <c r="I805">
        <v>53.535403969794103</v>
      </c>
      <c r="J805">
        <v>-4.4522910132842197</v>
      </c>
      <c r="K805">
        <v>1228.07665891338</v>
      </c>
      <c r="L805">
        <v>992.37292603289995</v>
      </c>
      <c r="M805">
        <v>32.957629182358801</v>
      </c>
      <c r="N805">
        <v>7.3269858158765896E-2</v>
      </c>
      <c r="O805">
        <v>36.988775641852598</v>
      </c>
      <c r="P805">
        <v>90.598360655737693</v>
      </c>
      <c r="Q805">
        <v>7.3620158568540997E-2</v>
      </c>
    </row>
    <row r="806" spans="1:17" x14ac:dyDescent="0.3">
      <c r="A806" t="s">
        <v>1759</v>
      </c>
      <c r="B806" t="s">
        <v>1760</v>
      </c>
      <c r="C806" t="s">
        <v>3165</v>
      </c>
      <c r="D806" t="s">
        <v>54</v>
      </c>
      <c r="E806">
        <v>4599.7344787499997</v>
      </c>
      <c r="F806">
        <v>385.1</v>
      </c>
      <c r="G806">
        <v>0.98839980566510699</v>
      </c>
      <c r="H806">
        <v>15.161092931623299</v>
      </c>
      <c r="I806">
        <v>28.432343883102899</v>
      </c>
      <c r="J806">
        <v>15.0205574945296</v>
      </c>
      <c r="K806">
        <v>335.43186339455002</v>
      </c>
      <c r="L806">
        <v>313.89409556496702</v>
      </c>
      <c r="M806">
        <v>78.129419019292399</v>
      </c>
      <c r="N806">
        <v>1.7041372251037601</v>
      </c>
      <c r="O806">
        <v>3.6613866528174301</v>
      </c>
      <c r="P806">
        <v>53.978408636545304</v>
      </c>
      <c r="Q806">
        <v>-7.4040631740297999E-2</v>
      </c>
    </row>
    <row r="807" spans="1:17" hidden="1" x14ac:dyDescent="0.3">
      <c r="A807" t="s">
        <v>1761</v>
      </c>
      <c r="B807" t="s">
        <v>1762</v>
      </c>
      <c r="C807" t="s">
        <v>3176</v>
      </c>
      <c r="D807" t="s">
        <v>127</v>
      </c>
      <c r="E807">
        <v>4580.9703811999998</v>
      </c>
      <c r="F807">
        <v>2279.85</v>
      </c>
      <c r="G807">
        <v>18.9387478711418</v>
      </c>
      <c r="H807">
        <v>5.8710126716491597</v>
      </c>
      <c r="I807">
        <v>26.535570173256598</v>
      </c>
      <c r="J807">
        <v>-1.09653510420914</v>
      </c>
      <c r="K807">
        <v>2198.7912700807601</v>
      </c>
      <c r="L807">
        <v>1890.9914439179199</v>
      </c>
      <c r="M807">
        <v>44.790267512662801</v>
      </c>
      <c r="N807">
        <v>0.98299987215300899</v>
      </c>
      <c r="O807">
        <v>7.4785621861087304</v>
      </c>
      <c r="P807">
        <v>89.513715710723105</v>
      </c>
      <c r="Q807">
        <v>0.29415682521842201</v>
      </c>
    </row>
    <row r="808" spans="1:17" hidden="1" x14ac:dyDescent="0.3">
      <c r="A808" t="s">
        <v>1763</v>
      </c>
      <c r="B808" t="s">
        <v>1764</v>
      </c>
      <c r="C808" t="s">
        <v>3176</v>
      </c>
      <c r="D808" t="s">
        <v>624</v>
      </c>
      <c r="E808">
        <v>4553.4616654199999</v>
      </c>
      <c r="F808">
        <v>2279.25</v>
      </c>
      <c r="G808">
        <v>88.658143349207407</v>
      </c>
      <c r="H808">
        <v>21.182239857586101</v>
      </c>
      <c r="I808">
        <v>54.265884615342699</v>
      </c>
      <c r="J808">
        <v>3.56617580144166</v>
      </c>
      <c r="K808">
        <v>1994.3836904500299</v>
      </c>
      <c r="L808">
        <v>1663.92132899474</v>
      </c>
      <c r="M808">
        <v>70.686641969082899</v>
      </c>
      <c r="N808">
        <v>1.01585861138627</v>
      </c>
      <c r="O808">
        <v>5.6531753866403402</v>
      </c>
      <c r="P808">
        <v>136.498054474708</v>
      </c>
      <c r="Q808">
        <v>0.17982274538557599</v>
      </c>
    </row>
    <row r="809" spans="1:17" hidden="1" x14ac:dyDescent="0.3">
      <c r="A809" t="s">
        <v>1765</v>
      </c>
      <c r="B809" t="s">
        <v>1766</v>
      </c>
      <c r="C809" t="s">
        <v>3176</v>
      </c>
      <c r="D809" t="s">
        <v>40</v>
      </c>
      <c r="E809">
        <v>4543.4924116800003</v>
      </c>
      <c r="F809">
        <v>666.55</v>
      </c>
      <c r="G809">
        <v>19.007071974216299</v>
      </c>
      <c r="H809">
        <v>19.7544858474369</v>
      </c>
      <c r="I809">
        <v>24.009313097517399</v>
      </c>
      <c r="J809">
        <v>5.2556510759776804</v>
      </c>
      <c r="K809">
        <v>580.70281530187697</v>
      </c>
      <c r="M809">
        <v>63.389827045593698</v>
      </c>
      <c r="N809">
        <v>2.14779172237728</v>
      </c>
      <c r="O809">
        <v>4.7933388342959997</v>
      </c>
      <c r="P809">
        <v>54.8136104981999</v>
      </c>
    </row>
    <row r="810" spans="1:17" hidden="1" x14ac:dyDescent="0.3">
      <c r="A810" t="s">
        <v>1767</v>
      </c>
      <c r="B810" t="s">
        <v>1768</v>
      </c>
      <c r="C810" t="s">
        <v>3176</v>
      </c>
      <c r="D810" t="s">
        <v>269</v>
      </c>
      <c r="E810">
        <v>4538.5426615199904</v>
      </c>
      <c r="F810">
        <v>851.4</v>
      </c>
      <c r="G810">
        <v>24.701037227263001</v>
      </c>
      <c r="H810">
        <v>3.33870092038612</v>
      </c>
      <c r="I810">
        <v>19.800188414838299</v>
      </c>
      <c r="J810">
        <v>-0.240201770041784</v>
      </c>
      <c r="K810">
        <v>799.03308713331</v>
      </c>
      <c r="L810">
        <v>683.73690197333497</v>
      </c>
      <c r="M810">
        <v>46.483841926614303</v>
      </c>
      <c r="N810">
        <v>0.45879651597564303</v>
      </c>
      <c r="O810">
        <v>9.3904157857646204</v>
      </c>
      <c r="P810">
        <v>67.995264404104105</v>
      </c>
      <c r="Q810">
        <v>-7.9734852958413996E-2</v>
      </c>
    </row>
    <row r="811" spans="1:17" x14ac:dyDescent="0.3">
      <c r="A811" t="s">
        <v>1769</v>
      </c>
      <c r="B811" t="s">
        <v>1770</v>
      </c>
      <c r="C811" t="s">
        <v>3165</v>
      </c>
      <c r="D811" t="s">
        <v>269</v>
      </c>
      <c r="E811">
        <v>4531.6045489050002</v>
      </c>
      <c r="F811">
        <v>525.15</v>
      </c>
      <c r="G811">
        <v>15.3611414154682</v>
      </c>
      <c r="H811">
        <v>15.1825387213625</v>
      </c>
      <c r="I811">
        <v>16.1330126507907</v>
      </c>
      <c r="J811">
        <v>3.6172581302543101</v>
      </c>
      <c r="K811">
        <v>478.74271074351799</v>
      </c>
      <c r="L811">
        <v>431.08774279373898</v>
      </c>
      <c r="M811">
        <v>64.755808581469907</v>
      </c>
      <c r="N811">
        <v>0.75964176901043501</v>
      </c>
      <c r="O811">
        <v>3.5799295439398402</v>
      </c>
      <c r="P811">
        <v>52.615518744550997</v>
      </c>
    </row>
    <row r="812" spans="1:17" x14ac:dyDescent="0.3">
      <c r="A812" t="s">
        <v>1771</v>
      </c>
      <c r="B812" t="s">
        <v>1772</v>
      </c>
      <c r="C812" t="s">
        <v>3173</v>
      </c>
      <c r="D812" t="s">
        <v>127</v>
      </c>
      <c r="E812">
        <v>4530.2657857499998</v>
      </c>
      <c r="F812">
        <v>229.77</v>
      </c>
      <c r="G812">
        <v>-17.446148952501002</v>
      </c>
      <c r="H812">
        <v>4.4519595773058303</v>
      </c>
      <c r="I812">
        <v>7.3500082038757597</v>
      </c>
      <c r="J812">
        <v>3.91991745742181E-2</v>
      </c>
      <c r="K812">
        <v>223.919574826147</v>
      </c>
      <c r="L812">
        <v>218.94852122611201</v>
      </c>
      <c r="M812">
        <v>48.357444829775801</v>
      </c>
      <c r="N812">
        <v>1.0468371536601799</v>
      </c>
      <c r="O812">
        <v>20.990555773164399</v>
      </c>
      <c r="P812">
        <v>37.669263031755499</v>
      </c>
      <c r="Q812">
        <v>7.1002844999369999E-2</v>
      </c>
    </row>
    <row r="813" spans="1:17" hidden="1" x14ac:dyDescent="0.3">
      <c r="A813" t="s">
        <v>1773</v>
      </c>
      <c r="B813" t="s">
        <v>1774</v>
      </c>
      <c r="C813" t="s">
        <v>3176</v>
      </c>
      <c r="D813" t="s">
        <v>127</v>
      </c>
      <c r="E813">
        <v>4505.9418158999997</v>
      </c>
      <c r="F813">
        <v>430.5</v>
      </c>
      <c r="G813">
        <v>-19.525281507412199</v>
      </c>
      <c r="K813">
        <v>425.76520424318301</v>
      </c>
      <c r="L813">
        <v>384.46648021701702</v>
      </c>
      <c r="M813">
        <v>38.331602171758398</v>
      </c>
      <c r="N813">
        <v>1</v>
      </c>
      <c r="O813">
        <v>7.2938443670151001</v>
      </c>
      <c r="P813">
        <v>18.939079983423099</v>
      </c>
      <c r="Q813">
        <v>9.3594908740256E-2</v>
      </c>
    </row>
    <row r="814" spans="1:17" hidden="1" x14ac:dyDescent="0.3">
      <c r="A814" t="s">
        <v>1775</v>
      </c>
      <c r="B814" t="s">
        <v>1776</v>
      </c>
      <c r="C814" t="s">
        <v>3176</v>
      </c>
      <c r="D814" t="s">
        <v>286</v>
      </c>
      <c r="E814">
        <v>4505.7998632500003</v>
      </c>
      <c r="F814">
        <v>409.35</v>
      </c>
      <c r="G814">
        <v>107.46584136038</v>
      </c>
      <c r="H814">
        <v>0.60813587256540502</v>
      </c>
      <c r="I814">
        <v>14.8811216687241</v>
      </c>
      <c r="J814">
        <v>6.4885046339862802</v>
      </c>
      <c r="K814">
        <v>341.290299215152</v>
      </c>
      <c r="L814">
        <v>289.666838212644</v>
      </c>
      <c r="M814">
        <v>64.108654400433494</v>
      </c>
      <c r="N814">
        <v>0.84566594384790095</v>
      </c>
      <c r="O814">
        <v>2.67497251740564</v>
      </c>
      <c r="P814">
        <v>163.58660656793299</v>
      </c>
    </row>
    <row r="815" spans="1:17" hidden="1" x14ac:dyDescent="0.3">
      <c r="A815" t="s">
        <v>1777</v>
      </c>
      <c r="B815" t="s">
        <v>1778</v>
      </c>
      <c r="C815" t="s">
        <v>3176</v>
      </c>
      <c r="D815" t="s">
        <v>213</v>
      </c>
      <c r="E815">
        <v>4492.2837857049999</v>
      </c>
      <c r="F815">
        <v>408.1</v>
      </c>
      <c r="G815">
        <v>61.370499528446501</v>
      </c>
      <c r="H815">
        <v>-4.2390777421871597</v>
      </c>
      <c r="I815">
        <v>27.5385323948713</v>
      </c>
      <c r="J815">
        <v>2.6551799282881898</v>
      </c>
      <c r="K815">
        <v>397.46896451186501</v>
      </c>
      <c r="L815">
        <v>325.78773281520603</v>
      </c>
      <c r="M815">
        <v>43.248527032563402</v>
      </c>
      <c r="N815">
        <v>0.42392722791033299</v>
      </c>
      <c r="O815">
        <v>13.452585150698299</v>
      </c>
      <c r="P815">
        <v>122.726427354376</v>
      </c>
      <c r="Q815">
        <v>0.154639650462711</v>
      </c>
    </row>
    <row r="816" spans="1:17" hidden="1" x14ac:dyDescent="0.3">
      <c r="A816" t="s">
        <v>1779</v>
      </c>
      <c r="B816" t="s">
        <v>1780</v>
      </c>
      <c r="C816" t="s">
        <v>3176</v>
      </c>
      <c r="D816" t="s">
        <v>281</v>
      </c>
      <c r="E816">
        <v>4482.2241000000004</v>
      </c>
      <c r="F816">
        <v>2462.3000000000002</v>
      </c>
      <c r="G816">
        <v>108.955487748739</v>
      </c>
      <c r="H816">
        <v>-5.2026838563259998</v>
      </c>
      <c r="I816">
        <v>67.850133124499095</v>
      </c>
      <c r="J816">
        <v>-2.6667665538510601</v>
      </c>
      <c r="K816">
        <v>2498.0636826350001</v>
      </c>
      <c r="L816">
        <v>1943.25693763857</v>
      </c>
      <c r="M816">
        <v>30.9043101472482</v>
      </c>
      <c r="N816">
        <v>0.402941899121528</v>
      </c>
      <c r="O816">
        <v>16.963814319944699</v>
      </c>
      <c r="P816">
        <v>141.390127934905</v>
      </c>
      <c r="Q816">
        <v>7.5958932117047004E-2</v>
      </c>
    </row>
    <row r="817" spans="1:17" x14ac:dyDescent="0.3">
      <c r="A817" t="s">
        <v>1781</v>
      </c>
      <c r="B817" t="s">
        <v>1782</v>
      </c>
      <c r="C817" t="s">
        <v>3165</v>
      </c>
      <c r="D817" t="s">
        <v>54</v>
      </c>
      <c r="E817">
        <v>4480.3211848450001</v>
      </c>
      <c r="F817">
        <v>172.91</v>
      </c>
      <c r="G817">
        <v>63.8427734314918</v>
      </c>
      <c r="H817">
        <v>29.4679343432806</v>
      </c>
      <c r="I817">
        <v>27.5844146425075</v>
      </c>
      <c r="J817">
        <v>8.7828192305995003</v>
      </c>
      <c r="K817">
        <v>151.585993100932</v>
      </c>
      <c r="L817">
        <v>129.52165500370799</v>
      </c>
      <c r="M817">
        <v>73.9463896246491</v>
      </c>
      <c r="N817">
        <v>1.4332907943459201</v>
      </c>
      <c r="O817">
        <v>6.8185761378751897</v>
      </c>
      <c r="P817">
        <v>100.127314814814</v>
      </c>
      <c r="Q817">
        <v>-1.9178789297998999E-2</v>
      </c>
    </row>
    <row r="818" spans="1:17" hidden="1" x14ac:dyDescent="0.3">
      <c r="A818" t="s">
        <v>1783</v>
      </c>
      <c r="B818" t="s">
        <v>1784</v>
      </c>
      <c r="C818" t="s">
        <v>3176</v>
      </c>
      <c r="D818" t="s">
        <v>286</v>
      </c>
      <c r="E818">
        <v>4479.8911116500003</v>
      </c>
      <c r="F818">
        <v>248.15</v>
      </c>
      <c r="G818">
        <v>141.469073815814</v>
      </c>
      <c r="H818">
        <v>-5.7916156305550803</v>
      </c>
      <c r="I818">
        <v>154.106661614704</v>
      </c>
      <c r="J818">
        <v>1.68662863307115</v>
      </c>
      <c r="K818">
        <v>241.03194456166599</v>
      </c>
      <c r="L818">
        <v>177.991798534027</v>
      </c>
      <c r="M818">
        <v>45.482956093211001</v>
      </c>
      <c r="N818">
        <v>0.26755868451741799</v>
      </c>
      <c r="O818">
        <v>31.6945395929881</v>
      </c>
      <c r="P818">
        <v>222.272727272727</v>
      </c>
      <c r="Q818">
        <v>0.14406309917059501</v>
      </c>
    </row>
    <row r="819" spans="1:17" hidden="1" x14ac:dyDescent="0.3">
      <c r="A819" t="s">
        <v>1785</v>
      </c>
      <c r="B819" t="s">
        <v>1786</v>
      </c>
      <c r="C819" t="s">
        <v>3176</v>
      </c>
      <c r="D819" t="s">
        <v>258</v>
      </c>
      <c r="E819">
        <v>4479.8797016999997</v>
      </c>
      <c r="F819">
        <v>955.35</v>
      </c>
      <c r="G819">
        <v>147.898343189081</v>
      </c>
      <c r="H819">
        <v>4.9508517186238796</v>
      </c>
      <c r="I819">
        <v>80.412996260834802</v>
      </c>
      <c r="J819">
        <v>-1.63602226593544</v>
      </c>
      <c r="K819">
        <v>906.42457912998304</v>
      </c>
      <c r="L819">
        <v>670.59970187075101</v>
      </c>
      <c r="M819">
        <v>46.238687258272698</v>
      </c>
      <c r="N819">
        <v>1.5347049641263699</v>
      </c>
      <c r="O819">
        <v>11.1058774271209</v>
      </c>
      <c r="P819">
        <v>208.47594446238199</v>
      </c>
      <c r="Q819">
        <v>9.5314446786037996E-2</v>
      </c>
    </row>
    <row r="820" spans="1:17" hidden="1" x14ac:dyDescent="0.3">
      <c r="A820" t="s">
        <v>1787</v>
      </c>
      <c r="B820" t="s">
        <v>1788</v>
      </c>
      <c r="C820" t="s">
        <v>3176</v>
      </c>
      <c r="D820" t="s">
        <v>46</v>
      </c>
      <c r="E820">
        <v>4459.4014561349904</v>
      </c>
      <c r="F820">
        <v>787.8</v>
      </c>
      <c r="G820">
        <v>156.84267121514901</v>
      </c>
      <c r="H820">
        <v>-10.3788523559088</v>
      </c>
      <c r="I820">
        <v>81.037573694619695</v>
      </c>
      <c r="J820">
        <v>-1.19319225008875</v>
      </c>
      <c r="K820">
        <v>772.88542002385998</v>
      </c>
      <c r="L820">
        <v>572.54718283679097</v>
      </c>
      <c r="M820">
        <v>33.387845435323499</v>
      </c>
      <c r="N820">
        <v>0.39033172755756201</v>
      </c>
      <c r="O820">
        <v>18.6849454176186</v>
      </c>
      <c r="P820">
        <v>219.59432048681501</v>
      </c>
    </row>
    <row r="821" spans="1:17" hidden="1" x14ac:dyDescent="0.3">
      <c r="A821" t="s">
        <v>1789</v>
      </c>
      <c r="B821" t="s">
        <v>1790</v>
      </c>
      <c r="C821" t="s">
        <v>3176</v>
      </c>
      <c r="D821" t="s">
        <v>483</v>
      </c>
      <c r="E821">
        <v>4456.2506232300002</v>
      </c>
      <c r="F821">
        <v>961.2</v>
      </c>
      <c r="G821">
        <v>73.071264126711895</v>
      </c>
      <c r="H821">
        <v>-1.0003240774679101</v>
      </c>
      <c r="I821">
        <v>39.601053006823598</v>
      </c>
      <c r="J821">
        <v>-0.65162375486031499</v>
      </c>
      <c r="K821">
        <v>913.26722794372597</v>
      </c>
      <c r="L821">
        <v>713.32267299508896</v>
      </c>
      <c r="M821">
        <v>46.3154169086677</v>
      </c>
      <c r="N821">
        <v>0.25208335459939801</v>
      </c>
      <c r="O821">
        <v>13.920099875156</v>
      </c>
      <c r="P821">
        <v>117.49066636497299</v>
      </c>
      <c r="Q821">
        <v>0.162855627979682</v>
      </c>
    </row>
    <row r="822" spans="1:17" hidden="1" x14ac:dyDescent="0.3">
      <c r="A822" t="s">
        <v>1791</v>
      </c>
      <c r="B822" t="s">
        <v>1792</v>
      </c>
      <c r="C822" t="s">
        <v>3176</v>
      </c>
      <c r="D822" t="s">
        <v>740</v>
      </c>
      <c r="E822">
        <v>4449.3999170859997</v>
      </c>
      <c r="F822">
        <v>277.54000000000002</v>
      </c>
      <c r="G822">
        <v>1.32202564212727</v>
      </c>
      <c r="H822">
        <v>0.96099329269681799</v>
      </c>
      <c r="I822">
        <v>0.58146910506792404</v>
      </c>
      <c r="J822">
        <v>0.93370384156174902</v>
      </c>
      <c r="K822">
        <v>273.35976651332101</v>
      </c>
      <c r="L822">
        <v>253.328680369468</v>
      </c>
      <c r="M822">
        <v>58.987597709054498</v>
      </c>
      <c r="N822">
        <v>0.905207675122779</v>
      </c>
      <c r="O822">
        <v>2.32398933487063</v>
      </c>
      <c r="P822">
        <v>33.202150124783998</v>
      </c>
      <c r="Q822">
        <v>3.7892634135868998E-2</v>
      </c>
    </row>
    <row r="823" spans="1:17" hidden="1" x14ac:dyDescent="0.3">
      <c r="A823" t="s">
        <v>1793</v>
      </c>
      <c r="B823" t="s">
        <v>1794</v>
      </c>
      <c r="C823" t="s">
        <v>3161</v>
      </c>
      <c r="D823" t="s">
        <v>419</v>
      </c>
      <c r="E823">
        <v>4434.300006681</v>
      </c>
      <c r="F823">
        <v>117.91</v>
      </c>
      <c r="G823">
        <v>-40.543690988311198</v>
      </c>
      <c r="H823">
        <v>-4.5067209497912204</v>
      </c>
      <c r="I823">
        <v>-13.6059832496229</v>
      </c>
      <c r="J823">
        <v>0.21477791398056401</v>
      </c>
      <c r="K823">
        <v>121.390715525337</v>
      </c>
      <c r="M823">
        <v>43.410755747897397</v>
      </c>
      <c r="N823">
        <v>0.74859400944794896</v>
      </c>
      <c r="O823">
        <v>30.268849122211801</v>
      </c>
      <c r="P823">
        <v>8.4229885057471208</v>
      </c>
    </row>
    <row r="824" spans="1:17" x14ac:dyDescent="0.3">
      <c r="A824" t="s">
        <v>1795</v>
      </c>
      <c r="B824" t="s">
        <v>1796</v>
      </c>
      <c r="C824" t="s">
        <v>3166</v>
      </c>
      <c r="D824" t="s">
        <v>204</v>
      </c>
      <c r="E824">
        <v>4413.4121870999998</v>
      </c>
      <c r="F824">
        <v>1648.1</v>
      </c>
      <c r="G824">
        <v>40.3682401579306</v>
      </c>
      <c r="H824">
        <v>25.967948208745199</v>
      </c>
      <c r="I824">
        <v>38.919108220834403</v>
      </c>
      <c r="J824">
        <v>5.7093598119138598</v>
      </c>
      <c r="K824">
        <v>1443.4042290631101</v>
      </c>
      <c r="L824">
        <v>1236.18544881035</v>
      </c>
      <c r="M824">
        <v>81.274808228789993</v>
      </c>
      <c r="N824">
        <v>0.67732585168660897</v>
      </c>
      <c r="O824">
        <v>4.2412474971178904</v>
      </c>
      <c r="P824">
        <v>100.49878345498701</v>
      </c>
      <c r="Q824">
        <v>0.12515068409112501</v>
      </c>
    </row>
    <row r="825" spans="1:17" x14ac:dyDescent="0.3">
      <c r="A825" t="s">
        <v>1797</v>
      </c>
      <c r="B825" t="s">
        <v>1798</v>
      </c>
      <c r="C825" t="s">
        <v>3161</v>
      </c>
      <c r="D825" t="s">
        <v>51</v>
      </c>
      <c r="E825">
        <v>4387.0489846</v>
      </c>
      <c r="F825">
        <v>607.45000000000005</v>
      </c>
      <c r="G825">
        <v>-48.735909105735203</v>
      </c>
      <c r="H825">
        <v>0.45185137227275401</v>
      </c>
      <c r="I825">
        <v>-42.881927657831099</v>
      </c>
      <c r="J825">
        <v>1.5611401398015099</v>
      </c>
      <c r="K825">
        <v>654.23310070894399</v>
      </c>
      <c r="L825">
        <v>768.94929405241305</v>
      </c>
      <c r="M825">
        <v>50.3578909658873</v>
      </c>
      <c r="N825">
        <v>0.52901765112299703</v>
      </c>
      <c r="O825">
        <v>104.658819655938</v>
      </c>
      <c r="P825">
        <v>3.5985332992240102</v>
      </c>
      <c r="Q825">
        <v>-8.1374651537480004E-3</v>
      </c>
    </row>
    <row r="826" spans="1:17" x14ac:dyDescent="0.3">
      <c r="A826" t="s">
        <v>1799</v>
      </c>
      <c r="B826" t="s">
        <v>1800</v>
      </c>
      <c r="C826" t="s">
        <v>3166</v>
      </c>
      <c r="D826" t="s">
        <v>258</v>
      </c>
      <c r="E826">
        <v>4381.9103873599997</v>
      </c>
      <c r="F826">
        <v>1375.45</v>
      </c>
      <c r="G826">
        <v>8.0288189409263993</v>
      </c>
      <c r="H826">
        <v>1.6664778145513399</v>
      </c>
      <c r="I826">
        <v>9.0537819779003499</v>
      </c>
      <c r="J826">
        <v>-2.2490967214896802</v>
      </c>
      <c r="K826">
        <v>1363.41215403396</v>
      </c>
      <c r="L826">
        <v>1264.7371086952501</v>
      </c>
      <c r="M826">
        <v>51.506559165452103</v>
      </c>
      <c r="N826">
        <v>1.97791844000232</v>
      </c>
      <c r="O826">
        <v>14.4934385110327</v>
      </c>
      <c r="P826">
        <v>42.696337794377001</v>
      </c>
      <c r="Q826">
        <v>0.14641367216995599</v>
      </c>
    </row>
    <row r="827" spans="1:17" hidden="1" x14ac:dyDescent="0.3">
      <c r="A827" t="s">
        <v>1801</v>
      </c>
      <c r="B827" t="s">
        <v>1802</v>
      </c>
      <c r="C827" t="s">
        <v>3176</v>
      </c>
      <c r="D827" t="s">
        <v>118</v>
      </c>
      <c r="E827">
        <v>4366.76014665</v>
      </c>
      <c r="F827">
        <v>337.3</v>
      </c>
      <c r="G827">
        <v>-31.618025045567499</v>
      </c>
      <c r="H827">
        <v>-2.1324319570857</v>
      </c>
      <c r="I827">
        <v>-18.581596034179999</v>
      </c>
      <c r="J827">
        <v>7.6319173868705397</v>
      </c>
      <c r="K827">
        <v>336.42951572946401</v>
      </c>
      <c r="M827">
        <v>65.949462188956304</v>
      </c>
      <c r="N827">
        <v>2.0762560121149298</v>
      </c>
      <c r="O827">
        <v>16.469018677734901</v>
      </c>
      <c r="P827">
        <v>12.041189171234</v>
      </c>
    </row>
    <row r="828" spans="1:17" x14ac:dyDescent="0.3">
      <c r="A828" t="s">
        <v>1803</v>
      </c>
      <c r="B828" t="s">
        <v>1804</v>
      </c>
      <c r="C828" t="s">
        <v>624</v>
      </c>
      <c r="D828" t="s">
        <v>624</v>
      </c>
      <c r="E828">
        <v>4351.0707382999999</v>
      </c>
      <c r="F828">
        <v>210.45</v>
      </c>
      <c r="G828">
        <v>22.296002528314801</v>
      </c>
      <c r="H828">
        <v>-5.1288165628437197</v>
      </c>
      <c r="I828">
        <v>16.3545674743924</v>
      </c>
      <c r="J828">
        <v>2.1383917856763599</v>
      </c>
      <c r="K828">
        <v>211.302139996389</v>
      </c>
      <c r="L828">
        <v>182.56219601177</v>
      </c>
      <c r="M828">
        <v>41.612820217659397</v>
      </c>
      <c r="N828">
        <v>0.49724845420007502</v>
      </c>
      <c r="O828">
        <v>15.5618911855547</v>
      </c>
      <c r="P828">
        <v>65.904611746156803</v>
      </c>
      <c r="Q828">
        <v>8.6499101344726007E-2</v>
      </c>
    </row>
    <row r="829" spans="1:17" x14ac:dyDescent="0.3">
      <c r="A829" t="s">
        <v>1805</v>
      </c>
      <c r="B829" t="s">
        <v>1806</v>
      </c>
      <c r="C829" t="s">
        <v>3168</v>
      </c>
      <c r="D829" t="s">
        <v>124</v>
      </c>
      <c r="E829">
        <v>4341.2018012999997</v>
      </c>
      <c r="F829">
        <v>914.9</v>
      </c>
      <c r="G829">
        <v>27.009137694311299</v>
      </c>
      <c r="H829">
        <v>-1.40386052851427</v>
      </c>
      <c r="I829">
        <v>16.0670593773273</v>
      </c>
      <c r="J829">
        <v>4.7071715531004896</v>
      </c>
      <c r="K829">
        <v>870.66419852422302</v>
      </c>
      <c r="L829">
        <v>784.04517255112796</v>
      </c>
      <c r="M829">
        <v>58.178543207315499</v>
      </c>
      <c r="N829">
        <v>0.58219614045345702</v>
      </c>
      <c r="O829">
        <v>6.4160017488250096</v>
      </c>
      <c r="P829">
        <v>69.724515351080598</v>
      </c>
      <c r="Q829">
        <v>-4.5191266303162003E-2</v>
      </c>
    </row>
    <row r="830" spans="1:17" hidden="1" x14ac:dyDescent="0.3">
      <c r="A830" t="s">
        <v>1807</v>
      </c>
      <c r="B830" t="s">
        <v>1808</v>
      </c>
      <c r="C830" t="s">
        <v>3176</v>
      </c>
      <c r="D830" t="s">
        <v>54</v>
      </c>
      <c r="E830">
        <v>4335.9328703299998</v>
      </c>
      <c r="F830">
        <v>744.5</v>
      </c>
      <c r="G830">
        <v>12.898860737688601</v>
      </c>
      <c r="H830">
        <v>21.972477512850801</v>
      </c>
      <c r="I830">
        <v>31.539468301640301</v>
      </c>
      <c r="J830">
        <v>9.8287112330928306</v>
      </c>
      <c r="K830">
        <v>638.10772263206104</v>
      </c>
      <c r="M830">
        <v>79.270447455791199</v>
      </c>
      <c r="N830">
        <v>0.88876932100580497</v>
      </c>
      <c r="O830">
        <v>5.0906648757555297</v>
      </c>
      <c r="P830">
        <v>76.693959890827102</v>
      </c>
    </row>
    <row r="831" spans="1:17" hidden="1" x14ac:dyDescent="0.3">
      <c r="A831" t="s">
        <v>1809</v>
      </c>
      <c r="B831" t="s">
        <v>1810</v>
      </c>
      <c r="C831" t="s">
        <v>3176</v>
      </c>
      <c r="D831" t="s">
        <v>414</v>
      </c>
      <c r="E831">
        <v>4328.6905557</v>
      </c>
      <c r="F831">
        <v>1136.5</v>
      </c>
      <c r="G831">
        <v>-50.823478422493501</v>
      </c>
      <c r="H831">
        <v>-4.59896935526357</v>
      </c>
      <c r="I831">
        <v>-1.29764526826464</v>
      </c>
      <c r="J831">
        <v>2.9588284186528502</v>
      </c>
      <c r="K831">
        <v>1134.9619153562201</v>
      </c>
      <c r="L831">
        <v>1200.60153816722</v>
      </c>
      <c r="M831">
        <v>53.133769307983897</v>
      </c>
      <c r="N831">
        <v>0.59091527737167804</v>
      </c>
      <c r="O831">
        <v>36.814782226132799</v>
      </c>
      <c r="P831">
        <v>13.8948739790549</v>
      </c>
      <c r="Q831">
        <v>-7.0209382329680006E-2</v>
      </c>
    </row>
    <row r="832" spans="1:17" x14ac:dyDescent="0.3">
      <c r="A832" t="s">
        <v>1811</v>
      </c>
      <c r="B832" t="s">
        <v>1812</v>
      </c>
      <c r="C832" t="s">
        <v>3166</v>
      </c>
      <c r="D832" t="s">
        <v>204</v>
      </c>
      <c r="E832">
        <v>4310.8170282989904</v>
      </c>
      <c r="F832">
        <v>169.05</v>
      </c>
      <c r="G832">
        <v>-8.7082387221989492</v>
      </c>
      <c r="H832">
        <v>-7.9414306695115799</v>
      </c>
      <c r="I832">
        <v>-5.2243637909114504</v>
      </c>
      <c r="J832">
        <v>2.0228748336790598</v>
      </c>
      <c r="K832">
        <v>180.914148447923</v>
      </c>
      <c r="L832">
        <v>171.329268113007</v>
      </c>
      <c r="M832">
        <v>44.813303851494403</v>
      </c>
      <c r="N832">
        <v>0.525350611081152</v>
      </c>
      <c r="O832">
        <v>33.510795622596802</v>
      </c>
      <c r="P832">
        <v>34.113447044823403</v>
      </c>
      <c r="Q832">
        <v>4.0533633466328003E-2</v>
      </c>
    </row>
    <row r="833" spans="1:17" x14ac:dyDescent="0.3">
      <c r="A833" t="s">
        <v>1813</v>
      </c>
      <c r="B833" t="s">
        <v>1814</v>
      </c>
      <c r="C833" t="s">
        <v>3175</v>
      </c>
      <c r="D833" t="s">
        <v>501</v>
      </c>
      <c r="E833">
        <v>4298.4901759499999</v>
      </c>
      <c r="F833">
        <v>409.75</v>
      </c>
      <c r="G833">
        <v>-5.2065702631849398</v>
      </c>
      <c r="H833">
        <v>-2.2476771596443301</v>
      </c>
      <c r="I833">
        <v>-3.1647518739879099</v>
      </c>
      <c r="J833">
        <v>6.1947704611543504</v>
      </c>
      <c r="K833">
        <v>371.01702224103502</v>
      </c>
      <c r="L833">
        <v>359.90873281857102</v>
      </c>
      <c r="M833">
        <v>62.770604601151</v>
      </c>
      <c r="N833">
        <v>1.48031296918286</v>
      </c>
      <c r="O833">
        <v>11.982916412446601</v>
      </c>
      <c r="P833">
        <v>45.533652992363599</v>
      </c>
      <c r="Q833">
        <v>0.10716627977495601</v>
      </c>
    </row>
    <row r="834" spans="1:17" hidden="1" x14ac:dyDescent="0.3">
      <c r="A834" t="s">
        <v>1815</v>
      </c>
      <c r="B834" t="s">
        <v>1816</v>
      </c>
      <c r="C834" t="s">
        <v>3176</v>
      </c>
      <c r="D834" t="s">
        <v>258</v>
      </c>
      <c r="E834">
        <v>4266.7488979999998</v>
      </c>
      <c r="F834">
        <v>435.5</v>
      </c>
      <c r="G834">
        <v>21.766641994699</v>
      </c>
      <c r="H834">
        <v>-8.7171061693830296</v>
      </c>
      <c r="I834">
        <v>23.288737261507801</v>
      </c>
      <c r="J834">
        <v>-2.4103659538020001</v>
      </c>
      <c r="K834">
        <v>453.25652203559798</v>
      </c>
      <c r="L834">
        <v>396.78729466279498</v>
      </c>
      <c r="M834">
        <v>29.370041132165198</v>
      </c>
      <c r="N834">
        <v>0.44102566479023197</v>
      </c>
      <c r="O834">
        <v>24.684270952927601</v>
      </c>
      <c r="P834">
        <v>57.904278462653998</v>
      </c>
      <c r="Q834">
        <v>0.14515343172317599</v>
      </c>
    </row>
    <row r="835" spans="1:17" hidden="1" x14ac:dyDescent="0.3">
      <c r="A835" t="s">
        <v>1817</v>
      </c>
      <c r="B835" t="s">
        <v>1818</v>
      </c>
      <c r="C835" t="s">
        <v>3176</v>
      </c>
      <c r="D835" t="s">
        <v>258</v>
      </c>
      <c r="E835">
        <v>4253.0412920999997</v>
      </c>
      <c r="F835">
        <v>356.85</v>
      </c>
      <c r="G835">
        <v>873.14818405358506</v>
      </c>
      <c r="H835">
        <v>13.1428684434483</v>
      </c>
      <c r="I835">
        <v>263.658029835241</v>
      </c>
      <c r="J835">
        <v>22.470531906336099</v>
      </c>
      <c r="K835">
        <v>244.21162291504299</v>
      </c>
      <c r="L835">
        <v>155.833927618524</v>
      </c>
      <c r="M835">
        <v>90.151915176204</v>
      </c>
      <c r="N835">
        <v>1.50806140848239</v>
      </c>
      <c r="O835">
        <v>1.7234131988230299</v>
      </c>
      <c r="P835">
        <v>904.92818924246603</v>
      </c>
      <c r="Q835">
        <v>0.29769865245487298</v>
      </c>
    </row>
    <row r="836" spans="1:17" hidden="1" x14ac:dyDescent="0.3">
      <c r="A836" t="s">
        <v>1819</v>
      </c>
      <c r="B836" t="s">
        <v>1820</v>
      </c>
      <c r="C836" t="s">
        <v>3176</v>
      </c>
      <c r="D836" t="s">
        <v>281</v>
      </c>
      <c r="E836">
        <v>4250.2873925599997</v>
      </c>
      <c r="F836">
        <v>3515</v>
      </c>
      <c r="G836">
        <v>17.419556708254699</v>
      </c>
      <c r="H836">
        <v>16.026829442115002</v>
      </c>
      <c r="I836">
        <v>95.515056052980597</v>
      </c>
      <c r="J836">
        <v>1.2434016321302499</v>
      </c>
      <c r="K836">
        <v>2961.8679227581401</v>
      </c>
      <c r="L836">
        <v>2381.7865986814199</v>
      </c>
      <c r="M836">
        <v>66.781749499014396</v>
      </c>
      <c r="N836">
        <v>0.54900551888167803</v>
      </c>
      <c r="O836">
        <v>3.4139402560455099</v>
      </c>
      <c r="P836">
        <v>132.98975905610899</v>
      </c>
      <c r="Q836">
        <v>0.118300035595043</v>
      </c>
    </row>
    <row r="837" spans="1:17" hidden="1" x14ac:dyDescent="0.3">
      <c r="A837" t="s">
        <v>1821</v>
      </c>
      <c r="B837" t="s">
        <v>1822</v>
      </c>
      <c r="C837" t="s">
        <v>3176</v>
      </c>
      <c r="D837" t="s">
        <v>756</v>
      </c>
      <c r="E837">
        <v>4222.1810666000001</v>
      </c>
      <c r="F837">
        <v>873.4</v>
      </c>
      <c r="G837">
        <v>-40.601910281485097</v>
      </c>
      <c r="H837">
        <v>20.3131069526506</v>
      </c>
      <c r="I837">
        <v>-9.7718258427164209</v>
      </c>
      <c r="J837">
        <v>2.3503089026775501</v>
      </c>
      <c r="K837">
        <v>851.53214276347603</v>
      </c>
      <c r="L837">
        <v>887.41490532978105</v>
      </c>
      <c r="M837">
        <v>61.595008785746302</v>
      </c>
      <c r="N837">
        <v>0.87735187247602597</v>
      </c>
      <c r="O837">
        <v>20.654911838790898</v>
      </c>
      <c r="P837">
        <v>21.508069003895301</v>
      </c>
      <c r="Q837">
        <v>-7.9649354330845995E-2</v>
      </c>
    </row>
    <row r="838" spans="1:17" hidden="1" x14ac:dyDescent="0.3">
      <c r="A838" t="s">
        <v>1823</v>
      </c>
      <c r="B838" t="s">
        <v>1824</v>
      </c>
      <c r="C838" t="s">
        <v>3176</v>
      </c>
      <c r="D838" t="s">
        <v>1825</v>
      </c>
      <c r="E838">
        <v>4208.5945942079998</v>
      </c>
      <c r="F838">
        <v>137.11000000000001</v>
      </c>
      <c r="G838">
        <v>37.166718678371197</v>
      </c>
      <c r="H838">
        <v>-2.0252890999428299</v>
      </c>
      <c r="I838">
        <v>17.526898168901301</v>
      </c>
      <c r="J838">
        <v>-6.3895790063384E-2</v>
      </c>
      <c r="K838">
        <v>137.174322488641</v>
      </c>
      <c r="L838">
        <v>118.917933204147</v>
      </c>
      <c r="M838">
        <v>44.107745523424498</v>
      </c>
      <c r="N838">
        <v>0.146105101163332</v>
      </c>
      <c r="O838">
        <v>19.611990372693398</v>
      </c>
      <c r="P838">
        <v>73.118686868686794</v>
      </c>
      <c r="Q838">
        <v>4.9933719199108002E-2</v>
      </c>
    </row>
    <row r="839" spans="1:17" hidden="1" x14ac:dyDescent="0.3">
      <c r="A839" t="s">
        <v>1826</v>
      </c>
      <c r="B839" t="s">
        <v>1827</v>
      </c>
      <c r="C839" t="s">
        <v>3176</v>
      </c>
      <c r="D839" t="s">
        <v>999</v>
      </c>
      <c r="E839">
        <v>4206.5050634999998</v>
      </c>
      <c r="F839">
        <v>3373</v>
      </c>
      <c r="G839">
        <v>-6.2225738436646996</v>
      </c>
      <c r="H839">
        <v>4.8947735952713698</v>
      </c>
      <c r="I839">
        <v>23.274010488447701</v>
      </c>
      <c r="J839">
        <v>3.5729427793571999</v>
      </c>
      <c r="K839">
        <v>3160.1094776114401</v>
      </c>
      <c r="L839">
        <v>2846.5155284550801</v>
      </c>
      <c r="M839">
        <v>58.135556833433</v>
      </c>
      <c r="N839">
        <v>1.6284722313342499</v>
      </c>
      <c r="O839">
        <v>6.5535131930032504</v>
      </c>
      <c r="P839">
        <v>54.074547780010903</v>
      </c>
      <c r="Q839">
        <v>3.5679735130445998E-2</v>
      </c>
    </row>
    <row r="840" spans="1:17" hidden="1" x14ac:dyDescent="0.3">
      <c r="A840" t="s">
        <v>1828</v>
      </c>
      <c r="B840" t="s">
        <v>1829</v>
      </c>
      <c r="C840" t="s">
        <v>3176</v>
      </c>
      <c r="D840" t="s">
        <v>135</v>
      </c>
      <c r="E840">
        <v>4202.8802672849997</v>
      </c>
      <c r="F840">
        <v>350.1</v>
      </c>
      <c r="G840">
        <v>31.019593227353202</v>
      </c>
      <c r="H840">
        <v>-19.8320934330504</v>
      </c>
      <c r="I840">
        <v>49.943928124785302</v>
      </c>
      <c r="J840">
        <v>-3.5864695890215099</v>
      </c>
      <c r="K840">
        <v>387.32515482798402</v>
      </c>
      <c r="M840">
        <v>35.1153454009794</v>
      </c>
      <c r="N840">
        <v>0.37780102989148101</v>
      </c>
      <c r="O840">
        <v>51.385318480434101</v>
      </c>
      <c r="P840">
        <v>106.670602125147</v>
      </c>
    </row>
    <row r="841" spans="1:17" x14ac:dyDescent="0.3">
      <c r="A841" t="s">
        <v>1830</v>
      </c>
      <c r="B841" t="s">
        <v>1831</v>
      </c>
      <c r="C841" t="s">
        <v>3159</v>
      </c>
      <c r="D841" t="s">
        <v>281</v>
      </c>
      <c r="E841">
        <v>4197.3055485000004</v>
      </c>
      <c r="F841">
        <v>2424.3000000000002</v>
      </c>
      <c r="G841">
        <v>79.691429473001705</v>
      </c>
      <c r="H841">
        <v>1.3771913647677301</v>
      </c>
      <c r="I841">
        <v>44.6414322645591</v>
      </c>
      <c r="J841">
        <v>-0.55215033575245698</v>
      </c>
      <c r="K841">
        <v>2410.5191616453599</v>
      </c>
      <c r="L841">
        <v>1923.7718816899301</v>
      </c>
      <c r="M841">
        <v>40.515742715914101</v>
      </c>
      <c r="N841">
        <v>0.445250138642377</v>
      </c>
      <c r="O841">
        <v>15.497256940147601</v>
      </c>
      <c r="P841">
        <v>118.750281976088</v>
      </c>
      <c r="Q841">
        <v>1.3097026191047001E-2</v>
      </c>
    </row>
    <row r="842" spans="1:17" hidden="1" x14ac:dyDescent="0.3">
      <c r="A842" t="s">
        <v>1832</v>
      </c>
      <c r="B842" t="s">
        <v>1833</v>
      </c>
      <c r="C842" t="s">
        <v>3176</v>
      </c>
      <c r="D842" t="s">
        <v>46</v>
      </c>
      <c r="E842">
        <v>4140.6601229999997</v>
      </c>
      <c r="F842">
        <v>2085.1999999999998</v>
      </c>
      <c r="G842">
        <v>423.18482386794898</v>
      </c>
      <c r="H842">
        <v>-1.86566374239301</v>
      </c>
      <c r="I842">
        <v>161.085706144379</v>
      </c>
      <c r="J842">
        <v>-0.86104562823866704</v>
      </c>
      <c r="K842">
        <v>2165.7571796685102</v>
      </c>
      <c r="L842">
        <v>1509.7638880997599</v>
      </c>
      <c r="M842">
        <v>47.980883641750097</v>
      </c>
      <c r="N842">
        <v>0.58502819682811102</v>
      </c>
      <c r="O842">
        <v>43.103779014003401</v>
      </c>
      <c r="P842">
        <v>642.06405693950103</v>
      </c>
    </row>
    <row r="843" spans="1:17" hidden="1" x14ac:dyDescent="0.3">
      <c r="A843" t="s">
        <v>1834</v>
      </c>
      <c r="B843" t="s">
        <v>1835</v>
      </c>
      <c r="C843" t="s">
        <v>3176</v>
      </c>
      <c r="D843" t="s">
        <v>977</v>
      </c>
      <c r="E843">
        <v>4138.2588253800004</v>
      </c>
      <c r="F843">
        <v>172.29</v>
      </c>
      <c r="G843">
        <v>95.563921501935994</v>
      </c>
      <c r="H843">
        <v>-9.8400536953387405</v>
      </c>
      <c r="I843">
        <v>47.654338808576</v>
      </c>
      <c r="J843">
        <v>0.12845856891937499</v>
      </c>
      <c r="K843">
        <v>177.78643683292299</v>
      </c>
      <c r="L843">
        <v>140.90217950554401</v>
      </c>
      <c r="M843">
        <v>36.2013291078271</v>
      </c>
      <c r="N843">
        <v>0.35243326355489502</v>
      </c>
      <c r="O843">
        <v>29.897266237158199</v>
      </c>
      <c r="P843">
        <v>155.68637150630701</v>
      </c>
    </row>
    <row r="844" spans="1:17" hidden="1" x14ac:dyDescent="0.3">
      <c r="A844" t="s">
        <v>1836</v>
      </c>
      <c r="B844" t="s">
        <v>1837</v>
      </c>
      <c r="C844" t="s">
        <v>3176</v>
      </c>
      <c r="D844" t="s">
        <v>286</v>
      </c>
      <c r="E844">
        <v>4132.6774560000003</v>
      </c>
      <c r="F844">
        <v>198.4</v>
      </c>
      <c r="G844">
        <v>188.51473068583101</v>
      </c>
      <c r="H844">
        <v>-26.782915736254701</v>
      </c>
      <c r="I844">
        <v>234.85063181633799</v>
      </c>
      <c r="J844">
        <v>-6.9664420721225602</v>
      </c>
      <c r="K844">
        <v>204.440742295174</v>
      </c>
      <c r="L844">
        <v>136.57370467800999</v>
      </c>
      <c r="M844">
        <v>32.9526722377759</v>
      </c>
      <c r="N844">
        <v>0.226740153484176</v>
      </c>
      <c r="O844">
        <v>31.552419354838701</v>
      </c>
      <c r="P844">
        <v>330.55555555555497</v>
      </c>
      <c r="Q844">
        <v>0.220992371405798</v>
      </c>
    </row>
    <row r="845" spans="1:17" hidden="1" x14ac:dyDescent="0.3">
      <c r="A845" t="s">
        <v>1838</v>
      </c>
      <c r="B845" t="s">
        <v>1839</v>
      </c>
      <c r="C845" t="s">
        <v>3176</v>
      </c>
      <c r="D845" t="s">
        <v>135</v>
      </c>
      <c r="E845">
        <v>4127.6241600000003</v>
      </c>
      <c r="F845">
        <v>5682.6</v>
      </c>
      <c r="G845">
        <v>237.40322780596301</v>
      </c>
      <c r="H845">
        <v>-17.605911879322001</v>
      </c>
      <c r="I845">
        <v>29.4691302858594</v>
      </c>
      <c r="J845">
        <v>-6.5328906465744696</v>
      </c>
      <c r="K845">
        <v>5971.9922009619004</v>
      </c>
      <c r="L845">
        <v>4743.8684342384204</v>
      </c>
      <c r="M845">
        <v>18.112370902048902</v>
      </c>
      <c r="N845">
        <v>0.80421899305687194</v>
      </c>
      <c r="O845">
        <v>24.098124098124</v>
      </c>
      <c r="P845">
        <v>309.39447426245403</v>
      </c>
      <c r="Q845">
        <v>0.31095490389212599</v>
      </c>
    </row>
    <row r="846" spans="1:17" hidden="1" x14ac:dyDescent="0.3">
      <c r="A846" t="s">
        <v>1840</v>
      </c>
      <c r="B846" t="s">
        <v>1841</v>
      </c>
      <c r="C846" t="s">
        <v>3176</v>
      </c>
      <c r="D846" t="s">
        <v>501</v>
      </c>
      <c r="E846">
        <v>4126.3576303399996</v>
      </c>
      <c r="F846">
        <v>1519.9</v>
      </c>
      <c r="G846">
        <v>-38.807957854555397</v>
      </c>
      <c r="H846">
        <v>-10.1467513244086</v>
      </c>
      <c r="I846">
        <v>4.0999511219060398</v>
      </c>
      <c r="J846">
        <v>5.3854938812980997</v>
      </c>
      <c r="K846">
        <v>1557.61610655762</v>
      </c>
      <c r="L846">
        <v>1517.20405215606</v>
      </c>
      <c r="M846">
        <v>62.050827490546602</v>
      </c>
      <c r="N846">
        <v>0.56914562386739698</v>
      </c>
      <c r="O846">
        <v>22.330416474768001</v>
      </c>
      <c r="P846">
        <v>29.243197278911499</v>
      </c>
      <c r="Q846">
        <v>1.9151101986334001E-2</v>
      </c>
    </row>
    <row r="847" spans="1:17" x14ac:dyDescent="0.3">
      <c r="A847" t="s">
        <v>1842</v>
      </c>
      <c r="B847" t="s">
        <v>1843</v>
      </c>
      <c r="C847" t="s">
        <v>3163</v>
      </c>
      <c r="D847" t="s">
        <v>248</v>
      </c>
      <c r="E847">
        <v>4122.0778803599997</v>
      </c>
      <c r="F847">
        <v>484.15</v>
      </c>
      <c r="G847">
        <v>-24.4805558348421</v>
      </c>
      <c r="H847">
        <v>-1.50803793955089</v>
      </c>
      <c r="I847">
        <v>-18.428010074142499</v>
      </c>
      <c r="J847">
        <v>2.52412068085513</v>
      </c>
      <c r="K847">
        <v>490.93666750086402</v>
      </c>
      <c r="L847">
        <v>502.97857982439803</v>
      </c>
      <c r="M847">
        <v>54.335090215864597</v>
      </c>
      <c r="N847">
        <v>1.45640402028492</v>
      </c>
      <c r="O847">
        <v>44.376742745016998</v>
      </c>
      <c r="P847">
        <v>8.3109619686800809</v>
      </c>
    </row>
    <row r="848" spans="1:17" x14ac:dyDescent="0.3">
      <c r="A848" t="s">
        <v>1844</v>
      </c>
      <c r="B848" t="s">
        <v>1845</v>
      </c>
      <c r="C848" t="s">
        <v>3173</v>
      </c>
      <c r="D848" t="s">
        <v>258</v>
      </c>
      <c r="E848">
        <v>4077.4945368540002</v>
      </c>
      <c r="F848">
        <v>174.76</v>
      </c>
      <c r="G848">
        <v>-5.4062609946097</v>
      </c>
      <c r="H848">
        <v>6.2724124559270198</v>
      </c>
      <c r="I848">
        <v>14.510902864770401</v>
      </c>
      <c r="J848">
        <v>9.8272166441650892</v>
      </c>
      <c r="K848">
        <v>163.059665606517</v>
      </c>
      <c r="L848">
        <v>149.38523009236701</v>
      </c>
      <c r="M848">
        <v>63.157739764224402</v>
      </c>
      <c r="N848">
        <v>0.77091669647404404</v>
      </c>
      <c r="O848">
        <v>5.4303044174868402</v>
      </c>
      <c r="P848">
        <v>55.966086568496102</v>
      </c>
      <c r="Q848">
        <v>1.6367334915838E-2</v>
      </c>
    </row>
    <row r="849" spans="1:17" hidden="1" x14ac:dyDescent="0.3">
      <c r="A849" t="s">
        <v>1846</v>
      </c>
      <c r="B849" t="s">
        <v>1847</v>
      </c>
      <c r="C849" t="s">
        <v>3176</v>
      </c>
      <c r="D849" t="s">
        <v>1056</v>
      </c>
      <c r="E849">
        <v>4060.8879999999999</v>
      </c>
      <c r="F849">
        <v>118</v>
      </c>
      <c r="G849">
        <v>-22.890854305048599</v>
      </c>
      <c r="I849">
        <v>-8.0697912948711092</v>
      </c>
      <c r="K849">
        <v>104.378999999999</v>
      </c>
      <c r="M849">
        <v>99.990560428137201</v>
      </c>
      <c r="N849">
        <v>1</v>
      </c>
      <c r="O849">
        <v>0</v>
      </c>
      <c r="P849">
        <v>5.3571428571428603</v>
      </c>
    </row>
    <row r="850" spans="1:17" hidden="1" x14ac:dyDescent="0.3">
      <c r="A850" t="s">
        <v>1848</v>
      </c>
      <c r="B850" t="s">
        <v>1849</v>
      </c>
      <c r="C850" t="s">
        <v>3176</v>
      </c>
      <c r="D850" t="s">
        <v>54</v>
      </c>
      <c r="E850">
        <v>4058.6935733680002</v>
      </c>
      <c r="F850">
        <v>155.01</v>
      </c>
      <c r="G850">
        <v>62.4821713124986</v>
      </c>
      <c r="H850">
        <v>7.8546438206965004</v>
      </c>
      <c r="I850">
        <v>58.109449911593302</v>
      </c>
      <c r="J850">
        <v>3.8419148700757701</v>
      </c>
      <c r="K850">
        <v>144.43228983631599</v>
      </c>
      <c r="L850">
        <v>113.95043949686701</v>
      </c>
      <c r="M850">
        <v>53.9445745187817</v>
      </c>
      <c r="N850">
        <v>0.63043058654744499</v>
      </c>
      <c r="O850">
        <v>9.0252241790852192</v>
      </c>
      <c r="P850">
        <v>109.049224544841</v>
      </c>
      <c r="Q850">
        <v>2.1544514473371999E-2</v>
      </c>
    </row>
    <row r="851" spans="1:17" x14ac:dyDescent="0.3">
      <c r="A851" t="s">
        <v>1850</v>
      </c>
      <c r="B851" t="s">
        <v>1851</v>
      </c>
      <c r="C851" t="s">
        <v>3171</v>
      </c>
      <c r="D851" t="s">
        <v>1538</v>
      </c>
      <c r="E851">
        <v>4051.5</v>
      </c>
      <c r="F851">
        <v>365.6</v>
      </c>
      <c r="G851">
        <v>-38.102924086532603</v>
      </c>
      <c r="H851">
        <v>13.612012487358699</v>
      </c>
      <c r="I851">
        <v>0.25991949173137902</v>
      </c>
      <c r="J851">
        <v>14.1152565231969</v>
      </c>
      <c r="K851">
        <v>326.65839492534099</v>
      </c>
      <c r="L851">
        <v>340.84209397622999</v>
      </c>
      <c r="M851">
        <v>85.348713223167707</v>
      </c>
      <c r="N851">
        <v>2.3599181475193798</v>
      </c>
      <c r="O851">
        <v>27.653172866520698</v>
      </c>
      <c r="P851">
        <v>25.895316804407699</v>
      </c>
      <c r="Q851">
        <v>1.121615152313E-3</v>
      </c>
    </row>
    <row r="852" spans="1:17" hidden="1" x14ac:dyDescent="0.3">
      <c r="A852" t="s">
        <v>1852</v>
      </c>
      <c r="B852" t="s">
        <v>1853</v>
      </c>
      <c r="C852" t="s">
        <v>3176</v>
      </c>
      <c r="D852" t="s">
        <v>269</v>
      </c>
      <c r="E852">
        <v>4045.9878549999999</v>
      </c>
      <c r="F852">
        <v>458</v>
      </c>
      <c r="G852">
        <v>147.841878674089</v>
      </c>
      <c r="H852">
        <v>36.245194637251998</v>
      </c>
      <c r="I852">
        <v>149.53888261338801</v>
      </c>
      <c r="J852">
        <v>1.87700073061318</v>
      </c>
      <c r="K852">
        <v>344.49698840673102</v>
      </c>
      <c r="L852">
        <v>251.153949566932</v>
      </c>
      <c r="M852">
        <v>65.2737593268685</v>
      </c>
      <c r="N852">
        <v>0.812211560870994</v>
      </c>
      <c r="O852">
        <v>4.8471615720523999</v>
      </c>
      <c r="P852">
        <v>207.38255033556999</v>
      </c>
      <c r="Q852">
        <v>0.16650661181002799</v>
      </c>
    </row>
    <row r="853" spans="1:17" x14ac:dyDescent="0.3">
      <c r="A853" t="s">
        <v>1854</v>
      </c>
      <c r="B853" t="s">
        <v>1855</v>
      </c>
      <c r="C853" t="s">
        <v>3179</v>
      </c>
      <c r="D853" t="s">
        <v>681</v>
      </c>
      <c r="E853">
        <v>4033.2765670199901</v>
      </c>
      <c r="F853">
        <v>602.75</v>
      </c>
      <c r="G853">
        <v>-40.433850796877103</v>
      </c>
      <c r="H853">
        <v>0.71538784537153499</v>
      </c>
      <c r="I853">
        <v>-17.684957803712699</v>
      </c>
      <c r="J853">
        <v>2.0460448454854299</v>
      </c>
      <c r="K853">
        <v>621.17072170610197</v>
      </c>
      <c r="L853">
        <v>634.55385061258596</v>
      </c>
      <c r="M853">
        <v>53.146147558433398</v>
      </c>
      <c r="N853">
        <v>0.383513944387946</v>
      </c>
      <c r="O853">
        <v>35.213604313562797</v>
      </c>
      <c r="P853">
        <v>9.2730239303843298</v>
      </c>
      <c r="Q853">
        <v>0.10541727228904001</v>
      </c>
    </row>
    <row r="854" spans="1:17" hidden="1" x14ac:dyDescent="0.3">
      <c r="A854" t="s">
        <v>1856</v>
      </c>
      <c r="B854" t="s">
        <v>1857</v>
      </c>
      <c r="C854" t="s">
        <v>3176</v>
      </c>
      <c r="D854" t="s">
        <v>54</v>
      </c>
      <c r="E854">
        <v>4032.4893312499999</v>
      </c>
      <c r="F854">
        <v>589.6</v>
      </c>
      <c r="G854">
        <v>12.788876326023599</v>
      </c>
      <c r="H854">
        <v>1.48865697119461</v>
      </c>
      <c r="I854">
        <v>1.86059021445776</v>
      </c>
      <c r="J854">
        <v>1.5858032108890801</v>
      </c>
      <c r="K854">
        <v>562.80143699744201</v>
      </c>
      <c r="L854">
        <v>517.30320927494904</v>
      </c>
      <c r="M854">
        <v>49.454156593754497</v>
      </c>
      <c r="N854">
        <v>0.74654680210114199</v>
      </c>
      <c r="O854">
        <v>7.0217096336499196</v>
      </c>
      <c r="P854">
        <v>49.265822784810098</v>
      </c>
      <c r="Q854">
        <v>7.1625762176296001E-2</v>
      </c>
    </row>
    <row r="855" spans="1:17" x14ac:dyDescent="0.3">
      <c r="A855" t="s">
        <v>1858</v>
      </c>
      <c r="B855" t="s">
        <v>1859</v>
      </c>
      <c r="C855" t="s">
        <v>3175</v>
      </c>
      <c r="D855" t="s">
        <v>281</v>
      </c>
      <c r="E855">
        <v>4030.5116181599901</v>
      </c>
      <c r="F855">
        <v>156.93</v>
      </c>
      <c r="G855">
        <v>41.272957023959101</v>
      </c>
      <c r="H855">
        <v>10.5323666261821</v>
      </c>
      <c r="I855">
        <v>62.691286858591397</v>
      </c>
      <c r="J855">
        <v>-0.12571981059367299</v>
      </c>
      <c r="K855">
        <v>149.35412970827201</v>
      </c>
      <c r="L855">
        <v>119.87072231656499</v>
      </c>
      <c r="M855">
        <v>47.564027104820397</v>
      </c>
      <c r="N855">
        <v>1.0084232369502599</v>
      </c>
      <c r="O855">
        <v>12.789141655515101</v>
      </c>
      <c r="P855">
        <v>92.316176470588204</v>
      </c>
      <c r="Q855">
        <v>3.4488395091538997E-2</v>
      </c>
    </row>
    <row r="856" spans="1:17" hidden="1" x14ac:dyDescent="0.3">
      <c r="A856" t="s">
        <v>1860</v>
      </c>
      <c r="B856" t="s">
        <v>1861</v>
      </c>
      <c r="C856" t="s">
        <v>3176</v>
      </c>
      <c r="D856" t="s">
        <v>524</v>
      </c>
      <c r="E856">
        <v>4028.15123055</v>
      </c>
      <c r="F856">
        <v>3285.85</v>
      </c>
      <c r="G856">
        <v>29.682864118545702</v>
      </c>
      <c r="H856">
        <v>8.8311239175254492</v>
      </c>
      <c r="I856">
        <v>28.441464899904801</v>
      </c>
      <c r="J856">
        <v>0.12977774712870199</v>
      </c>
      <c r="K856">
        <v>3085.8251061107499</v>
      </c>
      <c r="L856">
        <v>2642.5736022503302</v>
      </c>
      <c r="M856">
        <v>53.418899437540396</v>
      </c>
      <c r="N856">
        <v>0.62639305097150999</v>
      </c>
      <c r="O856">
        <v>5.6043337340414299</v>
      </c>
      <c r="P856">
        <v>71.289683573997806</v>
      </c>
      <c r="Q856">
        <v>8.7148170245357995E-2</v>
      </c>
    </row>
    <row r="857" spans="1:17" hidden="1" x14ac:dyDescent="0.3">
      <c r="A857" t="s">
        <v>1862</v>
      </c>
      <c r="B857" t="s">
        <v>1863</v>
      </c>
      <c r="C857" t="s">
        <v>3176</v>
      </c>
      <c r="D857" t="s">
        <v>281</v>
      </c>
      <c r="E857">
        <v>4021.2986509249999</v>
      </c>
      <c r="F857">
        <v>579.9</v>
      </c>
      <c r="G857">
        <v>42.696029114176497</v>
      </c>
      <c r="H857">
        <v>-2.5009965287101799</v>
      </c>
      <c r="I857">
        <v>31.341954335378201</v>
      </c>
      <c r="J857">
        <v>-2.3787183906753402</v>
      </c>
      <c r="K857">
        <v>585.89293475940804</v>
      </c>
      <c r="L857">
        <v>499.70919828905301</v>
      </c>
      <c r="M857">
        <v>37.9037575461439</v>
      </c>
      <c r="N857">
        <v>0.40569219581835098</v>
      </c>
      <c r="O857">
        <v>12.950508708398001</v>
      </c>
      <c r="P857">
        <v>85.271565495207597</v>
      </c>
      <c r="Q857">
        <v>5.7994076751346997E-2</v>
      </c>
    </row>
    <row r="858" spans="1:17" hidden="1" x14ac:dyDescent="0.3">
      <c r="A858" t="s">
        <v>1864</v>
      </c>
      <c r="B858" t="s">
        <v>1865</v>
      </c>
      <c r="C858" t="s">
        <v>3176</v>
      </c>
      <c r="D858" t="s">
        <v>81</v>
      </c>
      <c r="E858">
        <v>4013.9460643050002</v>
      </c>
      <c r="F858">
        <v>3203.4</v>
      </c>
      <c r="G858">
        <v>46.744802350415199</v>
      </c>
      <c r="H858">
        <v>-12.325751486051701</v>
      </c>
      <c r="I858">
        <v>21.602328971703901</v>
      </c>
      <c r="J858">
        <v>1.19499893496071</v>
      </c>
      <c r="K858">
        <v>3192.7270568499098</v>
      </c>
      <c r="L858">
        <v>2766.04459956251</v>
      </c>
      <c r="M858">
        <v>47.016352244127397</v>
      </c>
      <c r="N858">
        <v>0.46202041846339098</v>
      </c>
      <c r="O858">
        <v>13.0049322594743</v>
      </c>
      <c r="P858">
        <v>83.939594039792098</v>
      </c>
      <c r="Q858">
        <v>0.19557985703540101</v>
      </c>
    </row>
    <row r="859" spans="1:17" x14ac:dyDescent="0.3">
      <c r="A859" t="s">
        <v>1866</v>
      </c>
      <c r="B859" t="s">
        <v>1867</v>
      </c>
      <c r="C859" t="s">
        <v>3165</v>
      </c>
      <c r="D859" t="s">
        <v>54</v>
      </c>
      <c r="E859">
        <v>4012.6044025900001</v>
      </c>
      <c r="F859">
        <v>420.1</v>
      </c>
      <c r="G859">
        <v>17.071348404726301</v>
      </c>
      <c r="H859">
        <v>13.3391699496021</v>
      </c>
      <c r="I859">
        <v>30.924828905562102</v>
      </c>
      <c r="J859">
        <v>4.5234539967307601</v>
      </c>
      <c r="K859">
        <v>371.644796630494</v>
      </c>
      <c r="L859">
        <v>333.00783747686199</v>
      </c>
      <c r="M859">
        <v>61.437634885990597</v>
      </c>
      <c r="N859">
        <v>1.37398637603609</v>
      </c>
      <c r="O859">
        <v>3.3087360152344698</v>
      </c>
      <c r="P859">
        <v>76.995997472087595</v>
      </c>
      <c r="Q859">
        <v>6.9160990370905007E-2</v>
      </c>
    </row>
    <row r="860" spans="1:17" hidden="1" x14ac:dyDescent="0.3">
      <c r="A860" t="s">
        <v>1868</v>
      </c>
      <c r="B860" t="s">
        <v>1869</v>
      </c>
      <c r="C860" t="s">
        <v>3176</v>
      </c>
      <c r="D860" t="s">
        <v>51</v>
      </c>
      <c r="E860">
        <v>3998.0096871000001</v>
      </c>
      <c r="F860">
        <v>288.55</v>
      </c>
      <c r="G860">
        <v>31.8654849873442</v>
      </c>
      <c r="H860">
        <v>18.148832679916602</v>
      </c>
      <c r="I860">
        <v>31.161975978866</v>
      </c>
      <c r="J860">
        <v>18.0474839310493</v>
      </c>
      <c r="K860">
        <v>259.60240790443697</v>
      </c>
      <c r="L860">
        <v>227.19760460778201</v>
      </c>
      <c r="M860">
        <v>67.119942948701194</v>
      </c>
      <c r="N860">
        <v>1.65777123013865</v>
      </c>
      <c r="O860">
        <v>5.3543579968809496</v>
      </c>
      <c r="P860">
        <v>83.206349206349202</v>
      </c>
      <c r="Q860">
        <v>3.205033045704E-3</v>
      </c>
    </row>
    <row r="861" spans="1:17" hidden="1" x14ac:dyDescent="0.3">
      <c r="A861" t="s">
        <v>1870</v>
      </c>
      <c r="B861" t="s">
        <v>1871</v>
      </c>
      <c r="C861" t="s">
        <v>3176</v>
      </c>
      <c r="D861" t="s">
        <v>127</v>
      </c>
      <c r="E861">
        <v>3985.749778205</v>
      </c>
      <c r="F861">
        <v>1208.0999999999999</v>
      </c>
      <c r="G861">
        <v>73.629182361882101</v>
      </c>
      <c r="H861">
        <v>29.633260197030701</v>
      </c>
      <c r="I861">
        <v>28.491001992695601</v>
      </c>
      <c r="J861">
        <v>7.7563441499269397</v>
      </c>
      <c r="K861">
        <v>1012.03319534764</v>
      </c>
      <c r="L861">
        <v>904.32034890202499</v>
      </c>
      <c r="M861">
        <v>74.811273254002103</v>
      </c>
      <c r="N861">
        <v>2.1380721154539999</v>
      </c>
      <c r="O861">
        <v>4.2132273818392596</v>
      </c>
      <c r="P861">
        <v>117.793401838831</v>
      </c>
      <c r="Q861">
        <v>0.138922822429388</v>
      </c>
    </row>
    <row r="862" spans="1:17" hidden="1" x14ac:dyDescent="0.3">
      <c r="A862" t="s">
        <v>1872</v>
      </c>
      <c r="B862" t="s">
        <v>1873</v>
      </c>
      <c r="C862" t="s">
        <v>3176</v>
      </c>
      <c r="D862" t="s">
        <v>54</v>
      </c>
      <c r="E862">
        <v>3976.4753764500001</v>
      </c>
      <c r="F862">
        <v>2260.0500000000002</v>
      </c>
      <c r="G862">
        <v>55.182143802102999</v>
      </c>
      <c r="H862">
        <v>7.6599036687021202</v>
      </c>
      <c r="I862">
        <v>43.975845199834502</v>
      </c>
      <c r="J862">
        <v>15.853975953138001</v>
      </c>
      <c r="K862">
        <v>2008.9889364364601</v>
      </c>
      <c r="L862">
        <v>1645.40341991326</v>
      </c>
      <c r="M862">
        <v>84.945650792072101</v>
      </c>
      <c r="N862">
        <v>0.85604883722596703</v>
      </c>
      <c r="O862">
        <v>7.1657706687904899</v>
      </c>
      <c r="P862">
        <v>98.502481226120906</v>
      </c>
      <c r="Q862">
        <v>0.15354937313881201</v>
      </c>
    </row>
    <row r="863" spans="1:17" x14ac:dyDescent="0.3">
      <c r="A863" t="s">
        <v>1874</v>
      </c>
      <c r="B863" t="s">
        <v>1875</v>
      </c>
      <c r="C863" t="s">
        <v>3177</v>
      </c>
      <c r="D863" t="s">
        <v>414</v>
      </c>
      <c r="E863">
        <v>3975.09239484</v>
      </c>
      <c r="F863">
        <v>25.56</v>
      </c>
      <c r="G863">
        <v>-34.456262077352903</v>
      </c>
      <c r="H863">
        <v>43.8013195605185</v>
      </c>
      <c r="I863">
        <v>1.2691188945096199</v>
      </c>
      <c r="J863">
        <v>10.026397979312399</v>
      </c>
      <c r="K863">
        <v>21.760210139293601</v>
      </c>
      <c r="L863">
        <v>23.8260055645164</v>
      </c>
      <c r="M863">
        <v>72.898428509762397</v>
      </c>
      <c r="N863">
        <v>2.2223766303568899</v>
      </c>
      <c r="O863">
        <v>76.643192488262898</v>
      </c>
      <c r="P863">
        <v>53.053892215568801</v>
      </c>
    </row>
    <row r="864" spans="1:17" hidden="1" x14ac:dyDescent="0.3">
      <c r="A864" t="s">
        <v>1876</v>
      </c>
      <c r="B864" t="s">
        <v>1877</v>
      </c>
      <c r="C864" t="s">
        <v>3176</v>
      </c>
      <c r="D864" t="s">
        <v>46</v>
      </c>
      <c r="E864">
        <v>3967.7179715249999</v>
      </c>
      <c r="F864">
        <v>705.65</v>
      </c>
      <c r="G864">
        <v>-23.0168351559592</v>
      </c>
      <c r="H864">
        <v>-3.5957198448549099</v>
      </c>
      <c r="I864">
        <v>-9.9804061445718499</v>
      </c>
      <c r="J864">
        <v>0.18854943685366801</v>
      </c>
      <c r="K864">
        <v>731.99420985325196</v>
      </c>
      <c r="M864">
        <v>36.467753020258897</v>
      </c>
      <c r="N864">
        <v>0.163142551904575</v>
      </c>
      <c r="O864">
        <v>27.152270955856299</v>
      </c>
      <c r="P864">
        <v>28.299999999999901</v>
      </c>
    </row>
    <row r="865" spans="1:17" hidden="1" x14ac:dyDescent="0.3">
      <c r="A865" t="s">
        <v>1878</v>
      </c>
      <c r="B865" t="s">
        <v>1879</v>
      </c>
      <c r="C865" t="s">
        <v>3176</v>
      </c>
      <c r="D865" t="s">
        <v>514</v>
      </c>
      <c r="E865">
        <v>3942.3044625000002</v>
      </c>
      <c r="F865">
        <v>287.85000000000002</v>
      </c>
      <c r="G865">
        <v>84.047566662068405</v>
      </c>
      <c r="H865">
        <v>15.157029401228099</v>
      </c>
      <c r="I865">
        <v>75.823780525304301</v>
      </c>
      <c r="J865">
        <v>8.0151456225916409</v>
      </c>
      <c r="K865">
        <v>247.375469653539</v>
      </c>
      <c r="L865">
        <v>197.212612400144</v>
      </c>
      <c r="M865">
        <v>69.911908618251701</v>
      </c>
      <c r="N865">
        <v>0.87326993842650802</v>
      </c>
      <c r="O865">
        <v>2.0844189682126002</v>
      </c>
      <c r="P865">
        <v>128.45238095238099</v>
      </c>
      <c r="Q865">
        <v>0.23379306454003701</v>
      </c>
    </row>
    <row r="866" spans="1:17" hidden="1" x14ac:dyDescent="0.3">
      <c r="A866" t="s">
        <v>1880</v>
      </c>
      <c r="B866" t="s">
        <v>1881</v>
      </c>
      <c r="C866" t="s">
        <v>3176</v>
      </c>
      <c r="D866" t="s">
        <v>141</v>
      </c>
      <c r="E866">
        <v>3939.5101186000002</v>
      </c>
      <c r="F866">
        <v>440.2</v>
      </c>
      <c r="G866">
        <v>-20.1784560557746</v>
      </c>
      <c r="H866">
        <v>0.84041170868248904</v>
      </c>
      <c r="I866">
        <v>-10.4761286817466</v>
      </c>
      <c r="J866">
        <v>0.104461272602446</v>
      </c>
      <c r="K866">
        <v>431.82517191299399</v>
      </c>
      <c r="L866">
        <v>424.65738486357998</v>
      </c>
      <c r="M866">
        <v>48.020762400817397</v>
      </c>
      <c r="N866">
        <v>5.3853652973376098</v>
      </c>
      <c r="O866">
        <v>8.8141753748296203</v>
      </c>
      <c r="P866">
        <v>15.538057742782099</v>
      </c>
      <c r="Q866">
        <v>1.4602054531406001E-2</v>
      </c>
    </row>
    <row r="867" spans="1:17" hidden="1" x14ac:dyDescent="0.3">
      <c r="A867" t="s">
        <v>1882</v>
      </c>
      <c r="B867" t="s">
        <v>1883</v>
      </c>
      <c r="C867" t="s">
        <v>3176</v>
      </c>
      <c r="D867" t="s">
        <v>1589</v>
      </c>
      <c r="E867">
        <v>3936.4109518099999</v>
      </c>
      <c r="F867">
        <v>2302.9</v>
      </c>
      <c r="G867">
        <v>31.381620803713599</v>
      </c>
      <c r="H867">
        <v>2.6360610874621102</v>
      </c>
      <c r="I867">
        <v>35.915592473898499</v>
      </c>
      <c r="J867">
        <v>0.97662129536693598</v>
      </c>
      <c r="K867">
        <v>2192.9466054176</v>
      </c>
      <c r="L867">
        <v>1844.1575669066001</v>
      </c>
      <c r="M867">
        <v>43.3033554117821</v>
      </c>
      <c r="N867">
        <v>0.77772772239964105</v>
      </c>
      <c r="O867">
        <v>7.21264492596291</v>
      </c>
      <c r="P867">
        <v>62.628438261360799</v>
      </c>
      <c r="Q867">
        <v>0.11918212946351001</v>
      </c>
    </row>
    <row r="868" spans="1:17" hidden="1" x14ac:dyDescent="0.3">
      <c r="A868" t="s">
        <v>1884</v>
      </c>
      <c r="B868" t="s">
        <v>1885</v>
      </c>
      <c r="C868" t="s">
        <v>3176</v>
      </c>
      <c r="D868" t="s">
        <v>358</v>
      </c>
      <c r="E868">
        <v>3923.17788921999</v>
      </c>
      <c r="F868">
        <v>302.3</v>
      </c>
      <c r="G868">
        <v>139.51781685085399</v>
      </c>
      <c r="H868">
        <v>23.644579265036501</v>
      </c>
      <c r="I868">
        <v>171.47387123223299</v>
      </c>
      <c r="J868">
        <v>1.6224610582652701</v>
      </c>
      <c r="K868">
        <v>219.154122445897</v>
      </c>
      <c r="L868">
        <v>162.63008847875099</v>
      </c>
      <c r="M868">
        <v>70.138244653908899</v>
      </c>
      <c r="N868">
        <v>2.2810185540152301</v>
      </c>
      <c r="O868">
        <v>4.7965597088984504</v>
      </c>
      <c r="P868">
        <v>218.210526315789</v>
      </c>
      <c r="Q868">
        <v>0.15810536580628301</v>
      </c>
    </row>
    <row r="869" spans="1:17" hidden="1" x14ac:dyDescent="0.3">
      <c r="A869" t="s">
        <v>1886</v>
      </c>
      <c r="B869" t="s">
        <v>1887</v>
      </c>
      <c r="C869" t="s">
        <v>3176</v>
      </c>
      <c r="D869" t="s">
        <v>127</v>
      </c>
      <c r="E869">
        <v>3918.1315554809999</v>
      </c>
      <c r="F869">
        <v>192.51</v>
      </c>
      <c r="G869">
        <v>18.302602418705298</v>
      </c>
      <c r="H869">
        <v>19.9885356432303</v>
      </c>
      <c r="I869">
        <v>15.239618593486099</v>
      </c>
      <c r="J869">
        <v>3.3504783049741098</v>
      </c>
      <c r="K869">
        <v>199.25655171736599</v>
      </c>
      <c r="L869">
        <v>174.188027925283</v>
      </c>
      <c r="M869">
        <v>58.009187420891003</v>
      </c>
      <c r="N869">
        <v>1.2421787427286599</v>
      </c>
      <c r="O869">
        <v>23.110487766869198</v>
      </c>
      <c r="P869">
        <v>62.592905405405297</v>
      </c>
      <c r="Q869">
        <v>0.11343076492311301</v>
      </c>
    </row>
    <row r="870" spans="1:17" hidden="1" x14ac:dyDescent="0.3">
      <c r="A870" t="s">
        <v>1888</v>
      </c>
      <c r="B870" t="s">
        <v>1889</v>
      </c>
      <c r="C870" t="s">
        <v>3176</v>
      </c>
      <c r="D870" t="s">
        <v>286</v>
      </c>
      <c r="E870">
        <v>3904.4891756000002</v>
      </c>
      <c r="F870">
        <v>2829.25</v>
      </c>
      <c r="G870">
        <v>625.84919874534899</v>
      </c>
      <c r="H870">
        <v>53.583415353498403</v>
      </c>
      <c r="I870">
        <v>203.21976779060299</v>
      </c>
      <c r="J870">
        <v>12.919214489873401</v>
      </c>
      <c r="K870">
        <v>2103.2112194086299</v>
      </c>
      <c r="L870">
        <v>1378.01765750136</v>
      </c>
      <c r="M870">
        <v>68.926301841733604</v>
      </c>
      <c r="N870">
        <v>0.68964980433670697</v>
      </c>
      <c r="O870">
        <v>1.7230714853759801</v>
      </c>
      <c r="P870">
        <v>780.83748443337402</v>
      </c>
      <c r="Q870">
        <v>0.28780378220140401</v>
      </c>
    </row>
    <row r="871" spans="1:17" x14ac:dyDescent="0.3">
      <c r="A871" t="s">
        <v>1890</v>
      </c>
      <c r="B871" t="s">
        <v>1891</v>
      </c>
      <c r="C871" t="s">
        <v>3175</v>
      </c>
      <c r="D871" t="s">
        <v>281</v>
      </c>
      <c r="E871">
        <v>3903.7807275</v>
      </c>
      <c r="F871">
        <v>1235.45</v>
      </c>
      <c r="G871">
        <v>39.618972536266497</v>
      </c>
      <c r="H871">
        <v>2.8098299476761901</v>
      </c>
      <c r="I871">
        <v>41.779182554847502</v>
      </c>
      <c r="J871">
        <v>-4.7418622259758596</v>
      </c>
      <c r="K871">
        <v>1180.16262053437</v>
      </c>
      <c r="L871">
        <v>950.64568076235003</v>
      </c>
      <c r="M871">
        <v>39.473866406486501</v>
      </c>
      <c r="N871">
        <v>0.66279715674602901</v>
      </c>
      <c r="O871">
        <v>13.3109393338459</v>
      </c>
      <c r="P871">
        <v>98.801190763536795</v>
      </c>
      <c r="Q871">
        <v>6.1457625024077998E-2</v>
      </c>
    </row>
    <row r="872" spans="1:17" x14ac:dyDescent="0.3">
      <c r="A872" t="s">
        <v>1892</v>
      </c>
      <c r="B872" t="s">
        <v>1893</v>
      </c>
      <c r="C872" t="s">
        <v>3173</v>
      </c>
      <c r="D872" t="s">
        <v>281</v>
      </c>
      <c r="E872">
        <v>3862.99941141</v>
      </c>
      <c r="F872">
        <v>1215.8499999999999</v>
      </c>
      <c r="G872">
        <v>-23.973489049260799</v>
      </c>
      <c r="H872">
        <v>1.9301824235804099</v>
      </c>
      <c r="I872">
        <v>31.4794435996365</v>
      </c>
      <c r="J872">
        <v>3.66226680239203</v>
      </c>
      <c r="K872">
        <v>1155.4021340094</v>
      </c>
      <c r="L872">
        <v>1063.8833443138701</v>
      </c>
      <c r="M872">
        <v>49.672414302515399</v>
      </c>
      <c r="N872">
        <v>0.60401602043538705</v>
      </c>
      <c r="O872">
        <v>13.0896080931036</v>
      </c>
      <c r="P872">
        <v>61.757466906139797</v>
      </c>
      <c r="Q872">
        <v>-4.7446518473296E-2</v>
      </c>
    </row>
    <row r="873" spans="1:17" hidden="1" x14ac:dyDescent="0.3">
      <c r="A873" t="s">
        <v>1894</v>
      </c>
      <c r="B873" t="s">
        <v>1895</v>
      </c>
      <c r="C873" t="s">
        <v>3176</v>
      </c>
      <c r="D873" t="s">
        <v>545</v>
      </c>
      <c r="E873">
        <v>3833.9643354239902</v>
      </c>
      <c r="F873">
        <v>156.72</v>
      </c>
      <c r="G873">
        <v>151.78712416603301</v>
      </c>
      <c r="H873">
        <v>51.0232494109773</v>
      </c>
      <c r="I873">
        <v>115.551871557913</v>
      </c>
      <c r="J873">
        <v>2.4842756285844301</v>
      </c>
      <c r="K873">
        <v>122.908547917977</v>
      </c>
      <c r="L873">
        <v>95.867753627730295</v>
      </c>
      <c r="M873">
        <v>74.350408767219506</v>
      </c>
      <c r="N873">
        <v>3.00077390401129</v>
      </c>
      <c r="O873">
        <v>11.542879019908099</v>
      </c>
      <c r="P873">
        <v>212.19123505976</v>
      </c>
      <c r="Q873">
        <v>6.9329621797240004E-2</v>
      </c>
    </row>
    <row r="874" spans="1:17" hidden="1" x14ac:dyDescent="0.3">
      <c r="A874" t="s">
        <v>1896</v>
      </c>
      <c r="B874" t="s">
        <v>1897</v>
      </c>
      <c r="C874" t="s">
        <v>3176</v>
      </c>
      <c r="D874" t="s">
        <v>358</v>
      </c>
      <c r="E874">
        <v>3823.6308560849998</v>
      </c>
      <c r="F874">
        <v>1099.5999999999999</v>
      </c>
      <c r="G874">
        <v>41.3247949819052</v>
      </c>
      <c r="H874">
        <v>44.023806740925103</v>
      </c>
      <c r="I874">
        <v>49.5113869657525</v>
      </c>
      <c r="J874">
        <v>1.7829214696077</v>
      </c>
      <c r="K874">
        <v>937.44501237552004</v>
      </c>
      <c r="L874">
        <v>757.71849508565401</v>
      </c>
      <c r="M874">
        <v>61.197725203135001</v>
      </c>
      <c r="N874">
        <v>1.1811932152832101</v>
      </c>
      <c r="O874">
        <v>23.681338668606699</v>
      </c>
      <c r="P874">
        <v>114.89153801055301</v>
      </c>
      <c r="Q874">
        <v>7.7121094717530004E-3</v>
      </c>
    </row>
    <row r="875" spans="1:17" x14ac:dyDescent="0.3">
      <c r="A875" t="s">
        <v>1898</v>
      </c>
      <c r="B875" t="s">
        <v>1899</v>
      </c>
      <c r="C875" t="s">
        <v>3163</v>
      </c>
      <c r="D875" t="s">
        <v>173</v>
      </c>
      <c r="E875">
        <v>3819.7342302500001</v>
      </c>
      <c r="F875">
        <v>265.64999999999998</v>
      </c>
      <c r="G875">
        <v>-15.6303768514677</v>
      </c>
      <c r="H875">
        <v>1.38962511235978E-2</v>
      </c>
      <c r="I875">
        <v>8.9522897698596609</v>
      </c>
      <c r="J875">
        <v>-3.9118053671781201</v>
      </c>
      <c r="K875">
        <v>267.96879077233302</v>
      </c>
      <c r="L875">
        <v>245.714870456711</v>
      </c>
      <c r="M875">
        <v>43.611847013053698</v>
      </c>
      <c r="N875">
        <v>0.69019505525898805</v>
      </c>
      <c r="O875">
        <v>8.7709392057218203</v>
      </c>
      <c r="P875">
        <v>32.991239048811003</v>
      </c>
      <c r="Q875">
        <v>-3.3579330571400001E-2</v>
      </c>
    </row>
    <row r="876" spans="1:17" hidden="1" x14ac:dyDescent="0.3">
      <c r="A876" t="s">
        <v>1900</v>
      </c>
      <c r="B876" t="s">
        <v>1901</v>
      </c>
      <c r="C876" t="s">
        <v>3176</v>
      </c>
      <c r="D876" t="s">
        <v>54</v>
      </c>
      <c r="E876">
        <v>3818.1428856000002</v>
      </c>
      <c r="F876">
        <v>343.65</v>
      </c>
      <c r="G876">
        <v>196.87371925200401</v>
      </c>
      <c r="H876">
        <v>-6.7841641485999098</v>
      </c>
      <c r="I876">
        <v>19.020626032968298</v>
      </c>
      <c r="J876">
        <v>3.2398201224328398</v>
      </c>
      <c r="K876">
        <v>336.20993307994598</v>
      </c>
      <c r="L876">
        <v>267.299959639836</v>
      </c>
      <c r="M876">
        <v>52.232295469144603</v>
      </c>
      <c r="N876">
        <v>0.61277473343306499</v>
      </c>
      <c r="O876">
        <v>13.4584606430961</v>
      </c>
      <c r="P876">
        <v>234.46340513885201</v>
      </c>
      <c r="Q876">
        <v>0.15533522583657899</v>
      </c>
    </row>
    <row r="877" spans="1:17" hidden="1" x14ac:dyDescent="0.3">
      <c r="A877" t="s">
        <v>1902</v>
      </c>
      <c r="B877" t="s">
        <v>1903</v>
      </c>
      <c r="C877" t="s">
        <v>3176</v>
      </c>
      <c r="D877" t="s">
        <v>483</v>
      </c>
      <c r="E877">
        <v>3815.2152033500001</v>
      </c>
      <c r="F877">
        <v>626</v>
      </c>
      <c r="G877">
        <v>-34.949447582355297</v>
      </c>
      <c r="H877">
        <v>-9.1492572584199401</v>
      </c>
      <c r="I877">
        <v>-22.7590399556831</v>
      </c>
      <c r="J877">
        <v>1.12831563681776</v>
      </c>
      <c r="K877">
        <v>646.920435161412</v>
      </c>
      <c r="L877">
        <v>676.57024869539805</v>
      </c>
      <c r="M877">
        <v>46.8077140985299</v>
      </c>
      <c r="N877">
        <v>0.43601564184866998</v>
      </c>
      <c r="O877">
        <v>32.180511182108603</v>
      </c>
      <c r="P877">
        <v>5.0071290782521096</v>
      </c>
      <c r="Q877">
        <v>0.135291713859472</v>
      </c>
    </row>
    <row r="878" spans="1:17" x14ac:dyDescent="0.3">
      <c r="A878" t="s">
        <v>1904</v>
      </c>
      <c r="B878" t="s">
        <v>1905</v>
      </c>
      <c r="C878" t="s">
        <v>3161</v>
      </c>
      <c r="D878" t="s">
        <v>24</v>
      </c>
      <c r="E878">
        <v>3813.038413575</v>
      </c>
      <c r="F878">
        <v>120.01</v>
      </c>
      <c r="G878">
        <v>-25.2278286750064</v>
      </c>
      <c r="H878">
        <v>0.397224462444142</v>
      </c>
      <c r="I878">
        <v>-16.933452814601001</v>
      </c>
      <c r="J878">
        <v>0.82527530206314104</v>
      </c>
      <c r="K878">
        <v>124.934491565564</v>
      </c>
      <c r="L878">
        <v>127.118334867583</v>
      </c>
      <c r="M878">
        <v>47.757923810868597</v>
      </c>
      <c r="N878">
        <v>0.490239887203684</v>
      </c>
      <c r="O878">
        <v>36.196983584701201</v>
      </c>
      <c r="P878">
        <v>9.1992720655140907</v>
      </c>
      <c r="Q878">
        <v>1.9382655166907001E-2</v>
      </c>
    </row>
    <row r="879" spans="1:17" x14ac:dyDescent="0.3">
      <c r="A879" t="s">
        <v>1906</v>
      </c>
      <c r="B879" t="s">
        <v>1907</v>
      </c>
      <c r="C879" t="s">
        <v>3169</v>
      </c>
      <c r="D879" t="s">
        <v>127</v>
      </c>
      <c r="E879">
        <v>3799.9270610799999</v>
      </c>
      <c r="F879">
        <v>207.26</v>
      </c>
      <c r="G879">
        <v>-28.192568416590099</v>
      </c>
      <c r="H879">
        <v>-12.1349080661444</v>
      </c>
      <c r="I879">
        <v>-6.1027362526855002</v>
      </c>
      <c r="J879">
        <v>2.6923503634486998</v>
      </c>
      <c r="K879">
        <v>224.69066841150399</v>
      </c>
      <c r="L879">
        <v>214.05264892433399</v>
      </c>
      <c r="M879">
        <v>38.511416020431902</v>
      </c>
      <c r="N879">
        <v>0.49482175617662499</v>
      </c>
      <c r="O879">
        <v>32.659461545884398</v>
      </c>
      <c r="P879">
        <v>30.311222885884899</v>
      </c>
      <c r="Q879">
        <v>8.5179801114396006E-2</v>
      </c>
    </row>
    <row r="880" spans="1:17" hidden="1" x14ac:dyDescent="0.3">
      <c r="A880" t="s">
        <v>1908</v>
      </c>
      <c r="B880" t="s">
        <v>1909</v>
      </c>
      <c r="C880" t="s">
        <v>3161</v>
      </c>
      <c r="D880" t="s">
        <v>1910</v>
      </c>
      <c r="E880">
        <v>3793.2128732199999</v>
      </c>
      <c r="F880">
        <v>226.01</v>
      </c>
      <c r="G880">
        <v>-39.696713070199102</v>
      </c>
      <c r="H880">
        <v>-2.9495998768851899</v>
      </c>
      <c r="I880">
        <v>-8.8233915947797801</v>
      </c>
      <c r="J880">
        <v>1.2049905364715401</v>
      </c>
      <c r="K880">
        <v>230.05491857461899</v>
      </c>
      <c r="M880">
        <v>49.513490999662402</v>
      </c>
      <c r="N880">
        <v>0.57618032794661</v>
      </c>
      <c r="O880">
        <v>24.330781823813101</v>
      </c>
      <c r="P880">
        <v>14.959308240081301</v>
      </c>
    </row>
    <row r="881" spans="1:17" x14ac:dyDescent="0.3">
      <c r="A881" t="s">
        <v>1911</v>
      </c>
      <c r="B881" t="s">
        <v>1912</v>
      </c>
      <c r="C881" t="s">
        <v>3178</v>
      </c>
      <c r="D881" t="s">
        <v>1913</v>
      </c>
      <c r="E881">
        <v>3782.7133165</v>
      </c>
      <c r="F881">
        <v>20.98</v>
      </c>
      <c r="G881">
        <v>-11.819293311351901</v>
      </c>
      <c r="H881">
        <v>-2.44783197043059</v>
      </c>
      <c r="I881">
        <v>-12.849151459989701</v>
      </c>
      <c r="J881">
        <v>5.4578636729647698</v>
      </c>
      <c r="K881">
        <v>21.652471511284801</v>
      </c>
      <c r="L881">
        <v>21.3077030676825</v>
      </c>
      <c r="M881">
        <v>58.134619540569801</v>
      </c>
      <c r="N881">
        <v>0.69106491378743895</v>
      </c>
      <c r="O881">
        <v>33.222116301239197</v>
      </c>
      <c r="P881">
        <v>26.006006006006</v>
      </c>
      <c r="Q881">
        <v>-4.5371972308183003E-2</v>
      </c>
    </row>
    <row r="882" spans="1:17" x14ac:dyDescent="0.3">
      <c r="A882" t="s">
        <v>1914</v>
      </c>
      <c r="B882" t="s">
        <v>1915</v>
      </c>
      <c r="C882" t="s">
        <v>3160</v>
      </c>
      <c r="D882" t="s">
        <v>21</v>
      </c>
      <c r="E882">
        <v>3781.2656149750001</v>
      </c>
      <c r="F882">
        <v>629.4</v>
      </c>
      <c r="G882">
        <v>-17.190517069672399</v>
      </c>
      <c r="H882">
        <v>12.1229251857714</v>
      </c>
      <c r="I882">
        <v>2.38124122940535</v>
      </c>
      <c r="J882">
        <v>-2.8533566934145398</v>
      </c>
      <c r="K882">
        <v>620.00248854521101</v>
      </c>
      <c r="L882">
        <v>600.78437129871099</v>
      </c>
      <c r="M882">
        <v>49.413300638639797</v>
      </c>
      <c r="N882">
        <v>2.03972363883353</v>
      </c>
      <c r="O882">
        <v>25.754687003495299</v>
      </c>
      <c r="P882">
        <v>39.866666666666603</v>
      </c>
      <c r="Q882">
        <v>7.5999719454263995E-2</v>
      </c>
    </row>
    <row r="883" spans="1:17" hidden="1" x14ac:dyDescent="0.3">
      <c r="A883" t="s">
        <v>1916</v>
      </c>
      <c r="B883" t="s">
        <v>1917</v>
      </c>
      <c r="C883" t="s">
        <v>3176</v>
      </c>
      <c r="D883" t="s">
        <v>274</v>
      </c>
      <c r="E883">
        <v>3773.8406862639999</v>
      </c>
      <c r="F883">
        <v>173.56</v>
      </c>
      <c r="G883">
        <v>-39.348472953351497</v>
      </c>
      <c r="H883">
        <v>-5.8904311785726504</v>
      </c>
      <c r="I883">
        <v>-17.278101393671498</v>
      </c>
      <c r="J883">
        <v>2.1635891193933401</v>
      </c>
      <c r="K883">
        <v>180.19949164206</v>
      </c>
      <c r="M883">
        <v>53.191220703836201</v>
      </c>
      <c r="N883">
        <v>0.51465656444442098</v>
      </c>
      <c r="O883">
        <v>35.399861719290101</v>
      </c>
      <c r="P883">
        <v>18.470989761092099</v>
      </c>
    </row>
    <row r="884" spans="1:17" x14ac:dyDescent="0.3">
      <c r="A884" t="s">
        <v>1918</v>
      </c>
      <c r="B884" t="s">
        <v>1919</v>
      </c>
      <c r="C884" t="s">
        <v>3160</v>
      </c>
      <c r="D884" t="s">
        <v>286</v>
      </c>
      <c r="E884">
        <v>3760.8595718400002</v>
      </c>
      <c r="F884">
        <v>1375.2</v>
      </c>
      <c r="G884">
        <v>42.0557143449373</v>
      </c>
      <c r="H884">
        <v>-0.36751226139677901</v>
      </c>
      <c r="I884">
        <v>5.2211649900146897</v>
      </c>
      <c r="J884">
        <v>1.4471933229101399</v>
      </c>
      <c r="K884">
        <v>1359.0839929199401</v>
      </c>
      <c r="L884">
        <v>1227.37780658117</v>
      </c>
      <c r="M884">
        <v>68.853844144291898</v>
      </c>
      <c r="N884">
        <v>0.26171237907266098</v>
      </c>
      <c r="O884">
        <v>2.8941244909831099</v>
      </c>
      <c r="P884">
        <v>76.307692307692307</v>
      </c>
      <c r="Q884">
        <v>0.101144168681157</v>
      </c>
    </row>
    <row r="885" spans="1:17" hidden="1" x14ac:dyDescent="0.3">
      <c r="A885" t="s">
        <v>1920</v>
      </c>
      <c r="B885" t="s">
        <v>1921</v>
      </c>
      <c r="C885" t="s">
        <v>3176</v>
      </c>
      <c r="D885" t="s">
        <v>218</v>
      </c>
      <c r="E885">
        <v>3746.7893192199899</v>
      </c>
      <c r="F885">
        <v>578.25</v>
      </c>
      <c r="G885">
        <v>128.44846509433199</v>
      </c>
      <c r="H885">
        <v>-4.23762042661936</v>
      </c>
      <c r="I885">
        <v>69.634222735818199</v>
      </c>
      <c r="J885">
        <v>-2.55786755585402</v>
      </c>
      <c r="K885">
        <v>575.58130165468106</v>
      </c>
      <c r="L885">
        <v>423.50960696217601</v>
      </c>
      <c r="M885">
        <v>25.7322121986094</v>
      </c>
      <c r="N885">
        <v>0.26307026502604303</v>
      </c>
      <c r="O885">
        <v>20.0172935581495</v>
      </c>
      <c r="P885">
        <v>223.04469273743001</v>
      </c>
      <c r="Q885">
        <v>0.18822408688085901</v>
      </c>
    </row>
    <row r="886" spans="1:17" hidden="1" x14ac:dyDescent="0.3">
      <c r="A886" t="s">
        <v>1922</v>
      </c>
      <c r="B886" t="s">
        <v>1923</v>
      </c>
      <c r="C886" t="s">
        <v>3176</v>
      </c>
      <c r="D886" t="s">
        <v>127</v>
      </c>
      <c r="E886">
        <v>3731.55059669</v>
      </c>
      <c r="F886">
        <v>22.08</v>
      </c>
      <c r="G886">
        <v>86.474873920704596</v>
      </c>
      <c r="H886">
        <v>22.0058166258437</v>
      </c>
      <c r="I886">
        <v>-10.061321845385301</v>
      </c>
      <c r="J886">
        <v>22.041091717522601</v>
      </c>
      <c r="K886">
        <v>18.7623241214079</v>
      </c>
      <c r="L886">
        <v>18.0249804988627</v>
      </c>
      <c r="M886">
        <v>83.8714599500627</v>
      </c>
      <c r="N886">
        <v>2.6881870246696198</v>
      </c>
      <c r="O886">
        <v>53.759057971014499</v>
      </c>
      <c r="P886">
        <v>152.92096219931199</v>
      </c>
      <c r="Q886">
        <v>0.118076204772849</v>
      </c>
    </row>
    <row r="887" spans="1:17" hidden="1" x14ac:dyDescent="0.3">
      <c r="A887" t="s">
        <v>1924</v>
      </c>
      <c r="B887" t="s">
        <v>1925</v>
      </c>
      <c r="C887" t="s">
        <v>3176</v>
      </c>
      <c r="D887" t="s">
        <v>1056</v>
      </c>
      <c r="E887">
        <v>3730.8735000000001</v>
      </c>
      <c r="F887">
        <v>62.61</v>
      </c>
      <c r="G887">
        <v>-35.312467631889596</v>
      </c>
      <c r="H887">
        <v>-4.5471620170723597</v>
      </c>
      <c r="I887">
        <v>-20.110338242957098</v>
      </c>
      <c r="J887">
        <v>0.244378913379726</v>
      </c>
      <c r="K887">
        <v>64.317259393539501</v>
      </c>
      <c r="L887">
        <v>66.454973081666594</v>
      </c>
      <c r="M887">
        <v>80.428401478298795</v>
      </c>
      <c r="N887">
        <v>0.79656451462552103</v>
      </c>
      <c r="O887">
        <v>19.294042485225901</v>
      </c>
      <c r="P887">
        <v>0.83749396038008606</v>
      </c>
      <c r="Q887">
        <v>-6.679688381315E-3</v>
      </c>
    </row>
    <row r="888" spans="1:17" hidden="1" x14ac:dyDescent="0.3">
      <c r="A888" t="s">
        <v>1926</v>
      </c>
      <c r="B888" t="s">
        <v>1927</v>
      </c>
      <c r="C888" t="s">
        <v>3176</v>
      </c>
      <c r="D888" t="s">
        <v>1928</v>
      </c>
      <c r="E888">
        <v>3729.08475</v>
      </c>
      <c r="F888">
        <v>1455.25</v>
      </c>
      <c r="G888">
        <v>103.088027635611</v>
      </c>
      <c r="H888">
        <v>-5.9418439701260102</v>
      </c>
      <c r="I888">
        <v>17.932405493321401</v>
      </c>
      <c r="J888">
        <v>-4.3321871940330903</v>
      </c>
      <c r="K888">
        <v>1460.8787800647699</v>
      </c>
      <c r="L888">
        <v>1207.5573793354199</v>
      </c>
      <c r="M888">
        <v>29.1087196418746</v>
      </c>
      <c r="N888">
        <v>0.33978190890535498</v>
      </c>
      <c r="O888">
        <v>14.753478783714099</v>
      </c>
      <c r="P888">
        <v>138.13614792996199</v>
      </c>
      <c r="Q888">
        <v>2.7222268993592001E-2</v>
      </c>
    </row>
    <row r="889" spans="1:17" hidden="1" x14ac:dyDescent="0.3">
      <c r="A889" t="s">
        <v>1929</v>
      </c>
      <c r="B889" t="s">
        <v>1930</v>
      </c>
      <c r="C889" t="s">
        <v>3176</v>
      </c>
      <c r="D889" t="s">
        <v>740</v>
      </c>
      <c r="E889">
        <v>3724.7253936799998</v>
      </c>
      <c r="F889">
        <v>154.4</v>
      </c>
      <c r="G889">
        <v>7.2078748331026704E-2</v>
      </c>
      <c r="H889">
        <v>-1.61152493653295</v>
      </c>
      <c r="I889">
        <v>-6.0564199770193401</v>
      </c>
      <c r="J889">
        <v>-0.25717407112877799</v>
      </c>
      <c r="K889">
        <v>157.136210461324</v>
      </c>
      <c r="L889">
        <v>147.46610391610599</v>
      </c>
      <c r="M889">
        <v>58.331342908403499</v>
      </c>
      <c r="N889">
        <v>0.74190735310089295</v>
      </c>
      <c r="O889">
        <v>13.3419689119171</v>
      </c>
      <c r="P889">
        <v>36.8187859991138</v>
      </c>
      <c r="Q889">
        <v>8.2626113561340003E-3</v>
      </c>
    </row>
    <row r="890" spans="1:17" hidden="1" x14ac:dyDescent="0.3">
      <c r="A890" t="s">
        <v>1931</v>
      </c>
      <c r="B890" t="s">
        <v>1932</v>
      </c>
      <c r="C890" t="s">
        <v>3176</v>
      </c>
      <c r="D890" t="s">
        <v>46</v>
      </c>
      <c r="E890">
        <v>3723.3154920000002</v>
      </c>
      <c r="F890">
        <v>386.05</v>
      </c>
      <c r="G890">
        <v>2449.0516744305801</v>
      </c>
      <c r="H890">
        <v>126.978398110602</v>
      </c>
      <c r="I890">
        <v>203.56429391816101</v>
      </c>
      <c r="J890">
        <v>23.210782497159499</v>
      </c>
      <c r="K890">
        <v>232.49985070270699</v>
      </c>
      <c r="L890">
        <v>146.14497459034399</v>
      </c>
      <c r="M890">
        <v>98.4922087859469</v>
      </c>
      <c r="N890">
        <v>2.3807396742775202</v>
      </c>
      <c r="O890">
        <v>0</v>
      </c>
      <c r="P890">
        <v>2473.6666666666601</v>
      </c>
    </row>
    <row r="891" spans="1:17" hidden="1" x14ac:dyDescent="0.3">
      <c r="A891" t="s">
        <v>1933</v>
      </c>
      <c r="B891" t="s">
        <v>1934</v>
      </c>
      <c r="C891" t="s">
        <v>3176</v>
      </c>
      <c r="D891" t="s">
        <v>21</v>
      </c>
      <c r="E891">
        <v>3714.3345552300002</v>
      </c>
      <c r="F891">
        <v>683.35</v>
      </c>
      <c r="G891">
        <v>185.08362548428801</v>
      </c>
      <c r="H891">
        <v>18.1996893985676</v>
      </c>
      <c r="I891">
        <v>14.9794514062886</v>
      </c>
      <c r="J891">
        <v>1.5998234055235301</v>
      </c>
      <c r="K891">
        <v>614.26873848592095</v>
      </c>
      <c r="L891">
        <v>492.071417949796</v>
      </c>
      <c r="M891">
        <v>52.510309233249401</v>
      </c>
      <c r="N891">
        <v>1.1680512149156399</v>
      </c>
      <c r="O891">
        <v>11.0704616960561</v>
      </c>
      <c r="P891">
        <v>225.017835909631</v>
      </c>
      <c r="Q891">
        <v>0.114616777187579</v>
      </c>
    </row>
    <row r="892" spans="1:17" x14ac:dyDescent="0.3">
      <c r="A892" t="s">
        <v>1935</v>
      </c>
      <c r="B892" t="s">
        <v>1936</v>
      </c>
      <c r="C892" t="s">
        <v>3173</v>
      </c>
      <c r="D892" t="s">
        <v>524</v>
      </c>
      <c r="E892">
        <v>3703.9816418</v>
      </c>
      <c r="F892">
        <v>4308.2</v>
      </c>
      <c r="G892">
        <v>-7.2653156953953202</v>
      </c>
      <c r="H892">
        <v>4.9202466143428696</v>
      </c>
      <c r="I892">
        <v>27.013384789651798</v>
      </c>
      <c r="J892">
        <v>1.2979385957763201</v>
      </c>
      <c r="K892">
        <v>4061.5143526288698</v>
      </c>
      <c r="L892">
        <v>3685.42076673355</v>
      </c>
      <c r="M892">
        <v>65.810760694691993</v>
      </c>
      <c r="N892">
        <v>0.68525451517605995</v>
      </c>
      <c r="O892">
        <v>2.1284991411726302</v>
      </c>
      <c r="P892">
        <v>43.779201708717103</v>
      </c>
      <c r="Q892">
        <v>4.3041100924296999E-2</v>
      </c>
    </row>
    <row r="893" spans="1:17" hidden="1" x14ac:dyDescent="0.3">
      <c r="A893" t="s">
        <v>1937</v>
      </c>
      <c r="B893" t="s">
        <v>1938</v>
      </c>
      <c r="C893" t="s">
        <v>3176</v>
      </c>
      <c r="D893" t="s">
        <v>483</v>
      </c>
      <c r="E893">
        <v>3697.1991902699901</v>
      </c>
      <c r="F893">
        <v>583.95000000000005</v>
      </c>
      <c r="G893">
        <v>25.9846209167215</v>
      </c>
      <c r="H893">
        <v>-1.2315916209512301</v>
      </c>
      <c r="I893">
        <v>45.355056769929398</v>
      </c>
      <c r="K893">
        <v>555.13151102030702</v>
      </c>
      <c r="L893">
        <v>481.76224515429197</v>
      </c>
      <c r="M893">
        <v>64.780785260819798</v>
      </c>
      <c r="N893">
        <v>4.8647181448649004</v>
      </c>
      <c r="O893">
        <v>5.9851014641664397</v>
      </c>
      <c r="P893">
        <v>77.492401215805501</v>
      </c>
      <c r="Q893">
        <v>-3.9150349227047E-2</v>
      </c>
    </row>
    <row r="894" spans="1:17" x14ac:dyDescent="0.3">
      <c r="A894" t="s">
        <v>1939</v>
      </c>
      <c r="B894" t="s">
        <v>1940</v>
      </c>
      <c r="C894" t="s">
        <v>3173</v>
      </c>
      <c r="D894" t="s">
        <v>536</v>
      </c>
      <c r="E894">
        <v>3682.9922087549999</v>
      </c>
      <c r="F894">
        <v>326.75</v>
      </c>
      <c r="G894">
        <v>-29.352601565529099</v>
      </c>
      <c r="H894">
        <v>-9.6030238424316892</v>
      </c>
      <c r="I894">
        <v>-1.11541244714328</v>
      </c>
      <c r="J894">
        <v>0.109166535988721</v>
      </c>
      <c r="K894">
        <v>350.58396839108201</v>
      </c>
      <c r="L894">
        <v>332.90386675497803</v>
      </c>
      <c r="M894">
        <v>38.5845673821551</v>
      </c>
      <c r="N894">
        <v>0.17915070397947</v>
      </c>
      <c r="O894">
        <v>38.301453710788003</v>
      </c>
      <c r="P894">
        <v>38.865278368040698</v>
      </c>
    </row>
    <row r="895" spans="1:17" hidden="1" x14ac:dyDescent="0.3">
      <c r="A895" t="s">
        <v>1941</v>
      </c>
      <c r="B895" t="s">
        <v>1942</v>
      </c>
      <c r="C895" t="s">
        <v>3176</v>
      </c>
      <c r="D895" t="s">
        <v>81</v>
      </c>
      <c r="E895">
        <v>3680.9447214000002</v>
      </c>
      <c r="F895">
        <v>1693.85</v>
      </c>
      <c r="G895">
        <v>209.08280130213501</v>
      </c>
      <c r="H895">
        <v>32.648253264711599</v>
      </c>
      <c r="I895">
        <v>110.347411226663</v>
      </c>
      <c r="J895">
        <v>21.696583347120299</v>
      </c>
      <c r="K895">
        <v>1345.5298501685299</v>
      </c>
      <c r="L895">
        <v>1060.5765560049299</v>
      </c>
      <c r="M895">
        <v>86.065515674271197</v>
      </c>
      <c r="N895">
        <v>3.34370795264077</v>
      </c>
      <c r="O895">
        <v>0.59922661392686205</v>
      </c>
      <c r="P895">
        <v>251.42116182572599</v>
      </c>
      <c r="Q895">
        <v>0.19169871482359699</v>
      </c>
    </row>
    <row r="896" spans="1:17" x14ac:dyDescent="0.3">
      <c r="A896" t="s">
        <v>1943</v>
      </c>
      <c r="B896" t="s">
        <v>1944</v>
      </c>
      <c r="C896" t="s">
        <v>3163</v>
      </c>
      <c r="D896" t="s">
        <v>999</v>
      </c>
      <c r="E896">
        <v>3679.0960178649998</v>
      </c>
      <c r="F896">
        <v>450.35</v>
      </c>
      <c r="G896">
        <v>-22.2161745916992</v>
      </c>
      <c r="H896">
        <v>14.275338109023</v>
      </c>
      <c r="I896">
        <v>6.5305372211474904</v>
      </c>
      <c r="J896">
        <v>-0.51104040431311604</v>
      </c>
      <c r="K896">
        <v>424.72443402421197</v>
      </c>
      <c r="L896">
        <v>404.55545586807199</v>
      </c>
      <c r="M896">
        <v>55.511414049125399</v>
      </c>
      <c r="N896">
        <v>2.4717419776934499</v>
      </c>
      <c r="O896">
        <v>10.8027090041079</v>
      </c>
      <c r="P896">
        <v>33.219937879011901</v>
      </c>
      <c r="Q896">
        <v>-3.0078769546120002E-3</v>
      </c>
    </row>
    <row r="897" spans="1:17" hidden="1" x14ac:dyDescent="0.3">
      <c r="A897" t="s">
        <v>1945</v>
      </c>
      <c r="B897" t="s">
        <v>1946</v>
      </c>
      <c r="C897" t="s">
        <v>3176</v>
      </c>
      <c r="D897" t="s">
        <v>204</v>
      </c>
      <c r="E897">
        <v>3675.5455840199902</v>
      </c>
      <c r="F897">
        <v>607.75</v>
      </c>
      <c r="G897">
        <v>25.372668178526901</v>
      </c>
      <c r="H897">
        <v>-9.8293073287434805</v>
      </c>
      <c r="I897">
        <v>12.629489094944599</v>
      </c>
      <c r="J897">
        <v>4.7087336245615896</v>
      </c>
      <c r="K897">
        <v>608.54883475188603</v>
      </c>
      <c r="L897">
        <v>532.111900147244</v>
      </c>
      <c r="M897">
        <v>45.212419612310498</v>
      </c>
      <c r="N897">
        <v>0.59473749354893801</v>
      </c>
      <c r="O897">
        <v>14.7675853558206</v>
      </c>
      <c r="P897">
        <v>76.006371271358205</v>
      </c>
      <c r="Q897">
        <v>7.9714636809860004E-2</v>
      </c>
    </row>
    <row r="898" spans="1:17" hidden="1" x14ac:dyDescent="0.3">
      <c r="A898" t="s">
        <v>1947</v>
      </c>
      <c r="B898" t="s">
        <v>1948</v>
      </c>
      <c r="C898" t="s">
        <v>3173</v>
      </c>
      <c r="D898" t="s">
        <v>204</v>
      </c>
      <c r="E898">
        <v>3671.7222339199998</v>
      </c>
      <c r="F898">
        <v>1792.45</v>
      </c>
      <c r="G898">
        <v>-6.0471073344789898</v>
      </c>
      <c r="H898">
        <v>-3.46680648318292</v>
      </c>
      <c r="I898">
        <v>22.949356318984801</v>
      </c>
      <c r="J898">
        <v>5.9442086085025601</v>
      </c>
      <c r="K898">
        <v>1742.9209091022999</v>
      </c>
      <c r="M898">
        <v>71.485100853798698</v>
      </c>
      <c r="N898">
        <v>1.2339789578662399</v>
      </c>
      <c r="O898">
        <v>14.775865435577</v>
      </c>
      <c r="P898">
        <v>48.886950743417202</v>
      </c>
    </row>
    <row r="899" spans="1:17" hidden="1" x14ac:dyDescent="0.3">
      <c r="A899" t="s">
        <v>1949</v>
      </c>
      <c r="B899" t="s">
        <v>1950</v>
      </c>
      <c r="C899" t="s">
        <v>3176</v>
      </c>
      <c r="D899" t="s">
        <v>141</v>
      </c>
      <c r="E899">
        <v>3661.1802186</v>
      </c>
      <c r="F899">
        <v>76.569999999999993</v>
      </c>
      <c r="G899">
        <v>47.839962718871803</v>
      </c>
      <c r="H899">
        <v>-17.379793882417299</v>
      </c>
      <c r="I899">
        <v>60.876391730259201</v>
      </c>
      <c r="J899">
        <v>-4.5074359938219697</v>
      </c>
      <c r="K899">
        <v>85.793803372505394</v>
      </c>
      <c r="M899">
        <v>16.917005778341402</v>
      </c>
      <c r="N899">
        <v>0.23148223852790101</v>
      </c>
      <c r="O899">
        <v>41.765704584040698</v>
      </c>
      <c r="P899">
        <v>112.694444444444</v>
      </c>
    </row>
    <row r="900" spans="1:17" hidden="1" x14ac:dyDescent="0.3">
      <c r="A900" t="s">
        <v>1951</v>
      </c>
      <c r="B900" t="s">
        <v>1952</v>
      </c>
      <c r="C900" t="s">
        <v>3176</v>
      </c>
      <c r="D900" t="s">
        <v>81</v>
      </c>
      <c r="E900">
        <v>3660.0183858800001</v>
      </c>
      <c r="F900">
        <v>2661.35</v>
      </c>
      <c r="G900">
        <v>809.19202530777602</v>
      </c>
      <c r="H900">
        <v>11.9443651699457</v>
      </c>
      <c r="I900">
        <v>144.418935813395</v>
      </c>
      <c r="J900">
        <v>-4.0467100202894004</v>
      </c>
      <c r="K900">
        <v>2307.6493645719602</v>
      </c>
      <c r="L900">
        <v>1532.22935027116</v>
      </c>
      <c r="M900">
        <v>51.109194588225201</v>
      </c>
      <c r="N900">
        <v>0.758242122604876</v>
      </c>
      <c r="O900">
        <v>10.845999210926699</v>
      </c>
      <c r="P900">
        <v>854.402008248161</v>
      </c>
    </row>
    <row r="901" spans="1:17" hidden="1" x14ac:dyDescent="0.3">
      <c r="A901" t="s">
        <v>1953</v>
      </c>
      <c r="B901" t="s">
        <v>1954</v>
      </c>
      <c r="C901" t="s">
        <v>3176</v>
      </c>
      <c r="D901" t="s">
        <v>111</v>
      </c>
      <c r="E901">
        <v>3649.5213689099901</v>
      </c>
      <c r="F901">
        <v>1040.7</v>
      </c>
      <c r="G901">
        <v>606.31677083977399</v>
      </c>
      <c r="H901">
        <v>8.8021545090797009</v>
      </c>
      <c r="I901">
        <v>166.05248919627201</v>
      </c>
      <c r="J901">
        <v>-3.2868790026173902</v>
      </c>
      <c r="K901">
        <v>948.77862000162497</v>
      </c>
      <c r="L901">
        <v>612.35319099057597</v>
      </c>
      <c r="M901">
        <v>40.153059061672899</v>
      </c>
      <c r="N901">
        <v>1.05642944151657</v>
      </c>
      <c r="O901">
        <v>19.8231959258191</v>
      </c>
      <c r="P901">
        <v>658.80422894640901</v>
      </c>
      <c r="Q901">
        <v>0.18640461485342899</v>
      </c>
    </row>
    <row r="902" spans="1:17" hidden="1" x14ac:dyDescent="0.3">
      <c r="A902" t="s">
        <v>1955</v>
      </c>
      <c r="B902" t="s">
        <v>1956</v>
      </c>
      <c r="C902" t="s">
        <v>3176</v>
      </c>
      <c r="D902" t="s">
        <v>258</v>
      </c>
      <c r="E902">
        <v>3634.8202082050002</v>
      </c>
      <c r="F902">
        <v>3667.25</v>
      </c>
      <c r="G902">
        <v>1.84190431564104</v>
      </c>
      <c r="H902">
        <v>-10.594869629406</v>
      </c>
      <c r="I902">
        <v>44.275665419588201</v>
      </c>
      <c r="J902">
        <v>-4.8474526413861199</v>
      </c>
      <c r="K902">
        <v>3684.03819890674</v>
      </c>
      <c r="L902">
        <v>3079.6205522872301</v>
      </c>
      <c r="M902">
        <v>34.315735196795103</v>
      </c>
      <c r="N902">
        <v>2.3084987579232199</v>
      </c>
      <c r="O902">
        <v>15.754311814029499</v>
      </c>
      <c r="P902">
        <v>70.095083487940599</v>
      </c>
      <c r="Q902">
        <v>0.108518575211316</v>
      </c>
    </row>
    <row r="903" spans="1:17" hidden="1" x14ac:dyDescent="0.3">
      <c r="A903" t="s">
        <v>1957</v>
      </c>
      <c r="B903" t="s">
        <v>1958</v>
      </c>
      <c r="C903" t="s">
        <v>3176</v>
      </c>
      <c r="D903" t="s">
        <v>81</v>
      </c>
      <c r="E903">
        <v>3632.6360748299999</v>
      </c>
      <c r="F903">
        <v>343.25</v>
      </c>
      <c r="G903">
        <v>131.44617896869099</v>
      </c>
      <c r="H903">
        <v>69.445205599703698</v>
      </c>
      <c r="I903">
        <v>78.851395166427693</v>
      </c>
      <c r="J903">
        <v>1.67387525602094</v>
      </c>
      <c r="K903">
        <v>252.14963220377899</v>
      </c>
      <c r="L903">
        <v>194.248997493801</v>
      </c>
      <c r="M903">
        <v>68.467936527390506</v>
      </c>
      <c r="N903">
        <v>1.3673007499750001</v>
      </c>
      <c r="O903">
        <v>5.6955571740713697</v>
      </c>
      <c r="P903">
        <v>185.446985446985</v>
      </c>
      <c r="Q903">
        <v>6.3737293133723005E-2</v>
      </c>
    </row>
    <row r="904" spans="1:17" hidden="1" x14ac:dyDescent="0.3">
      <c r="A904" t="s">
        <v>1959</v>
      </c>
      <c r="B904" t="s">
        <v>1960</v>
      </c>
      <c r="C904" t="s">
        <v>3176</v>
      </c>
      <c r="D904" t="s">
        <v>54</v>
      </c>
      <c r="E904">
        <v>3613.79512329</v>
      </c>
      <c r="F904">
        <v>1481.2</v>
      </c>
      <c r="G904">
        <v>146.84659713417599</v>
      </c>
      <c r="H904">
        <v>31.2117238870701</v>
      </c>
      <c r="I904">
        <v>77.205530581065204</v>
      </c>
      <c r="J904">
        <v>5.9723540986557699</v>
      </c>
      <c r="K904">
        <v>1275.0486976581101</v>
      </c>
      <c r="L904">
        <v>991.40082123756497</v>
      </c>
      <c r="M904">
        <v>62.287390463861399</v>
      </c>
      <c r="N904">
        <v>0.75493865175991204</v>
      </c>
      <c r="O904">
        <v>3.29462597893599</v>
      </c>
      <c r="P904">
        <v>200.09117001519499</v>
      </c>
      <c r="Q904">
        <v>0.234976043384241</v>
      </c>
    </row>
    <row r="905" spans="1:17" hidden="1" x14ac:dyDescent="0.3">
      <c r="A905" t="s">
        <v>1961</v>
      </c>
      <c r="B905" t="s">
        <v>1962</v>
      </c>
      <c r="C905" t="s">
        <v>3176</v>
      </c>
      <c r="D905" t="s">
        <v>1405</v>
      </c>
      <c r="E905">
        <v>3612.8169366299999</v>
      </c>
      <c r="F905">
        <v>815.25</v>
      </c>
      <c r="G905">
        <v>-4.2651250970219703</v>
      </c>
      <c r="H905">
        <v>1.8066008269934299</v>
      </c>
      <c r="I905">
        <v>41.750381669041303</v>
      </c>
      <c r="J905">
        <v>5.9599907786020401</v>
      </c>
      <c r="K905">
        <v>782.40756503295904</v>
      </c>
      <c r="L905">
        <v>681.13076107808297</v>
      </c>
      <c r="M905">
        <v>53.963999270594201</v>
      </c>
      <c r="N905">
        <v>0.47134436838906901</v>
      </c>
      <c r="O905">
        <v>20.576510272922398</v>
      </c>
      <c r="P905">
        <v>81.489314336598397</v>
      </c>
      <c r="Q905">
        <v>-3.5973851658421999E-2</v>
      </c>
    </row>
    <row r="906" spans="1:17" x14ac:dyDescent="0.3">
      <c r="A906" t="s">
        <v>1963</v>
      </c>
      <c r="B906" t="s">
        <v>1964</v>
      </c>
      <c r="C906" t="s">
        <v>3171</v>
      </c>
      <c r="D906" t="s">
        <v>46</v>
      </c>
      <c r="E906">
        <v>3599.3442424999998</v>
      </c>
      <c r="F906">
        <v>2081.85</v>
      </c>
      <c r="G906">
        <v>-12.1555064971029</v>
      </c>
      <c r="H906">
        <v>8.9679488755836108</v>
      </c>
      <c r="I906">
        <v>24.860143070156301</v>
      </c>
      <c r="J906">
        <v>7.1406178619937304</v>
      </c>
      <c r="K906">
        <v>1935.8649921297599</v>
      </c>
      <c r="L906">
        <v>1755.0636064201501</v>
      </c>
      <c r="M906">
        <v>73.323108043143193</v>
      </c>
      <c r="N906">
        <v>0.61189724023313397</v>
      </c>
      <c r="O906">
        <v>8.7734466940461608</v>
      </c>
      <c r="P906">
        <v>47.231258840169701</v>
      </c>
      <c r="Q906">
        <v>6.4038812335406994E-2</v>
      </c>
    </row>
    <row r="907" spans="1:17" x14ac:dyDescent="0.3">
      <c r="A907" t="s">
        <v>1965</v>
      </c>
      <c r="B907" t="s">
        <v>1966</v>
      </c>
      <c r="C907" t="s">
        <v>3160</v>
      </c>
      <c r="D907" t="s">
        <v>286</v>
      </c>
      <c r="E907">
        <v>3590.9720815000001</v>
      </c>
      <c r="F907">
        <v>1330.25</v>
      </c>
      <c r="G907">
        <v>3.3244162755783599</v>
      </c>
      <c r="H907">
        <v>9.4028187847628697</v>
      </c>
      <c r="I907">
        <v>-12.568478002709099</v>
      </c>
      <c r="J907">
        <v>-0.37516960260444898</v>
      </c>
      <c r="K907">
        <v>1361.9402992846699</v>
      </c>
      <c r="L907">
        <v>1319.63675182716</v>
      </c>
      <c r="M907">
        <v>43.112699928085597</v>
      </c>
      <c r="N907">
        <v>0.37611062958968799</v>
      </c>
      <c r="O907">
        <v>37.038150723548199</v>
      </c>
      <c r="P907">
        <v>38.279625779625697</v>
      </c>
      <c r="Q907">
        <v>8.4550964542816007E-2</v>
      </c>
    </row>
    <row r="908" spans="1:17" x14ac:dyDescent="0.3">
      <c r="A908" t="s">
        <v>1967</v>
      </c>
      <c r="B908" t="s">
        <v>1968</v>
      </c>
      <c r="C908" t="s">
        <v>3163</v>
      </c>
      <c r="D908" t="s">
        <v>248</v>
      </c>
      <c r="E908">
        <v>3580.2459181250001</v>
      </c>
      <c r="F908">
        <v>1227.3</v>
      </c>
      <c r="G908">
        <v>8.2384392425919408</v>
      </c>
      <c r="H908">
        <v>28.800283695935601</v>
      </c>
      <c r="I908">
        <v>49.431604043260997</v>
      </c>
      <c r="J908">
        <v>14.799606077986301</v>
      </c>
      <c r="K908">
        <v>948.30588861885599</v>
      </c>
      <c r="L908">
        <v>865.19132632596495</v>
      </c>
      <c r="M908">
        <v>83.070515446871596</v>
      </c>
      <c r="N908">
        <v>3.1347535126094401</v>
      </c>
      <c r="O908">
        <v>4.9784078872321302</v>
      </c>
      <c r="P908">
        <v>85.588991380613905</v>
      </c>
      <c r="Q908">
        <v>-7.1897715400980004E-3</v>
      </c>
    </row>
    <row r="909" spans="1:17" hidden="1" x14ac:dyDescent="0.3">
      <c r="A909" t="s">
        <v>1969</v>
      </c>
      <c r="B909" t="s">
        <v>1970</v>
      </c>
      <c r="C909" t="s">
        <v>3176</v>
      </c>
      <c r="D909" t="s">
        <v>501</v>
      </c>
      <c r="E909">
        <v>3563.7819425459902</v>
      </c>
      <c r="F909">
        <v>262.60000000000002</v>
      </c>
      <c r="G909">
        <v>35.702468081377198</v>
      </c>
      <c r="H909">
        <v>31.832746614342799</v>
      </c>
      <c r="I909">
        <v>21.148250017659599</v>
      </c>
      <c r="J909">
        <v>8.0130075833409506</v>
      </c>
      <c r="K909">
        <v>219.95397425431401</v>
      </c>
      <c r="L909">
        <v>193.30892867577001</v>
      </c>
      <c r="M909">
        <v>72.687272999503804</v>
      </c>
      <c r="N909">
        <v>1.27595362822489</v>
      </c>
      <c r="O909">
        <v>0.83777608530082304</v>
      </c>
      <c r="P909">
        <v>104.19906687402801</v>
      </c>
      <c r="Q909">
        <v>3.4851824968995998E-2</v>
      </c>
    </row>
    <row r="910" spans="1:17" x14ac:dyDescent="0.3">
      <c r="A910" t="s">
        <v>1971</v>
      </c>
      <c r="B910" t="s">
        <v>1972</v>
      </c>
      <c r="C910" t="s">
        <v>3166</v>
      </c>
      <c r="D910" t="s">
        <v>204</v>
      </c>
      <c r="E910">
        <v>3550.0551901499998</v>
      </c>
      <c r="F910">
        <v>216.02</v>
      </c>
      <c r="G910">
        <v>-42.633967568151398</v>
      </c>
      <c r="H910">
        <v>0.85217406089923797</v>
      </c>
      <c r="I910">
        <v>-21.588977721675398</v>
      </c>
      <c r="J910">
        <v>1.6499144255702101</v>
      </c>
      <c r="K910">
        <v>225.22954280851101</v>
      </c>
      <c r="L910">
        <v>230.66919523966001</v>
      </c>
      <c r="M910">
        <v>50.293145339428499</v>
      </c>
      <c r="N910">
        <v>0.52728922035382697</v>
      </c>
      <c r="O910">
        <v>38.413109897231699</v>
      </c>
      <c r="P910">
        <v>13.366570453949</v>
      </c>
      <c r="Q910">
        <v>1.5160058985248E-2</v>
      </c>
    </row>
    <row r="911" spans="1:17" hidden="1" x14ac:dyDescent="0.3">
      <c r="A911" t="s">
        <v>1973</v>
      </c>
      <c r="B911" t="s">
        <v>1974</v>
      </c>
      <c r="C911" t="s">
        <v>3176</v>
      </c>
      <c r="D911" t="s">
        <v>27</v>
      </c>
      <c r="E911">
        <v>3532.41</v>
      </c>
      <c r="F911">
        <v>53.82</v>
      </c>
      <c r="G911">
        <v>81.987694904031997</v>
      </c>
      <c r="H911">
        <v>-11.2382761129298</v>
      </c>
      <c r="I911">
        <v>27.132776981489801</v>
      </c>
      <c r="J911">
        <v>-2.44821096906308</v>
      </c>
      <c r="K911">
        <v>59.206388700359597</v>
      </c>
      <c r="L911">
        <v>45.959356306648701</v>
      </c>
      <c r="M911">
        <v>29.081833957665701</v>
      </c>
      <c r="N911">
        <v>0.26681183665694003</v>
      </c>
      <c r="O911">
        <v>89.390561129691505</v>
      </c>
      <c r="P911">
        <v>130.49250535331899</v>
      </c>
      <c r="Q911">
        <v>9.7685122136479993E-2</v>
      </c>
    </row>
    <row r="912" spans="1:17" x14ac:dyDescent="0.3">
      <c r="A912" t="s">
        <v>1975</v>
      </c>
      <c r="B912" t="s">
        <v>1976</v>
      </c>
      <c r="C912" t="s">
        <v>3173</v>
      </c>
      <c r="D912" t="s">
        <v>514</v>
      </c>
      <c r="E912">
        <v>3529.2706400000002</v>
      </c>
      <c r="F912">
        <v>800.2</v>
      </c>
      <c r="G912">
        <v>-9.47001777748895</v>
      </c>
      <c r="H912">
        <v>-3.4966181645789902</v>
      </c>
      <c r="I912">
        <v>-34.122363437646897</v>
      </c>
      <c r="J912">
        <v>-0.89505099049676795</v>
      </c>
      <c r="K912">
        <v>942.91427259736497</v>
      </c>
      <c r="L912">
        <v>972.37670909733697</v>
      </c>
      <c r="M912">
        <v>38.952526608116202</v>
      </c>
      <c r="N912">
        <v>0.87890689150555401</v>
      </c>
      <c r="O912">
        <v>86.822044488877694</v>
      </c>
      <c r="P912">
        <v>30.602252325771101</v>
      </c>
      <c r="Q912">
        <v>0.15713175593638001</v>
      </c>
    </row>
    <row r="913" spans="1:17" hidden="1" x14ac:dyDescent="0.3">
      <c r="A913" t="s">
        <v>1977</v>
      </c>
      <c r="B913" t="s">
        <v>1978</v>
      </c>
      <c r="C913" t="s">
        <v>3176</v>
      </c>
      <c r="D913" t="s">
        <v>204</v>
      </c>
      <c r="E913">
        <v>3522.7309829249998</v>
      </c>
      <c r="F913">
        <v>512.20000000000005</v>
      </c>
      <c r="G913">
        <v>11.8806773175478</v>
      </c>
      <c r="H913">
        <v>-9.1348772595309899</v>
      </c>
      <c r="I913">
        <v>6.0063770875173601</v>
      </c>
      <c r="J913">
        <v>0.32513684127506998</v>
      </c>
      <c r="K913">
        <v>533.92455063284604</v>
      </c>
      <c r="L913">
        <v>479.86428451048198</v>
      </c>
      <c r="M913">
        <v>39.134226891358601</v>
      </c>
      <c r="N913">
        <v>0.320132787566004</v>
      </c>
      <c r="O913">
        <v>19.084342053885202</v>
      </c>
      <c r="P913">
        <v>54.114638182638799</v>
      </c>
      <c r="Q913">
        <v>0.14369704432967201</v>
      </c>
    </row>
    <row r="914" spans="1:17" hidden="1" x14ac:dyDescent="0.3">
      <c r="A914" t="s">
        <v>1979</v>
      </c>
      <c r="B914" t="s">
        <v>1980</v>
      </c>
      <c r="C914" t="s">
        <v>3176</v>
      </c>
      <c r="D914" t="s">
        <v>132</v>
      </c>
      <c r="E914">
        <v>3518.4281091299999</v>
      </c>
      <c r="F914">
        <v>53.6</v>
      </c>
      <c r="G914">
        <v>56.466088844997898</v>
      </c>
      <c r="H914">
        <v>0.61223605096259204</v>
      </c>
      <c r="I914">
        <v>23.434031233742601</v>
      </c>
      <c r="J914">
        <v>-1.5011727853685499</v>
      </c>
      <c r="K914">
        <v>53.802973001227699</v>
      </c>
      <c r="L914">
        <v>44.850467319597001</v>
      </c>
      <c r="M914">
        <v>37.101559764182802</v>
      </c>
      <c r="N914">
        <v>0.64194285458285305</v>
      </c>
      <c r="O914">
        <v>26.772388059701498</v>
      </c>
      <c r="P914">
        <v>117.004048582995</v>
      </c>
      <c r="Q914">
        <v>0.114492022280826</v>
      </c>
    </row>
    <row r="915" spans="1:17" hidden="1" x14ac:dyDescent="0.3">
      <c r="A915" t="s">
        <v>1981</v>
      </c>
      <c r="B915" t="s">
        <v>1982</v>
      </c>
      <c r="C915" t="s">
        <v>3176</v>
      </c>
      <c r="D915" t="s">
        <v>60</v>
      </c>
      <c r="E915">
        <v>3506.0025378400001</v>
      </c>
      <c r="F915">
        <v>225.45</v>
      </c>
      <c r="G915">
        <v>33.762246963073899</v>
      </c>
      <c r="H915">
        <v>6.5703971495792599</v>
      </c>
      <c r="I915">
        <v>17.619144511694</v>
      </c>
      <c r="J915">
        <v>-2.7052668379273301</v>
      </c>
      <c r="K915">
        <v>229.81023689159599</v>
      </c>
      <c r="L915">
        <v>200.11028141510599</v>
      </c>
      <c r="M915">
        <v>44.615086616359299</v>
      </c>
      <c r="N915">
        <v>0.71362753624740005</v>
      </c>
      <c r="O915">
        <v>19.7161233089376</v>
      </c>
      <c r="P915">
        <v>78.857596191987298</v>
      </c>
      <c r="Q915">
        <v>0.121547925373927</v>
      </c>
    </row>
    <row r="916" spans="1:17" hidden="1" x14ac:dyDescent="0.3">
      <c r="A916" t="s">
        <v>1983</v>
      </c>
      <c r="B916" t="s">
        <v>1984</v>
      </c>
      <c r="C916" t="s">
        <v>3176</v>
      </c>
      <c r="D916" t="s">
        <v>1985</v>
      </c>
      <c r="E916">
        <v>3493.21568569499</v>
      </c>
      <c r="F916">
        <v>760.8</v>
      </c>
      <c r="G916">
        <v>102.828953952257</v>
      </c>
      <c r="H916">
        <v>3.4369831915240798</v>
      </c>
      <c r="I916">
        <v>124.768128294409</v>
      </c>
      <c r="J916">
        <v>2.7186121608680001</v>
      </c>
      <c r="K916">
        <v>694.68196921289803</v>
      </c>
      <c r="M916">
        <v>54.8733997227434</v>
      </c>
      <c r="N916">
        <v>0.42194675171177398</v>
      </c>
      <c r="O916">
        <v>11.3301787592008</v>
      </c>
      <c r="P916">
        <v>197.41985926505001</v>
      </c>
    </row>
    <row r="917" spans="1:17" x14ac:dyDescent="0.3">
      <c r="A917" t="s">
        <v>1986</v>
      </c>
      <c r="B917" t="s">
        <v>1987</v>
      </c>
      <c r="C917" t="s">
        <v>3165</v>
      </c>
      <c r="D917" t="s">
        <v>54</v>
      </c>
      <c r="E917">
        <v>3483.104615925</v>
      </c>
      <c r="F917">
        <v>378.45</v>
      </c>
      <c r="G917">
        <v>-7.7733744528166504</v>
      </c>
      <c r="H917">
        <v>14.829173248988001</v>
      </c>
      <c r="I917">
        <v>1.25685716886425</v>
      </c>
      <c r="J917">
        <v>6.9524966824185599</v>
      </c>
      <c r="K917">
        <v>346.98078916339398</v>
      </c>
      <c r="L917">
        <v>341.72730744479497</v>
      </c>
      <c r="M917">
        <v>70.717273571297795</v>
      </c>
      <c r="N917">
        <v>1.2098895636592699</v>
      </c>
      <c r="O917">
        <v>9.6578147707755395</v>
      </c>
      <c r="P917">
        <v>32.048150732728502</v>
      </c>
      <c r="Q917">
        <v>-7.3136464623663994E-2</v>
      </c>
    </row>
    <row r="918" spans="1:17" hidden="1" x14ac:dyDescent="0.3">
      <c r="A918" t="s">
        <v>1988</v>
      </c>
      <c r="B918" t="s">
        <v>1989</v>
      </c>
      <c r="C918" t="s">
        <v>3176</v>
      </c>
      <c r="D918" t="s">
        <v>218</v>
      </c>
      <c r="E918">
        <v>3480.7933269250002</v>
      </c>
      <c r="F918">
        <v>196.59</v>
      </c>
      <c r="G918">
        <v>47.379758420084798</v>
      </c>
      <c r="H918">
        <v>24.2601992898412</v>
      </c>
      <c r="I918">
        <v>39.760928692163397</v>
      </c>
      <c r="J918">
        <v>9.8039318171419101</v>
      </c>
      <c r="K918">
        <v>166.723955669042</v>
      </c>
      <c r="L918">
        <v>141.85989297416401</v>
      </c>
      <c r="M918">
        <v>70.632883523734904</v>
      </c>
      <c r="N918">
        <v>1.23477869773911</v>
      </c>
      <c r="O918">
        <v>4.1762042830255801</v>
      </c>
      <c r="P918">
        <v>95.223435948361399</v>
      </c>
      <c r="Q918">
        <v>0.159605075570771</v>
      </c>
    </row>
    <row r="919" spans="1:17" x14ac:dyDescent="0.3">
      <c r="A919" t="s">
        <v>1990</v>
      </c>
      <c r="B919" t="s">
        <v>1991</v>
      </c>
      <c r="C919" t="s">
        <v>3168</v>
      </c>
      <c r="D919" t="s">
        <v>1476</v>
      </c>
      <c r="E919">
        <v>3477.00769454499</v>
      </c>
      <c r="F919">
        <v>129.28</v>
      </c>
      <c r="G919">
        <v>-54.715019270416697</v>
      </c>
      <c r="H919">
        <v>-7.3232865471402495E-2</v>
      </c>
      <c r="I919">
        <v>-14.229165634334199</v>
      </c>
      <c r="J919">
        <v>-1.2636006729960501</v>
      </c>
      <c r="K919">
        <v>131.30086245995099</v>
      </c>
      <c r="L919">
        <v>137.814463607459</v>
      </c>
      <c r="M919">
        <v>41.275980038169898</v>
      </c>
      <c r="N919">
        <v>0.59259455016100404</v>
      </c>
      <c r="O919">
        <v>44.608601485148498</v>
      </c>
      <c r="P919">
        <v>23.772139779798898</v>
      </c>
      <c r="Q919">
        <v>-7.2676853014261994E-2</v>
      </c>
    </row>
    <row r="920" spans="1:17" x14ac:dyDescent="0.3">
      <c r="A920" t="s">
        <v>1992</v>
      </c>
      <c r="B920" t="s">
        <v>1993</v>
      </c>
      <c r="C920" t="s">
        <v>3178</v>
      </c>
      <c r="D920" t="s">
        <v>1589</v>
      </c>
      <c r="E920">
        <v>3468.752917454</v>
      </c>
      <c r="F920">
        <v>152.84</v>
      </c>
      <c r="G920">
        <v>-28.640109975486499</v>
      </c>
      <c r="H920">
        <v>-9.1979457902210697</v>
      </c>
      <c r="I920">
        <v>-6.6060357521681903</v>
      </c>
      <c r="J920">
        <v>1.3343827701869999</v>
      </c>
      <c r="K920">
        <v>156.62221164456901</v>
      </c>
      <c r="L920">
        <v>151.09167021616599</v>
      </c>
      <c r="M920">
        <v>39.039041533535197</v>
      </c>
      <c r="N920">
        <v>0.60886515055729695</v>
      </c>
      <c r="O920">
        <v>17.174823344674099</v>
      </c>
      <c r="P920">
        <v>18.4806201550387</v>
      </c>
      <c r="Q920">
        <v>3.2479505913310003E-2</v>
      </c>
    </row>
    <row r="921" spans="1:17" x14ac:dyDescent="0.3">
      <c r="A921" t="s">
        <v>1994</v>
      </c>
      <c r="B921" t="s">
        <v>1995</v>
      </c>
      <c r="C921" t="s">
        <v>3169</v>
      </c>
      <c r="D921" t="s">
        <v>127</v>
      </c>
      <c r="E921">
        <v>3460.3465883099998</v>
      </c>
      <c r="F921">
        <v>625.1</v>
      </c>
      <c r="G921">
        <v>30.727950109841299</v>
      </c>
      <c r="H921">
        <v>-9.9804278460887801</v>
      </c>
      <c r="I921">
        <v>-7.1690091909559097</v>
      </c>
      <c r="J921">
        <v>-5.1346926222302698E-2</v>
      </c>
      <c r="K921">
        <v>685.92810474216901</v>
      </c>
      <c r="L921">
        <v>634.38595976113402</v>
      </c>
      <c r="M921">
        <v>34.319904119025402</v>
      </c>
      <c r="N921">
        <v>0.34092304690230602</v>
      </c>
      <c r="O921">
        <v>40.777475603903298</v>
      </c>
      <c r="P921">
        <v>72.679558011049707</v>
      </c>
      <c r="Q921">
        <v>5.8831881489273E-2</v>
      </c>
    </row>
    <row r="922" spans="1:17" x14ac:dyDescent="0.3">
      <c r="A922" t="s">
        <v>1996</v>
      </c>
      <c r="B922" t="s">
        <v>1997</v>
      </c>
      <c r="C922" t="s">
        <v>3173</v>
      </c>
      <c r="D922" t="s">
        <v>135</v>
      </c>
      <c r="E922">
        <v>3453.4707523500001</v>
      </c>
      <c r="F922">
        <v>524.65</v>
      </c>
      <c r="G922">
        <v>-37.781162378419999</v>
      </c>
      <c r="H922">
        <v>9.3347412951939308</v>
      </c>
      <c r="I922">
        <v>-10.7134281675006</v>
      </c>
      <c r="J922">
        <v>2.01635446870353</v>
      </c>
      <c r="K922">
        <v>512.33119974819101</v>
      </c>
      <c r="L922">
        <v>511.93979952529497</v>
      </c>
      <c r="M922">
        <v>58.4488754427732</v>
      </c>
      <c r="N922">
        <v>1.26122491596806</v>
      </c>
      <c r="O922">
        <v>18.174020775755199</v>
      </c>
      <c r="P922">
        <v>23.4470588235294</v>
      </c>
    </row>
    <row r="923" spans="1:17" hidden="1" x14ac:dyDescent="0.3">
      <c r="A923" t="s">
        <v>1998</v>
      </c>
      <c r="B923" t="s">
        <v>1999</v>
      </c>
      <c r="C923" t="s">
        <v>3176</v>
      </c>
      <c r="D923" t="s">
        <v>46</v>
      </c>
      <c r="E923">
        <v>3451.9510923900002</v>
      </c>
      <c r="F923">
        <v>917.65</v>
      </c>
      <c r="G923">
        <v>21.550289560619699</v>
      </c>
      <c r="H923">
        <v>-14.5019579289159</v>
      </c>
      <c r="I923">
        <v>-11.806886138530899</v>
      </c>
      <c r="J923">
        <v>-2.0488202622697602</v>
      </c>
      <c r="K923">
        <v>956.65805404050195</v>
      </c>
      <c r="L923">
        <v>903.85234898803401</v>
      </c>
      <c r="M923">
        <v>33.091459305546003</v>
      </c>
      <c r="N923">
        <v>0.98855502550244201</v>
      </c>
      <c r="O923">
        <v>49.948237345393103</v>
      </c>
      <c r="P923">
        <v>53.8562566366735</v>
      </c>
    </row>
    <row r="924" spans="1:17" hidden="1" x14ac:dyDescent="0.3">
      <c r="A924" t="s">
        <v>2000</v>
      </c>
      <c r="B924" t="s">
        <v>2001</v>
      </c>
      <c r="C924" t="s">
        <v>3176</v>
      </c>
      <c r="D924" t="s">
        <v>358</v>
      </c>
      <c r="E924">
        <v>3449.2043699999999</v>
      </c>
      <c r="F924">
        <v>13104.2</v>
      </c>
      <c r="G924">
        <v>-44.231729905654198</v>
      </c>
      <c r="H924">
        <v>32.630617286696101</v>
      </c>
      <c r="I924">
        <v>-10.340142037881799</v>
      </c>
      <c r="J924">
        <v>0.96285193597775598</v>
      </c>
      <c r="K924">
        <v>12042.2113661494</v>
      </c>
      <c r="L924">
        <v>12163.3804062663</v>
      </c>
      <c r="M924">
        <v>51.700024660676299</v>
      </c>
      <c r="N924">
        <v>0.52298224872431298</v>
      </c>
      <c r="O924">
        <v>34.1237923719112</v>
      </c>
      <c r="P924">
        <v>44.002197802197799</v>
      </c>
      <c r="Q924">
        <v>-4.9755632003711997E-2</v>
      </c>
    </row>
    <row r="925" spans="1:17" hidden="1" x14ac:dyDescent="0.3">
      <c r="A925" t="s">
        <v>2002</v>
      </c>
      <c r="B925" t="s">
        <v>2003</v>
      </c>
      <c r="C925" t="s">
        <v>3176</v>
      </c>
      <c r="D925" t="s">
        <v>281</v>
      </c>
      <c r="E925">
        <v>3431.28617824</v>
      </c>
      <c r="F925">
        <v>333.2</v>
      </c>
      <c r="G925">
        <v>24.267938952478101</v>
      </c>
      <c r="H925">
        <v>-20.039332173160201</v>
      </c>
      <c r="I925">
        <v>65.749802927512903</v>
      </c>
      <c r="J925">
        <v>-2.2255453258145499</v>
      </c>
      <c r="K925">
        <v>356.04451464711701</v>
      </c>
      <c r="L925">
        <v>288.73741027217397</v>
      </c>
      <c r="M925">
        <v>34.378789091055602</v>
      </c>
      <c r="N925">
        <v>0.45557397948664302</v>
      </c>
      <c r="O925">
        <v>37.605042016806699</v>
      </c>
      <c r="P925">
        <v>108.25</v>
      </c>
      <c r="Q925">
        <v>0.22001397469155301</v>
      </c>
    </row>
    <row r="926" spans="1:17" hidden="1" x14ac:dyDescent="0.3">
      <c r="A926" t="s">
        <v>2004</v>
      </c>
      <c r="B926" t="s">
        <v>2005</v>
      </c>
      <c r="C926" t="s">
        <v>3176</v>
      </c>
      <c r="D926" t="s">
        <v>545</v>
      </c>
      <c r="E926">
        <v>3431.0968187399999</v>
      </c>
      <c r="F926">
        <v>875.05</v>
      </c>
      <c r="G926">
        <v>129.501459048946</v>
      </c>
      <c r="H926">
        <v>26.064137836556899</v>
      </c>
      <c r="I926">
        <v>37.454903521450902</v>
      </c>
      <c r="J926">
        <v>5.5544820191852198</v>
      </c>
      <c r="K926">
        <v>720.22961936818206</v>
      </c>
      <c r="L926">
        <v>579.10212402825596</v>
      </c>
      <c r="M926">
        <v>65.3388085282226</v>
      </c>
      <c r="N926">
        <v>1.4996639557132401</v>
      </c>
      <c r="O926">
        <v>5.2511285069424698</v>
      </c>
      <c r="P926">
        <v>183.23353293413101</v>
      </c>
      <c r="Q926">
        <v>0.15946210798841401</v>
      </c>
    </row>
    <row r="927" spans="1:17" hidden="1" x14ac:dyDescent="0.3">
      <c r="A927" t="s">
        <v>2006</v>
      </c>
      <c r="B927" t="s">
        <v>2007</v>
      </c>
      <c r="C927" t="s">
        <v>3176</v>
      </c>
      <c r="E927">
        <v>3425.07</v>
      </c>
      <c r="F927">
        <v>671.6</v>
      </c>
      <c r="G927">
        <v>612.54761474219197</v>
      </c>
      <c r="H927">
        <v>-1.44210574786184</v>
      </c>
      <c r="I927">
        <v>24.469243926119599</v>
      </c>
      <c r="J927">
        <v>6.7557249044004202</v>
      </c>
      <c r="K927">
        <v>624.07838515066499</v>
      </c>
      <c r="L927">
        <v>493.44032156537099</v>
      </c>
      <c r="M927">
        <v>56.344395573883901</v>
      </c>
      <c r="N927">
        <v>2.6780414632835399</v>
      </c>
      <c r="O927">
        <v>18.024121500893301</v>
      </c>
      <c r="P927">
        <v>905.38922155688601</v>
      </c>
      <c r="Q927">
        <v>0.18460078478686101</v>
      </c>
    </row>
    <row r="928" spans="1:17" hidden="1" x14ac:dyDescent="0.3">
      <c r="A928" t="s">
        <v>2008</v>
      </c>
      <c r="B928" t="s">
        <v>2009</v>
      </c>
      <c r="C928" t="s">
        <v>3176</v>
      </c>
      <c r="D928" t="s">
        <v>51</v>
      </c>
      <c r="E928">
        <v>3411.4710698599902</v>
      </c>
      <c r="F928">
        <v>544.79999999999995</v>
      </c>
      <c r="G928">
        <v>13.5714376941641</v>
      </c>
      <c r="H928">
        <v>11.878190753537</v>
      </c>
      <c r="I928">
        <v>17.536260806587599</v>
      </c>
      <c r="J928">
        <v>5.5857691311623796</v>
      </c>
      <c r="K928">
        <v>515.88967021123506</v>
      </c>
      <c r="L928">
        <v>469.44452442819801</v>
      </c>
      <c r="M928">
        <v>74.522147505727602</v>
      </c>
      <c r="N928">
        <v>0.72408033856617304</v>
      </c>
      <c r="O928">
        <v>6.5712187958884201</v>
      </c>
      <c r="P928">
        <v>55.191568152684702</v>
      </c>
      <c r="Q928">
        <v>5.5177700253355E-2</v>
      </c>
    </row>
    <row r="929" spans="1:17" x14ac:dyDescent="0.3">
      <c r="A929" t="s">
        <v>2010</v>
      </c>
      <c r="B929" t="s">
        <v>2011</v>
      </c>
      <c r="C929" t="s">
        <v>3175</v>
      </c>
      <c r="D929" t="s">
        <v>281</v>
      </c>
      <c r="E929">
        <v>3409.5243959999998</v>
      </c>
      <c r="F929">
        <v>326.85000000000002</v>
      </c>
      <c r="G929">
        <v>17.865391373332699</v>
      </c>
      <c r="H929">
        <v>-2.4408595007650402</v>
      </c>
      <c r="I929">
        <v>26.799929578013899</v>
      </c>
      <c r="J929">
        <v>3.463474517536</v>
      </c>
      <c r="K929">
        <v>322.33241436538202</v>
      </c>
      <c r="L929">
        <v>276.81695652726597</v>
      </c>
      <c r="M929">
        <v>49.714494037190299</v>
      </c>
      <c r="N929">
        <v>0.40126336633885301</v>
      </c>
      <c r="O929">
        <v>11.014226709499701</v>
      </c>
      <c r="P929">
        <v>73.257354890007903</v>
      </c>
      <c r="Q929">
        <v>4.9884163529290001E-3</v>
      </c>
    </row>
    <row r="930" spans="1:17" hidden="1" x14ac:dyDescent="0.3">
      <c r="A930" t="s">
        <v>2012</v>
      </c>
      <c r="B930" t="s">
        <v>2013</v>
      </c>
      <c r="C930" t="s">
        <v>3176</v>
      </c>
      <c r="D930" t="s">
        <v>141</v>
      </c>
      <c r="E930">
        <v>3405.65285004</v>
      </c>
      <c r="F930">
        <v>732.05</v>
      </c>
      <c r="G930">
        <v>84.184209132998404</v>
      </c>
      <c r="H930">
        <v>2.2253697799613201</v>
      </c>
      <c r="I930">
        <v>22.0437786572062</v>
      </c>
      <c r="J930">
        <v>2.2485241843283998</v>
      </c>
      <c r="K930">
        <v>720.46169340147401</v>
      </c>
      <c r="L930">
        <v>622.08002856684504</v>
      </c>
      <c r="M930">
        <v>59.748399992872898</v>
      </c>
      <c r="N930">
        <v>0.85504347691912996</v>
      </c>
      <c r="O930">
        <v>12.8338228263096</v>
      </c>
      <c r="P930">
        <v>136.909385113268</v>
      </c>
      <c r="Q930">
        <v>0.17739880828162999</v>
      </c>
    </row>
    <row r="931" spans="1:17" hidden="1" x14ac:dyDescent="0.3">
      <c r="A931" t="s">
        <v>2014</v>
      </c>
      <c r="B931" t="s">
        <v>2015</v>
      </c>
      <c r="C931" t="s">
        <v>3176</v>
      </c>
      <c r="D931" t="s">
        <v>24</v>
      </c>
      <c r="E931">
        <v>3395.1435216</v>
      </c>
      <c r="F931">
        <v>398.25</v>
      </c>
      <c r="G931">
        <v>-10.780491735868701</v>
      </c>
      <c r="H931">
        <v>12.233173687445101</v>
      </c>
      <c r="I931">
        <v>13.2255734095882</v>
      </c>
      <c r="J931">
        <v>2.4534422171152901</v>
      </c>
      <c r="K931">
        <v>363.18457354715002</v>
      </c>
      <c r="L931">
        <v>316.43150750427299</v>
      </c>
      <c r="M931">
        <v>50.334815757411697</v>
      </c>
      <c r="N931">
        <v>0.78863468017693295</v>
      </c>
      <c r="O931">
        <v>17.263025737602</v>
      </c>
      <c r="P931">
        <v>59.683239775461097</v>
      </c>
      <c r="Q931">
        <v>-3.3976138050978003E-2</v>
      </c>
    </row>
    <row r="932" spans="1:17" hidden="1" x14ac:dyDescent="0.3">
      <c r="A932" t="s">
        <v>2016</v>
      </c>
      <c r="B932" t="s">
        <v>2017</v>
      </c>
      <c r="C932" t="s">
        <v>3176</v>
      </c>
      <c r="D932" t="s">
        <v>204</v>
      </c>
      <c r="E932">
        <v>3392.6929745799998</v>
      </c>
      <c r="F932">
        <v>2311.35</v>
      </c>
      <c r="G932">
        <v>79.450694427934806</v>
      </c>
      <c r="H932">
        <v>41.5767690114372</v>
      </c>
      <c r="I932">
        <v>91.144762653478196</v>
      </c>
      <c r="J932">
        <v>19.2722798915749</v>
      </c>
      <c r="K932">
        <v>1833.26510321704</v>
      </c>
      <c r="L932">
        <v>1446.64093801797</v>
      </c>
      <c r="M932">
        <v>80.707199858915601</v>
      </c>
      <c r="N932">
        <v>1.2208690138710001</v>
      </c>
      <c r="O932">
        <v>6.3750621930906002</v>
      </c>
      <c r="P932">
        <v>126.58072737966801</v>
      </c>
      <c r="Q932">
        <v>0.15391227944538599</v>
      </c>
    </row>
    <row r="933" spans="1:17" hidden="1" x14ac:dyDescent="0.3">
      <c r="A933" t="s">
        <v>2018</v>
      </c>
      <c r="B933" t="s">
        <v>2019</v>
      </c>
      <c r="C933" t="s">
        <v>3163</v>
      </c>
      <c r="D933" t="s">
        <v>533</v>
      </c>
      <c r="E933">
        <v>3389.5153564799998</v>
      </c>
      <c r="F933">
        <v>320.05</v>
      </c>
      <c r="G933">
        <v>-53.634730537258498</v>
      </c>
      <c r="H933">
        <v>4.9389966143428703</v>
      </c>
      <c r="I933">
        <v>8.9448786883150504</v>
      </c>
      <c r="J933">
        <v>7.9382691677953696</v>
      </c>
      <c r="K933">
        <v>305.54474900634102</v>
      </c>
      <c r="M933">
        <v>73.667895260194697</v>
      </c>
      <c r="N933">
        <v>1.01374372079029</v>
      </c>
      <c r="O933">
        <v>60.724886736447402</v>
      </c>
      <c r="P933">
        <v>30.048760666395701</v>
      </c>
    </row>
    <row r="934" spans="1:17" x14ac:dyDescent="0.3">
      <c r="A934" t="s">
        <v>2020</v>
      </c>
      <c r="B934" t="s">
        <v>2021</v>
      </c>
      <c r="C934" t="s">
        <v>3172</v>
      </c>
      <c r="D934" t="s">
        <v>414</v>
      </c>
      <c r="E934">
        <v>3380.962251425</v>
      </c>
      <c r="F934">
        <v>469.05</v>
      </c>
      <c r="G934">
        <v>-11.8219178102083</v>
      </c>
      <c r="H934">
        <v>-5.5084260660694904</v>
      </c>
      <c r="I934">
        <v>4.6853243652732197E-2</v>
      </c>
      <c r="J934">
        <v>-9.8365767824697595E-2</v>
      </c>
      <c r="K934">
        <v>489.60442777073803</v>
      </c>
      <c r="L934">
        <v>456.50363212469802</v>
      </c>
      <c r="M934">
        <v>36.009685343395397</v>
      </c>
      <c r="N934">
        <v>0.41086324678926101</v>
      </c>
      <c r="O934">
        <v>18.260313399424302</v>
      </c>
      <c r="P934">
        <v>34.765119954029601</v>
      </c>
      <c r="Q934">
        <v>-8.9526690349578997E-2</v>
      </c>
    </row>
    <row r="935" spans="1:17" hidden="1" x14ac:dyDescent="0.3">
      <c r="A935" t="s">
        <v>2022</v>
      </c>
      <c r="B935" t="s">
        <v>2023</v>
      </c>
      <c r="C935" t="s">
        <v>3176</v>
      </c>
      <c r="D935" t="s">
        <v>436</v>
      </c>
      <c r="E935">
        <v>3371.9973169999998</v>
      </c>
      <c r="F935">
        <v>192.6</v>
      </c>
      <c r="G935">
        <v>104.534323647319</v>
      </c>
      <c r="H935">
        <v>21.4276271052989</v>
      </c>
      <c r="I935">
        <v>41.157360645248801</v>
      </c>
      <c r="J935">
        <v>4.60945784526207</v>
      </c>
      <c r="K935">
        <v>167.29856351672501</v>
      </c>
      <c r="L935">
        <v>137.895411226531</v>
      </c>
      <c r="M935">
        <v>60.565882418079397</v>
      </c>
      <c r="N935">
        <v>0.83429618013259599</v>
      </c>
      <c r="O935">
        <v>2.5441329179646899</v>
      </c>
      <c r="P935">
        <v>151.43603133159201</v>
      </c>
      <c r="Q935">
        <v>0.114123873491389</v>
      </c>
    </row>
    <row r="936" spans="1:17" x14ac:dyDescent="0.3">
      <c r="A936" t="s">
        <v>2024</v>
      </c>
      <c r="B936" t="s">
        <v>2025</v>
      </c>
      <c r="C936" t="s">
        <v>3163</v>
      </c>
      <c r="D936" t="s">
        <v>358</v>
      </c>
      <c r="E936">
        <v>3365.6054437600001</v>
      </c>
      <c r="F936">
        <v>2296.0500000000002</v>
      </c>
      <c r="G936">
        <v>-10.0816456006762</v>
      </c>
      <c r="H936">
        <v>0.27547730103814599</v>
      </c>
      <c r="I936">
        <v>19.613048922834501</v>
      </c>
      <c r="J936">
        <v>1.4102293976708999</v>
      </c>
      <c r="K936">
        <v>2170.6769491625</v>
      </c>
      <c r="L936">
        <v>1965.7519959971401</v>
      </c>
      <c r="M936">
        <v>55.121358782538799</v>
      </c>
      <c r="N936">
        <v>0.83122720511758497</v>
      </c>
      <c r="O936">
        <v>11.493652141721601</v>
      </c>
      <c r="P936">
        <v>49.970607446113597</v>
      </c>
      <c r="Q936">
        <v>-5.4689209319809001E-2</v>
      </c>
    </row>
    <row r="937" spans="1:17" hidden="1" x14ac:dyDescent="0.3">
      <c r="A937" t="s">
        <v>2026</v>
      </c>
      <c r="B937" t="s">
        <v>2027</v>
      </c>
      <c r="C937" t="s">
        <v>3176</v>
      </c>
      <c r="D937" t="s">
        <v>403</v>
      </c>
      <c r="E937">
        <v>3362.9380747499999</v>
      </c>
      <c r="F937">
        <v>4400.5</v>
      </c>
      <c r="G937">
        <v>19.753630840587601</v>
      </c>
      <c r="H937">
        <v>0.35465081995034398</v>
      </c>
      <c r="I937">
        <v>-6.3172937745037201</v>
      </c>
      <c r="J937">
        <v>-1.4589099180001599</v>
      </c>
      <c r="K937">
        <v>4433.1325795294697</v>
      </c>
      <c r="L937">
        <v>4190.2856060188496</v>
      </c>
      <c r="M937">
        <v>32.035659244023002</v>
      </c>
      <c r="N937">
        <v>0.433556435672389</v>
      </c>
      <c r="O937">
        <v>15.8277468469492</v>
      </c>
      <c r="P937">
        <v>51.009763044559897</v>
      </c>
      <c r="Q937">
        <v>7.2200121668462E-2</v>
      </c>
    </row>
    <row r="938" spans="1:17" hidden="1" x14ac:dyDescent="0.3">
      <c r="A938" t="s">
        <v>2028</v>
      </c>
      <c r="B938" t="s">
        <v>2029</v>
      </c>
      <c r="C938" t="s">
        <v>3176</v>
      </c>
      <c r="D938" t="s">
        <v>218</v>
      </c>
      <c r="E938">
        <v>3355.76749875</v>
      </c>
      <c r="F938">
        <v>248.95</v>
      </c>
      <c r="G938">
        <v>252.86794938635799</v>
      </c>
      <c r="H938">
        <v>-16.804922304575999</v>
      </c>
      <c r="I938">
        <v>140.39512098583</v>
      </c>
      <c r="J938">
        <v>-7.9245702035228405E-2</v>
      </c>
      <c r="K938">
        <v>238.234597116305</v>
      </c>
      <c r="L938">
        <v>158.565670923244</v>
      </c>
      <c r="M938">
        <v>45.2860739461211</v>
      </c>
      <c r="N938">
        <v>0.27163340256100199</v>
      </c>
      <c r="O938">
        <v>23.719622414139302</v>
      </c>
      <c r="P938">
        <v>351.81488203266701</v>
      </c>
      <c r="Q938">
        <v>0.15860525465306499</v>
      </c>
    </row>
    <row r="939" spans="1:17" x14ac:dyDescent="0.3">
      <c r="A939" t="s">
        <v>2030</v>
      </c>
      <c r="B939" t="s">
        <v>2031</v>
      </c>
      <c r="C939" t="s">
        <v>3173</v>
      </c>
      <c r="D939" t="s">
        <v>127</v>
      </c>
      <c r="E939">
        <v>3348.6865545000001</v>
      </c>
      <c r="F939">
        <v>778.65</v>
      </c>
      <c r="G939">
        <v>31.364575071609199</v>
      </c>
      <c r="H939">
        <v>-7.0865739347523196</v>
      </c>
      <c r="I939">
        <v>-23.170956071700999</v>
      </c>
      <c r="J939">
        <v>2.8808951712774902</v>
      </c>
      <c r="K939">
        <v>822.12970159018096</v>
      </c>
      <c r="L939">
        <v>766.59944702770701</v>
      </c>
      <c r="M939">
        <v>45.1964938995959</v>
      </c>
      <c r="N939">
        <v>0.55924418822140598</v>
      </c>
      <c r="O939">
        <v>39.086881140435302</v>
      </c>
      <c r="P939">
        <v>83.860684769775602</v>
      </c>
      <c r="Q939">
        <v>6.418550088595E-2</v>
      </c>
    </row>
    <row r="940" spans="1:17" hidden="1" x14ac:dyDescent="0.3">
      <c r="A940" t="s">
        <v>2032</v>
      </c>
      <c r="B940" t="s">
        <v>2033</v>
      </c>
      <c r="C940" t="s">
        <v>3176</v>
      </c>
      <c r="D940" t="s">
        <v>54</v>
      </c>
      <c r="E940">
        <v>3333.2567643450002</v>
      </c>
      <c r="F940">
        <v>154.26</v>
      </c>
      <c r="G940">
        <v>96.071703042886796</v>
      </c>
      <c r="H940">
        <v>16.392932338609199</v>
      </c>
      <c r="I940">
        <v>37.536951516725203</v>
      </c>
      <c r="J940">
        <v>11.107842758672801</v>
      </c>
      <c r="K940">
        <v>137.06596043009199</v>
      </c>
      <c r="L940">
        <v>112.048700267835</v>
      </c>
      <c r="M940">
        <v>62.764923037856498</v>
      </c>
      <c r="N940">
        <v>0.69629380392957396</v>
      </c>
      <c r="O940">
        <v>4.3692467263062502</v>
      </c>
      <c r="P940">
        <v>153.92592592592499</v>
      </c>
      <c r="Q940">
        <v>6.576055086681E-2</v>
      </c>
    </row>
    <row r="941" spans="1:17" hidden="1" x14ac:dyDescent="0.3">
      <c r="A941" t="s">
        <v>2034</v>
      </c>
      <c r="B941" t="s">
        <v>2035</v>
      </c>
      <c r="C941" t="s">
        <v>3176</v>
      </c>
      <c r="D941" t="s">
        <v>54</v>
      </c>
      <c r="E941">
        <v>3333.1067950199999</v>
      </c>
      <c r="F941">
        <v>755</v>
      </c>
      <c r="G941">
        <v>101.93473945002</v>
      </c>
      <c r="H941">
        <v>18.336222102233702</v>
      </c>
      <c r="I941">
        <v>81.043132866742198</v>
      </c>
      <c r="J941">
        <v>7.6703322931171298</v>
      </c>
      <c r="K941">
        <v>649.31915219408495</v>
      </c>
      <c r="L941">
        <v>502.14127533740401</v>
      </c>
      <c r="M941">
        <v>69.793082144789096</v>
      </c>
      <c r="N941">
        <v>0.45616309291149798</v>
      </c>
      <c r="O941">
        <v>7.8145695364238303</v>
      </c>
      <c r="P941">
        <v>186.474512112865</v>
      </c>
      <c r="Q941">
        <v>-4.5076886067830002E-2</v>
      </c>
    </row>
    <row r="942" spans="1:17" x14ac:dyDescent="0.3">
      <c r="A942" t="s">
        <v>2036</v>
      </c>
      <c r="B942" t="s">
        <v>2037</v>
      </c>
      <c r="C942" t="s">
        <v>3163</v>
      </c>
      <c r="D942" t="s">
        <v>521</v>
      </c>
      <c r="E942">
        <v>3299.2747313999998</v>
      </c>
      <c r="F942">
        <v>439.75</v>
      </c>
      <c r="G942">
        <v>-17.2148212750377</v>
      </c>
      <c r="H942">
        <v>-0.18071551879555101</v>
      </c>
      <c r="I942">
        <v>17.7406545373981</v>
      </c>
      <c r="J942">
        <v>3.7812399417670699</v>
      </c>
      <c r="K942">
        <v>429.25774412849898</v>
      </c>
      <c r="L942">
        <v>378.58396496514803</v>
      </c>
      <c r="M942">
        <v>46.067835585505797</v>
      </c>
      <c r="N942">
        <v>0.35278313794301203</v>
      </c>
      <c r="O942">
        <v>14.837976122797</v>
      </c>
      <c r="P942">
        <v>49.042535163531603</v>
      </c>
      <c r="Q942">
        <v>4.4362807198540001E-3</v>
      </c>
    </row>
    <row r="943" spans="1:17" x14ac:dyDescent="0.3">
      <c r="A943" t="s">
        <v>2038</v>
      </c>
      <c r="B943" t="s">
        <v>2039</v>
      </c>
      <c r="C943" t="s">
        <v>3173</v>
      </c>
      <c r="D943" t="s">
        <v>127</v>
      </c>
      <c r="E943">
        <v>3280.8472109999998</v>
      </c>
      <c r="F943">
        <v>556.95000000000005</v>
      </c>
      <c r="G943">
        <v>-23.157664610616202</v>
      </c>
      <c r="H943">
        <v>1.8805215732018901</v>
      </c>
      <c r="I943">
        <v>-7.1732768810833401</v>
      </c>
      <c r="J943">
        <v>1.5707547802603701</v>
      </c>
      <c r="K943">
        <v>583.84763187829901</v>
      </c>
      <c r="L943">
        <v>566.01580323408996</v>
      </c>
      <c r="M943">
        <v>47.125837411318301</v>
      </c>
      <c r="N943">
        <v>0.496697038220965</v>
      </c>
      <c r="O943">
        <v>24.23915970913</v>
      </c>
      <c r="P943">
        <v>21.076086956521699</v>
      </c>
      <c r="Q943">
        <v>0.13148391796118</v>
      </c>
    </row>
    <row r="944" spans="1:17" x14ac:dyDescent="0.3">
      <c r="A944" t="s">
        <v>2040</v>
      </c>
      <c r="B944" t="s">
        <v>2041</v>
      </c>
      <c r="C944" t="s">
        <v>3159</v>
      </c>
      <c r="D944" t="s">
        <v>65</v>
      </c>
      <c r="E944">
        <v>3262.44193963</v>
      </c>
      <c r="F944">
        <v>238.95</v>
      </c>
      <c r="G944">
        <v>18.0843209917461</v>
      </c>
      <c r="H944">
        <v>-14.2795483214631</v>
      </c>
      <c r="I944">
        <v>21.0241004822965</v>
      </c>
      <c r="J944">
        <v>-2.52065195203522</v>
      </c>
      <c r="K944">
        <v>245.89767915224101</v>
      </c>
      <c r="L944">
        <v>210.863921648896</v>
      </c>
      <c r="M944">
        <v>39.940190057286401</v>
      </c>
      <c r="N944">
        <v>0.35588694853451702</v>
      </c>
      <c r="O944">
        <v>22.849968612680399</v>
      </c>
      <c r="P944">
        <v>54.460245636716202</v>
      </c>
      <c r="Q944">
        <v>2.3651165120347001E-2</v>
      </c>
    </row>
    <row r="945" spans="1:17" hidden="1" x14ac:dyDescent="0.3">
      <c r="A945" t="s">
        <v>2042</v>
      </c>
      <c r="B945" t="s">
        <v>2043</v>
      </c>
      <c r="C945" t="s">
        <v>3176</v>
      </c>
      <c r="D945" t="s">
        <v>78</v>
      </c>
      <c r="E945">
        <v>3242.6250163200002</v>
      </c>
      <c r="F945">
        <v>241.7</v>
      </c>
      <c r="G945">
        <v>74.889753946335304</v>
      </c>
      <c r="H945">
        <v>12.4625872000024</v>
      </c>
      <c r="I945">
        <v>24.859483628253699</v>
      </c>
      <c r="J945">
        <v>8.3655825768761307</v>
      </c>
      <c r="K945">
        <v>234.92460401034501</v>
      </c>
      <c r="L945">
        <v>200.27665049143701</v>
      </c>
      <c r="M945">
        <v>63.911279594707402</v>
      </c>
      <c r="N945">
        <v>0.80656479227181399</v>
      </c>
      <c r="O945">
        <v>16.5866776996276</v>
      </c>
      <c r="P945">
        <v>114.27304964539</v>
      </c>
      <c r="Q945">
        <v>5.1850508289739999E-2</v>
      </c>
    </row>
    <row r="946" spans="1:17" hidden="1" x14ac:dyDescent="0.3">
      <c r="A946" t="s">
        <v>2044</v>
      </c>
      <c r="B946" t="s">
        <v>2045</v>
      </c>
      <c r="C946" t="s">
        <v>3176</v>
      </c>
      <c r="D946" t="s">
        <v>218</v>
      </c>
      <c r="E946">
        <v>3226.3166934599999</v>
      </c>
      <c r="F946">
        <v>142.99</v>
      </c>
      <c r="G946">
        <v>53.676778337483</v>
      </c>
      <c r="H946">
        <v>7.7990680917970696</v>
      </c>
      <c r="I946">
        <v>62.375208064841999</v>
      </c>
      <c r="J946">
        <v>4.4978748336790604</v>
      </c>
      <c r="K946">
        <v>126.04868372600301</v>
      </c>
      <c r="L946">
        <v>98.570152189723302</v>
      </c>
      <c r="M946">
        <v>61.570241064632498</v>
      </c>
      <c r="N946">
        <v>0.96082775268396803</v>
      </c>
      <c r="O946">
        <v>7.4550667878872501</v>
      </c>
      <c r="P946">
        <v>105.74100719424401</v>
      </c>
      <c r="Q946">
        <v>0.26954612654844601</v>
      </c>
    </row>
    <row r="947" spans="1:17" hidden="1" x14ac:dyDescent="0.3">
      <c r="A947" t="s">
        <v>2046</v>
      </c>
      <c r="B947" t="s">
        <v>2047</v>
      </c>
      <c r="C947" t="s">
        <v>3176</v>
      </c>
      <c r="D947" t="s">
        <v>141</v>
      </c>
      <c r="E947">
        <v>3225.8426611300001</v>
      </c>
      <c r="F947">
        <v>319.60000000000002</v>
      </c>
      <c r="G947">
        <v>29.297841859751198</v>
      </c>
      <c r="H947">
        <v>-17.456563639356901</v>
      </c>
      <c r="I947">
        <v>-9.5025491716774706</v>
      </c>
      <c r="J947">
        <v>-0.82825198068305295</v>
      </c>
      <c r="K947">
        <v>360.51990091357698</v>
      </c>
      <c r="L947">
        <v>333.35826817605903</v>
      </c>
      <c r="M947">
        <v>26.345370702909801</v>
      </c>
      <c r="N947">
        <v>0.76336334880909695</v>
      </c>
      <c r="O947">
        <v>46.745932415519299</v>
      </c>
      <c r="P947">
        <v>63.687580025608199</v>
      </c>
      <c r="Q947">
        <v>5.0213363452656E-2</v>
      </c>
    </row>
    <row r="948" spans="1:17" hidden="1" x14ac:dyDescent="0.3">
      <c r="A948" t="s">
        <v>2048</v>
      </c>
      <c r="B948" t="s">
        <v>2049</v>
      </c>
      <c r="C948" t="s">
        <v>3176</v>
      </c>
      <c r="D948" t="s">
        <v>46</v>
      </c>
      <c r="E948">
        <v>3215.3766542150001</v>
      </c>
      <c r="F948">
        <v>392.45</v>
      </c>
      <c r="G948">
        <v>38.974003178673001</v>
      </c>
      <c r="H948">
        <v>8.5569000988158308</v>
      </c>
      <c r="I948">
        <v>44.155563759431203</v>
      </c>
      <c r="J948">
        <v>4.2604846082171903</v>
      </c>
      <c r="K948">
        <v>346.53454968176101</v>
      </c>
      <c r="L948">
        <v>295.01792568176802</v>
      </c>
      <c r="M948">
        <v>60.827473356545802</v>
      </c>
      <c r="N948">
        <v>1.0233730923036</v>
      </c>
      <c r="O948">
        <v>3.1723786469614002</v>
      </c>
      <c r="P948">
        <v>109.53016550987699</v>
      </c>
      <c r="Q948">
        <v>8.2128667363305999E-2</v>
      </c>
    </row>
    <row r="949" spans="1:17" x14ac:dyDescent="0.3">
      <c r="A949" t="s">
        <v>2050</v>
      </c>
      <c r="B949" t="s">
        <v>2051</v>
      </c>
      <c r="C949" t="s">
        <v>3169</v>
      </c>
      <c r="D949" t="s">
        <v>127</v>
      </c>
      <c r="E949">
        <v>3214.0606777500002</v>
      </c>
      <c r="F949">
        <v>1087.3499999999999</v>
      </c>
      <c r="G949">
        <v>-28.064645938800201</v>
      </c>
      <c r="H949">
        <v>6.9103602057598597</v>
      </c>
      <c r="I949">
        <v>-7.5458422143627404</v>
      </c>
      <c r="J949">
        <v>-0.41745058296637699</v>
      </c>
      <c r="K949">
        <v>1120.61962243537</v>
      </c>
      <c r="L949">
        <v>1124.2296160174701</v>
      </c>
      <c r="M949">
        <v>48.362540643049499</v>
      </c>
      <c r="N949">
        <v>0.88476580172990305</v>
      </c>
      <c r="O949">
        <v>24.982756242240299</v>
      </c>
      <c r="P949">
        <v>13.858638743455399</v>
      </c>
      <c r="Q949">
        <v>-9.5846319682480006E-3</v>
      </c>
    </row>
    <row r="950" spans="1:17" hidden="1" x14ac:dyDescent="0.3">
      <c r="A950" t="s">
        <v>2052</v>
      </c>
      <c r="B950" t="s">
        <v>2053</v>
      </c>
      <c r="C950" t="s">
        <v>3176</v>
      </c>
      <c r="D950" t="s">
        <v>545</v>
      </c>
      <c r="E950">
        <v>3208.8319999999999</v>
      </c>
      <c r="F950">
        <v>176.85</v>
      </c>
      <c r="G950">
        <v>220.79516401391601</v>
      </c>
      <c r="H950">
        <v>14.948896967926901</v>
      </c>
      <c r="I950">
        <v>126.282902814309</v>
      </c>
      <c r="J950">
        <v>17.8417847236482</v>
      </c>
      <c r="K950">
        <v>152.12385667663901</v>
      </c>
      <c r="L950">
        <v>115.489028887511</v>
      </c>
      <c r="M950">
        <v>72.952980620746104</v>
      </c>
      <c r="N950">
        <v>1.28319640823033</v>
      </c>
      <c r="O950">
        <v>5.4566016398077402</v>
      </c>
      <c r="P950">
        <v>280.322580645161</v>
      </c>
      <c r="Q950">
        <v>6.6260947609768001E-2</v>
      </c>
    </row>
    <row r="951" spans="1:17" hidden="1" x14ac:dyDescent="0.3">
      <c r="A951" t="s">
        <v>2054</v>
      </c>
      <c r="B951" t="s">
        <v>2055</v>
      </c>
      <c r="C951" t="s">
        <v>3176</v>
      </c>
      <c r="D951" t="s">
        <v>21</v>
      </c>
      <c r="E951">
        <v>3208.5858480000002</v>
      </c>
      <c r="F951">
        <v>311.75</v>
      </c>
      <c r="G951">
        <v>-29.72836919545</v>
      </c>
      <c r="H951">
        <v>7.7251269888227601</v>
      </c>
      <c r="I951">
        <v>18.970012989709598</v>
      </c>
      <c r="J951">
        <v>11.212820041196199</v>
      </c>
      <c r="K951">
        <v>292.31934944399399</v>
      </c>
      <c r="L951">
        <v>285.28905002718898</v>
      </c>
      <c r="M951">
        <v>66.524657227949504</v>
      </c>
      <c r="N951">
        <v>1.38309009814259</v>
      </c>
      <c r="O951">
        <v>29.013632718524399</v>
      </c>
      <c r="P951">
        <v>48.4877351750416</v>
      </c>
      <c r="Q951">
        <v>0.124632491015101</v>
      </c>
    </row>
    <row r="952" spans="1:17" hidden="1" x14ac:dyDescent="0.3">
      <c r="A952" t="s">
        <v>2056</v>
      </c>
      <c r="B952" t="s">
        <v>2057</v>
      </c>
      <c r="C952" t="s">
        <v>3176</v>
      </c>
      <c r="D952" t="s">
        <v>78</v>
      </c>
      <c r="E952">
        <v>3195.1172200000001</v>
      </c>
      <c r="F952">
        <v>1027.3</v>
      </c>
      <c r="G952">
        <v>62.336782104226202</v>
      </c>
      <c r="H952">
        <v>24.975245765524999</v>
      </c>
      <c r="I952">
        <v>113.36122219242699</v>
      </c>
      <c r="J952">
        <v>7.0486325874384601</v>
      </c>
      <c r="K952">
        <v>839.79733448713898</v>
      </c>
      <c r="L952">
        <v>640.42681642806394</v>
      </c>
      <c r="M952">
        <v>78.1342910125679</v>
      </c>
      <c r="N952">
        <v>1.4259236488814999</v>
      </c>
      <c r="O952">
        <v>6.9502579577533403</v>
      </c>
      <c r="P952">
        <v>143.92734180220799</v>
      </c>
      <c r="Q952">
        <v>7.2596102075605004E-2</v>
      </c>
    </row>
    <row r="953" spans="1:17" x14ac:dyDescent="0.3">
      <c r="A953" t="s">
        <v>2058</v>
      </c>
      <c r="B953" t="s">
        <v>2059</v>
      </c>
      <c r="C953" t="s">
        <v>3165</v>
      </c>
      <c r="D953" t="s">
        <v>188</v>
      </c>
      <c r="E953">
        <v>3192.260597295</v>
      </c>
      <c r="F953">
        <v>197.53</v>
      </c>
      <c r="G953">
        <v>-2.9687915679446002E-2</v>
      </c>
      <c r="H953">
        <v>3.42258428173621</v>
      </c>
      <c r="I953">
        <v>-26.92889534383</v>
      </c>
      <c r="J953">
        <v>6.3315290560522204</v>
      </c>
      <c r="K953">
        <v>189.27220208543699</v>
      </c>
      <c r="L953">
        <v>185.987172697169</v>
      </c>
      <c r="M953">
        <v>58.499469156889603</v>
      </c>
      <c r="N953">
        <v>1.09820896824392</v>
      </c>
      <c r="O953">
        <v>43.2693768035235</v>
      </c>
      <c r="P953">
        <v>48.518796992481199</v>
      </c>
      <c r="Q953">
        <v>-2.9168722234809998E-3</v>
      </c>
    </row>
    <row r="954" spans="1:17" hidden="1" x14ac:dyDescent="0.3">
      <c r="A954" t="s">
        <v>2060</v>
      </c>
      <c r="B954" t="s">
        <v>2061</v>
      </c>
      <c r="C954" t="s">
        <v>3176</v>
      </c>
      <c r="D954" t="s">
        <v>237</v>
      </c>
      <c r="E954">
        <v>3188.948215803</v>
      </c>
      <c r="F954">
        <v>2.61</v>
      </c>
      <c r="G954">
        <v>102.341529503047</v>
      </c>
      <c r="H954">
        <v>-13.013691557700101</v>
      </c>
      <c r="I954">
        <v>33.421436775304301</v>
      </c>
      <c r="J954">
        <v>-2.7488433130390701</v>
      </c>
      <c r="K954">
        <v>2.6735124311448</v>
      </c>
      <c r="L954">
        <v>2.1349630938755202</v>
      </c>
      <c r="M954">
        <v>35.813254039841297</v>
      </c>
      <c r="N954">
        <v>0.46307578224276602</v>
      </c>
      <c r="O954">
        <v>65.900383141762404</v>
      </c>
      <c r="P954">
        <v>207.058823529411</v>
      </c>
      <c r="Q954">
        <v>5.0280972955223997E-2</v>
      </c>
    </row>
    <row r="955" spans="1:17" hidden="1" x14ac:dyDescent="0.3">
      <c r="A955" t="s">
        <v>2062</v>
      </c>
      <c r="B955" t="s">
        <v>2063</v>
      </c>
      <c r="C955" t="s">
        <v>3176</v>
      </c>
      <c r="D955" t="s">
        <v>1405</v>
      </c>
      <c r="E955">
        <v>3181.04884128</v>
      </c>
      <c r="F955">
        <v>216.2</v>
      </c>
      <c r="K955">
        <v>198.53034696656701</v>
      </c>
      <c r="L955">
        <v>172.215069946667</v>
      </c>
      <c r="M955">
        <v>81.1750791682543</v>
      </c>
      <c r="N955">
        <v>1</v>
      </c>
      <c r="Q955">
        <v>0.14788253940821999</v>
      </c>
    </row>
    <row r="956" spans="1:17" hidden="1" x14ac:dyDescent="0.3">
      <c r="A956" t="s">
        <v>2064</v>
      </c>
      <c r="B956" t="s">
        <v>2065</v>
      </c>
      <c r="C956" t="s">
        <v>3176</v>
      </c>
      <c r="D956" t="s">
        <v>21</v>
      </c>
      <c r="E956">
        <v>3175.4892196800001</v>
      </c>
      <c r="F956">
        <v>776.85</v>
      </c>
      <c r="G956">
        <v>75.733170239738897</v>
      </c>
      <c r="H956">
        <v>16.224651745960699</v>
      </c>
      <c r="I956">
        <v>18.973491224510202</v>
      </c>
      <c r="J956">
        <v>-1.3589289225160399</v>
      </c>
      <c r="K956">
        <v>713.35974759994497</v>
      </c>
      <c r="L956">
        <v>584.65235368044398</v>
      </c>
      <c r="M956">
        <v>59.493737585891303</v>
      </c>
      <c r="N956">
        <v>1.65144286986016</v>
      </c>
      <c r="O956">
        <v>10.169273347493</v>
      </c>
      <c r="P956">
        <v>160.207670406967</v>
      </c>
      <c r="Q956">
        <v>0.14674272104008401</v>
      </c>
    </row>
    <row r="957" spans="1:17" hidden="1" x14ac:dyDescent="0.3">
      <c r="A957" t="s">
        <v>2066</v>
      </c>
      <c r="B957" t="s">
        <v>2067</v>
      </c>
      <c r="C957" t="s">
        <v>3176</v>
      </c>
      <c r="D957" t="s">
        <v>135</v>
      </c>
      <c r="E957">
        <v>3168.4890712799902</v>
      </c>
      <c r="F957">
        <v>101.99</v>
      </c>
      <c r="G957">
        <v>54.314832325320303</v>
      </c>
      <c r="H957">
        <v>-10.481884067475301</v>
      </c>
      <c r="I957">
        <v>-22.4654133776008</v>
      </c>
      <c r="J957">
        <v>1.9805379506381999</v>
      </c>
      <c r="K957">
        <v>107.559149240286</v>
      </c>
      <c r="L957">
        <v>103.512616232979</v>
      </c>
      <c r="M957">
        <v>43.229340096335299</v>
      </c>
      <c r="N957">
        <v>0.84313341977925105</v>
      </c>
      <c r="O957">
        <v>58.544955387783098</v>
      </c>
      <c r="P957">
        <v>92.433962264150907</v>
      </c>
      <c r="Q957">
        <v>0.18803864109113999</v>
      </c>
    </row>
    <row r="958" spans="1:17" hidden="1" x14ac:dyDescent="0.3">
      <c r="A958" t="s">
        <v>2068</v>
      </c>
      <c r="B958" t="s">
        <v>2069</v>
      </c>
      <c r="C958" t="s">
        <v>3176</v>
      </c>
      <c r="D958" t="s">
        <v>1405</v>
      </c>
      <c r="E958">
        <v>3160.5577352299902</v>
      </c>
      <c r="F958">
        <v>3419.1</v>
      </c>
      <c r="G958">
        <v>53.727860435851703</v>
      </c>
      <c r="H958">
        <v>10.040807933880201</v>
      </c>
      <c r="I958">
        <v>31.617818230260902</v>
      </c>
      <c r="J958">
        <v>6.8849554922117298</v>
      </c>
      <c r="K958">
        <v>2996.4774317414999</v>
      </c>
      <c r="L958">
        <v>2451.6127136851701</v>
      </c>
      <c r="M958">
        <v>66.850507607992</v>
      </c>
      <c r="N958">
        <v>0.55096381253591198</v>
      </c>
      <c r="O958">
        <v>3.0973063086777199</v>
      </c>
      <c r="P958">
        <v>99.585546669779902</v>
      </c>
      <c r="Q958">
        <v>0.19536214139056701</v>
      </c>
    </row>
    <row r="959" spans="1:17" x14ac:dyDescent="0.3">
      <c r="A959" t="s">
        <v>2070</v>
      </c>
      <c r="B959" t="s">
        <v>2071</v>
      </c>
      <c r="C959" t="s">
        <v>3161</v>
      </c>
      <c r="D959" t="s">
        <v>51</v>
      </c>
      <c r="E959">
        <v>3159.9406565999998</v>
      </c>
      <c r="F959">
        <v>310.8</v>
      </c>
      <c r="G959">
        <v>-74.453597788052093</v>
      </c>
      <c r="H959">
        <v>0.995040028255049</v>
      </c>
      <c r="I959">
        <v>-47.2839831667726</v>
      </c>
      <c r="J959">
        <v>2.7141022955375802</v>
      </c>
      <c r="K959">
        <v>360.27754461054002</v>
      </c>
      <c r="L959">
        <v>453.177730727854</v>
      </c>
      <c r="M959">
        <v>49.851866100305998</v>
      </c>
      <c r="N959">
        <v>0.66294263363822004</v>
      </c>
      <c r="O959">
        <v>117.133204633204</v>
      </c>
      <c r="P959">
        <v>10.5263157894736</v>
      </c>
    </row>
    <row r="960" spans="1:17" x14ac:dyDescent="0.3">
      <c r="A960" t="s">
        <v>2072</v>
      </c>
      <c r="B960" t="s">
        <v>2073</v>
      </c>
      <c r="C960" t="s">
        <v>3166</v>
      </c>
      <c r="D960" t="s">
        <v>258</v>
      </c>
      <c r="E960">
        <v>3156.7690819999998</v>
      </c>
      <c r="F960">
        <v>323.45</v>
      </c>
      <c r="G960">
        <v>-6.4165635863480297</v>
      </c>
      <c r="H960">
        <v>1.7632700094242999</v>
      </c>
      <c r="I960">
        <v>-0.82697959175612101</v>
      </c>
      <c r="J960">
        <v>2.52894398249693</v>
      </c>
      <c r="K960">
        <v>321.91039725367801</v>
      </c>
      <c r="L960">
        <v>307.30324951222002</v>
      </c>
      <c r="M960">
        <v>58.230764654564702</v>
      </c>
      <c r="N960">
        <v>0.52260851149756404</v>
      </c>
      <c r="O960">
        <v>24.145926727469401</v>
      </c>
      <c r="P960">
        <v>31.939628798694599</v>
      </c>
      <c r="Q960">
        <v>9.0181786121974E-2</v>
      </c>
    </row>
    <row r="961" spans="1:17" hidden="1" x14ac:dyDescent="0.3">
      <c r="A961" t="s">
        <v>2074</v>
      </c>
      <c r="B961" t="s">
        <v>2075</v>
      </c>
      <c r="C961" t="s">
        <v>3176</v>
      </c>
      <c r="D961" t="s">
        <v>166</v>
      </c>
      <c r="E961">
        <v>3147.7089999999998</v>
      </c>
      <c r="F961">
        <v>192</v>
      </c>
      <c r="G961">
        <v>3002.4208383828</v>
      </c>
      <c r="H961">
        <v>162.198221599883</v>
      </c>
      <c r="I961">
        <v>521.66681936105601</v>
      </c>
      <c r="J961">
        <v>22.600038329432699</v>
      </c>
      <c r="K961">
        <v>99.094939633275999</v>
      </c>
      <c r="L961">
        <v>56.058413944924098</v>
      </c>
      <c r="M961">
        <v>99.729387841382305</v>
      </c>
      <c r="N961">
        <v>1.2109969344300799</v>
      </c>
      <c r="O961">
        <v>0</v>
      </c>
      <c r="P961">
        <v>3509.0225563909698</v>
      </c>
      <c r="Q961">
        <v>0.25876301483016001</v>
      </c>
    </row>
    <row r="962" spans="1:17" hidden="1" x14ac:dyDescent="0.3">
      <c r="A962" t="s">
        <v>2076</v>
      </c>
      <c r="B962" t="s">
        <v>2077</v>
      </c>
      <c r="C962" t="s">
        <v>3176</v>
      </c>
      <c r="D962" t="s">
        <v>141</v>
      </c>
      <c r="E962">
        <v>3146.4841623000002</v>
      </c>
      <c r="F962">
        <v>614.1</v>
      </c>
      <c r="G962">
        <v>19.118185060581599</v>
      </c>
      <c r="H962">
        <v>4.3218240211078403</v>
      </c>
      <c r="I962">
        <v>7.9891937846501104</v>
      </c>
      <c r="J962">
        <v>5.9850057433906203</v>
      </c>
      <c r="K962">
        <v>576.31159803958201</v>
      </c>
      <c r="L962">
        <v>496.26971711498402</v>
      </c>
      <c r="M962">
        <v>64.343440708976999</v>
      </c>
      <c r="N962">
        <v>0.71347756072947199</v>
      </c>
      <c r="O962">
        <v>5.4225696140693698</v>
      </c>
      <c r="P962">
        <v>81.847793899911096</v>
      </c>
      <c r="Q962">
        <v>0.18955171142183799</v>
      </c>
    </row>
    <row r="963" spans="1:17" hidden="1" x14ac:dyDescent="0.3">
      <c r="A963" t="s">
        <v>2078</v>
      </c>
      <c r="B963" t="s">
        <v>2079</v>
      </c>
      <c r="C963" t="s">
        <v>3176</v>
      </c>
      <c r="D963" t="s">
        <v>274</v>
      </c>
      <c r="E963">
        <v>3126.3786458999998</v>
      </c>
      <c r="F963">
        <v>169.34</v>
      </c>
      <c r="G963">
        <v>61.5752221674353</v>
      </c>
      <c r="H963">
        <v>26.319869245457902</v>
      </c>
      <c r="I963">
        <v>23.8392696421575</v>
      </c>
      <c r="J963">
        <v>11.345158029073</v>
      </c>
      <c r="K963">
        <v>145.430727543795</v>
      </c>
      <c r="L963">
        <v>130.67823271687001</v>
      </c>
      <c r="M963">
        <v>76.961325679878698</v>
      </c>
      <c r="N963">
        <v>2.52814718636421</v>
      </c>
      <c r="O963">
        <v>7.0568087870556102</v>
      </c>
      <c r="P963">
        <v>101.595238095238</v>
      </c>
      <c r="Q963">
        <v>0.17905470832185799</v>
      </c>
    </row>
    <row r="964" spans="1:17" hidden="1" x14ac:dyDescent="0.3">
      <c r="A964" t="s">
        <v>2080</v>
      </c>
      <c r="B964" t="s">
        <v>2081</v>
      </c>
      <c r="C964" t="s">
        <v>3176</v>
      </c>
      <c r="D964" t="s">
        <v>483</v>
      </c>
      <c r="E964">
        <v>3097.57</v>
      </c>
      <c r="F964">
        <v>468.35</v>
      </c>
      <c r="G964">
        <v>107.52875001918299</v>
      </c>
      <c r="H964">
        <v>90.928826982224706</v>
      </c>
      <c r="I964">
        <v>104.49986814785299</v>
      </c>
      <c r="J964">
        <v>14.9996911103119</v>
      </c>
      <c r="K964">
        <v>320.12137187610898</v>
      </c>
      <c r="L964">
        <v>246.082417695342</v>
      </c>
      <c r="M964">
        <v>75.619562699938498</v>
      </c>
      <c r="N964">
        <v>0.97147389656999406</v>
      </c>
      <c r="O964">
        <v>7.7826411871463499</v>
      </c>
      <c r="P964">
        <v>164.60451977401101</v>
      </c>
      <c r="Q964">
        <v>0.100349340725943</v>
      </c>
    </row>
    <row r="965" spans="1:17" hidden="1" x14ac:dyDescent="0.3">
      <c r="A965" t="s">
        <v>2082</v>
      </c>
      <c r="B965" t="s">
        <v>2083</v>
      </c>
      <c r="C965" t="s">
        <v>3176</v>
      </c>
      <c r="D965" t="s">
        <v>769</v>
      </c>
      <c r="E965">
        <v>3086.1783</v>
      </c>
      <c r="F965">
        <v>34.51</v>
      </c>
      <c r="G965">
        <v>122.414356368068</v>
      </c>
      <c r="H965">
        <v>2.09058162875208</v>
      </c>
      <c r="I965">
        <v>-23.2781730244782</v>
      </c>
      <c r="J965">
        <v>11.0393008029738</v>
      </c>
      <c r="K965">
        <v>34.852620470149297</v>
      </c>
      <c r="L965">
        <v>32.305101922692401</v>
      </c>
      <c r="M965">
        <v>63.869858568848798</v>
      </c>
      <c r="N965">
        <v>1.2010322076828801</v>
      </c>
      <c r="O965">
        <v>31.121414082874502</v>
      </c>
      <c r="P965">
        <v>165.461538461538</v>
      </c>
      <c r="Q965">
        <v>0.156613127402387</v>
      </c>
    </row>
    <row r="966" spans="1:17" x14ac:dyDescent="0.3">
      <c r="A966" t="s">
        <v>2084</v>
      </c>
      <c r="B966" t="s">
        <v>2085</v>
      </c>
      <c r="C966" t="s">
        <v>3174</v>
      </c>
      <c r="D966" t="s">
        <v>141</v>
      </c>
      <c r="E966">
        <v>3084.2589172200001</v>
      </c>
      <c r="F966">
        <v>401.25</v>
      </c>
      <c r="G966">
        <v>-43.076687013567302</v>
      </c>
      <c r="H966">
        <v>8.8409815561635394</v>
      </c>
      <c r="I966">
        <v>-27.202577523928099</v>
      </c>
      <c r="J966">
        <v>-2.6925093584000401</v>
      </c>
      <c r="K966">
        <v>414.86480237912502</v>
      </c>
      <c r="L966">
        <v>443.32600894163301</v>
      </c>
      <c r="M966">
        <v>39.174574218114699</v>
      </c>
      <c r="N966">
        <v>0.86882429138647999</v>
      </c>
      <c r="O966">
        <v>45.794392523364401</v>
      </c>
      <c r="P966">
        <v>16.3043478260869</v>
      </c>
      <c r="Q966">
        <v>2.3209589184693E-2</v>
      </c>
    </row>
    <row r="967" spans="1:17" x14ac:dyDescent="0.3">
      <c r="A967" t="s">
        <v>2086</v>
      </c>
      <c r="B967" t="s">
        <v>2087</v>
      </c>
      <c r="C967" t="s">
        <v>3161</v>
      </c>
      <c r="D967" t="s">
        <v>545</v>
      </c>
      <c r="E967">
        <v>3043.8796615020001</v>
      </c>
      <c r="F967">
        <v>51.44</v>
      </c>
      <c r="G967">
        <v>-13.2730008940917</v>
      </c>
      <c r="H967">
        <v>-0.43828657828950901</v>
      </c>
      <c r="I967">
        <v>23.081122639178599</v>
      </c>
      <c r="J967">
        <v>-2.0447737586045598</v>
      </c>
      <c r="K967">
        <v>54.0691247316173</v>
      </c>
      <c r="L967">
        <v>48.167097977261498</v>
      </c>
      <c r="M967">
        <v>32.708441418314401</v>
      </c>
      <c r="N967">
        <v>0.531876879995268</v>
      </c>
      <c r="O967">
        <v>22.472783825816499</v>
      </c>
      <c r="P967">
        <v>54.706766917293201</v>
      </c>
      <c r="Q967">
        <v>-5.3128411724660998E-2</v>
      </c>
    </row>
    <row r="968" spans="1:17" x14ac:dyDescent="0.3">
      <c r="A968" t="s">
        <v>2088</v>
      </c>
      <c r="B968" t="s">
        <v>2089</v>
      </c>
      <c r="C968" t="s">
        <v>3173</v>
      </c>
      <c r="D968" t="s">
        <v>92</v>
      </c>
      <c r="E968">
        <v>3037.3428155000001</v>
      </c>
      <c r="F968">
        <v>703.25</v>
      </c>
      <c r="G968">
        <v>-56.328348550109403</v>
      </c>
      <c r="H968">
        <v>-1.7269674984454999</v>
      </c>
      <c r="I968">
        <v>-14.7521829410663</v>
      </c>
      <c r="J968">
        <v>0.59077676722780204</v>
      </c>
      <c r="K968">
        <v>726.94187988644501</v>
      </c>
      <c r="L968">
        <v>779.94809111949098</v>
      </c>
      <c r="M968">
        <v>48.974151904360603</v>
      </c>
      <c r="N968">
        <v>0.198137181907662</v>
      </c>
      <c r="O968">
        <v>48.595805190188401</v>
      </c>
      <c r="P968">
        <v>13.647382029734899</v>
      </c>
    </row>
    <row r="969" spans="1:17" hidden="1" x14ac:dyDescent="0.3">
      <c r="A969" t="s">
        <v>2090</v>
      </c>
      <c r="B969" t="s">
        <v>2091</v>
      </c>
      <c r="C969" t="s">
        <v>3176</v>
      </c>
      <c r="D969" t="s">
        <v>501</v>
      </c>
      <c r="E969">
        <v>3032.1630040199998</v>
      </c>
      <c r="F969">
        <v>4666.2</v>
      </c>
      <c r="G969">
        <v>8.3914924785181899</v>
      </c>
      <c r="H969">
        <v>-8.7617221867363</v>
      </c>
      <c r="I969">
        <v>35.629462518253298</v>
      </c>
      <c r="J969">
        <v>-1.95142857787615</v>
      </c>
      <c r="K969">
        <v>4639.2816672694498</v>
      </c>
      <c r="L969">
        <v>3944.3078564952202</v>
      </c>
      <c r="M969">
        <v>36.617500437164999</v>
      </c>
      <c r="N969">
        <v>0.316930698984773</v>
      </c>
      <c r="O969">
        <v>16.283056877116199</v>
      </c>
      <c r="P969">
        <v>63.608632387230202</v>
      </c>
      <c r="Q969">
        <v>0.13214018600968899</v>
      </c>
    </row>
    <row r="970" spans="1:17" hidden="1" x14ac:dyDescent="0.3">
      <c r="A970" t="s">
        <v>2092</v>
      </c>
      <c r="B970" t="s">
        <v>2093</v>
      </c>
      <c r="C970" t="s">
        <v>3176</v>
      </c>
      <c r="D970" t="s">
        <v>281</v>
      </c>
      <c r="E970">
        <v>3024.8736366749999</v>
      </c>
      <c r="F970">
        <v>572</v>
      </c>
      <c r="G970">
        <v>142.18849673261801</v>
      </c>
      <c r="H970">
        <v>-5.91682530346535</v>
      </c>
      <c r="I970">
        <v>87.398721361522007</v>
      </c>
      <c r="J970">
        <v>2.4905389263431501</v>
      </c>
      <c r="K970">
        <v>600.75880802053996</v>
      </c>
      <c r="L970">
        <v>479.38404999330902</v>
      </c>
      <c r="M970">
        <v>44.395916754849097</v>
      </c>
      <c r="N970">
        <v>0.33345971493408</v>
      </c>
      <c r="O970">
        <v>58.881118881118802</v>
      </c>
      <c r="P970">
        <v>194.84536082474199</v>
      </c>
      <c r="Q970">
        <v>0.189400732366623</v>
      </c>
    </row>
    <row r="971" spans="1:17" hidden="1" x14ac:dyDescent="0.3">
      <c r="A971" t="s">
        <v>2094</v>
      </c>
      <c r="B971" t="s">
        <v>2095</v>
      </c>
      <c r="C971" t="s">
        <v>3176</v>
      </c>
      <c r="D971" t="s">
        <v>269</v>
      </c>
      <c r="E971">
        <v>3024.5840910000002</v>
      </c>
      <c r="F971">
        <v>281.2</v>
      </c>
      <c r="G971">
        <v>-15.198649823631699</v>
      </c>
      <c r="H971">
        <v>4.1540909539655102</v>
      </c>
      <c r="I971">
        <v>6.1029601065451597</v>
      </c>
      <c r="J971">
        <v>5.86698967129316</v>
      </c>
      <c r="K971">
        <v>275.00943808711702</v>
      </c>
      <c r="L971">
        <v>267.353956198437</v>
      </c>
      <c r="M971">
        <v>64.664156612782804</v>
      </c>
      <c r="N971">
        <v>0.43913055738277801</v>
      </c>
      <c r="O971">
        <v>20.732574679943099</v>
      </c>
      <c r="P971">
        <v>33.681958640361302</v>
      </c>
      <c r="Q971">
        <v>3.7219493188733001E-2</v>
      </c>
    </row>
    <row r="972" spans="1:17" hidden="1" x14ac:dyDescent="0.3">
      <c r="A972" t="s">
        <v>2096</v>
      </c>
      <c r="B972" t="s">
        <v>2097</v>
      </c>
      <c r="C972" t="s">
        <v>3176</v>
      </c>
      <c r="D972" t="s">
        <v>2098</v>
      </c>
      <c r="E972">
        <v>3017.8698440799999</v>
      </c>
      <c r="F972">
        <v>262.25</v>
      </c>
      <c r="G972">
        <v>13.411323553390501</v>
      </c>
      <c r="H972">
        <v>-9.4608615165314003</v>
      </c>
      <c r="I972">
        <v>18.699628528905901</v>
      </c>
      <c r="J972">
        <v>2.2329334948246702</v>
      </c>
      <c r="K972">
        <v>273.61316889389502</v>
      </c>
      <c r="M972">
        <v>42.043178422866497</v>
      </c>
      <c r="N972">
        <v>0.31927885499311798</v>
      </c>
      <c r="O972">
        <v>25.834127740705402</v>
      </c>
      <c r="P972">
        <v>142.26327944572699</v>
      </c>
    </row>
    <row r="973" spans="1:17" hidden="1" x14ac:dyDescent="0.3">
      <c r="A973" t="s">
        <v>2099</v>
      </c>
      <c r="B973" t="s">
        <v>2100</v>
      </c>
      <c r="C973" t="s">
        <v>3176</v>
      </c>
      <c r="D973" t="s">
        <v>1405</v>
      </c>
      <c r="E973">
        <v>3003.1297055099999</v>
      </c>
      <c r="F973">
        <v>386.65</v>
      </c>
      <c r="G973">
        <v>17.902516057319001</v>
      </c>
      <c r="H973">
        <v>-10.5308995794287</v>
      </c>
      <c r="I973">
        <v>8.4617969119078396</v>
      </c>
      <c r="J973">
        <v>2.6571043681894801</v>
      </c>
      <c r="K973">
        <v>395.98572041524102</v>
      </c>
      <c r="L973">
        <v>345.16841552035299</v>
      </c>
      <c r="M973">
        <v>39.726863499869403</v>
      </c>
      <c r="N973">
        <v>0.364499317014022</v>
      </c>
      <c r="O973">
        <v>16.862795810164201</v>
      </c>
      <c r="P973">
        <v>55.875831485587497</v>
      </c>
      <c r="Q973">
        <v>2.4896970611389999E-2</v>
      </c>
    </row>
    <row r="974" spans="1:17" hidden="1" x14ac:dyDescent="0.3">
      <c r="A974" t="s">
        <v>2101</v>
      </c>
      <c r="B974" t="s">
        <v>2102</v>
      </c>
      <c r="C974" t="s">
        <v>3176</v>
      </c>
      <c r="D974" t="s">
        <v>46</v>
      </c>
      <c r="E974">
        <v>2994.5720999999999</v>
      </c>
      <c r="F974">
        <v>234.17</v>
      </c>
      <c r="G974">
        <v>16.281517992557099</v>
      </c>
      <c r="H974">
        <v>-14.418224592238399</v>
      </c>
      <c r="I974">
        <v>38.386214232877101</v>
      </c>
      <c r="J974">
        <v>1.09967511430404</v>
      </c>
      <c r="K974">
        <v>234.73745659295301</v>
      </c>
      <c r="L974">
        <v>206.95884058689799</v>
      </c>
      <c r="M974">
        <v>40.367020435315801</v>
      </c>
      <c r="N974">
        <v>0.25893683220106301</v>
      </c>
      <c r="O974">
        <v>26.830934790963799</v>
      </c>
      <c r="P974">
        <v>66.078014184397105</v>
      </c>
    </row>
    <row r="975" spans="1:17" x14ac:dyDescent="0.3">
      <c r="A975" t="s">
        <v>2103</v>
      </c>
      <c r="B975" t="s">
        <v>2104</v>
      </c>
      <c r="C975" t="s">
        <v>3170</v>
      </c>
      <c r="D975" t="s">
        <v>78</v>
      </c>
      <c r="E975">
        <v>2991.1115284319999</v>
      </c>
      <c r="F975">
        <v>229.24</v>
      </c>
      <c r="G975">
        <v>-29.514390701131799</v>
      </c>
      <c r="H975">
        <v>-0.40948122080044402</v>
      </c>
      <c r="I975">
        <v>-10.212213456842401</v>
      </c>
      <c r="J975">
        <v>0.82892380562305901</v>
      </c>
      <c r="K975">
        <v>233.77592420982899</v>
      </c>
      <c r="L975">
        <v>235.356452341135</v>
      </c>
      <c r="M975">
        <v>41.763920505761</v>
      </c>
      <c r="N975">
        <v>0.29695497143414001</v>
      </c>
      <c r="O975">
        <v>33.048333624149301</v>
      </c>
      <c r="P975">
        <v>18.164948453608201</v>
      </c>
      <c r="Q975">
        <v>-6.1758452161357003E-2</v>
      </c>
    </row>
    <row r="976" spans="1:17" hidden="1" x14ac:dyDescent="0.3">
      <c r="A976" t="s">
        <v>2105</v>
      </c>
      <c r="B976" t="s">
        <v>2106</v>
      </c>
      <c r="C976" t="s">
        <v>3176</v>
      </c>
      <c r="D976" t="s">
        <v>204</v>
      </c>
      <c r="E976">
        <v>2990.2820531249999</v>
      </c>
      <c r="F976">
        <v>1984.15</v>
      </c>
      <c r="G976">
        <v>-35.9794915771744</v>
      </c>
      <c r="H976">
        <v>0.97902478850090302</v>
      </c>
      <c r="I976">
        <v>-6.7579176544067003</v>
      </c>
      <c r="J976">
        <v>1.7516307342973599E-2</v>
      </c>
      <c r="K976">
        <v>1995.3818515159801</v>
      </c>
      <c r="L976">
        <v>2024.9387157117101</v>
      </c>
      <c r="M976">
        <v>44.194152306903</v>
      </c>
      <c r="N976">
        <v>0.46735292411419199</v>
      </c>
      <c r="O976">
        <v>23.982561802283001</v>
      </c>
      <c r="P976">
        <v>13.890881956203501</v>
      </c>
      <c r="Q976">
        <v>4.5252909565205002E-2</v>
      </c>
    </row>
    <row r="977" spans="1:17" hidden="1" x14ac:dyDescent="0.3">
      <c r="A977" t="s">
        <v>2107</v>
      </c>
      <c r="B977" t="s">
        <v>2108</v>
      </c>
      <c r="C977" t="s">
        <v>3176</v>
      </c>
      <c r="D977" t="s">
        <v>118</v>
      </c>
      <c r="E977">
        <v>2988.73565315</v>
      </c>
      <c r="F977">
        <v>4283.7</v>
      </c>
      <c r="G977">
        <v>39.128748446612498</v>
      </c>
      <c r="H977">
        <v>-2.8467704416397202</v>
      </c>
      <c r="I977">
        <v>12.543481281563</v>
      </c>
      <c r="J977">
        <v>1.6258426210647501</v>
      </c>
      <c r="K977">
        <v>4205.7565547785298</v>
      </c>
      <c r="L977">
        <v>3838.0057717404302</v>
      </c>
      <c r="M977">
        <v>50.672865390938597</v>
      </c>
      <c r="N977">
        <v>1.03606572664577</v>
      </c>
      <c r="O977">
        <v>20.059761421201198</v>
      </c>
      <c r="P977">
        <v>100.81098818676099</v>
      </c>
      <c r="Q977">
        <v>0.14077245979689701</v>
      </c>
    </row>
    <row r="978" spans="1:17" hidden="1" x14ac:dyDescent="0.3">
      <c r="A978" t="s">
        <v>2109</v>
      </c>
      <c r="B978" t="s">
        <v>2110</v>
      </c>
      <c r="C978" t="s">
        <v>3176</v>
      </c>
      <c r="D978" t="s">
        <v>127</v>
      </c>
      <c r="E978">
        <v>2983.3039600000002</v>
      </c>
      <c r="F978">
        <v>600.85</v>
      </c>
      <c r="G978">
        <v>-48.519500848038497</v>
      </c>
      <c r="H978">
        <v>-0.41508952830380802</v>
      </c>
      <c r="I978">
        <v>-15.7950465659996</v>
      </c>
      <c r="J978">
        <v>0.62947784832890097</v>
      </c>
      <c r="K978">
        <v>591.92986857836399</v>
      </c>
      <c r="L978">
        <v>634.00514011580105</v>
      </c>
      <c r="M978">
        <v>44.283296975080503</v>
      </c>
      <c r="N978">
        <v>0.53180228798936102</v>
      </c>
      <c r="O978">
        <v>42.964134143296903</v>
      </c>
      <c r="P978">
        <v>19.930139720558799</v>
      </c>
      <c r="Q978">
        <v>3.5407081018994001E-2</v>
      </c>
    </row>
    <row r="979" spans="1:17" hidden="1" x14ac:dyDescent="0.3">
      <c r="A979" t="s">
        <v>2111</v>
      </c>
      <c r="B979" t="s">
        <v>2112</v>
      </c>
      <c r="C979" t="s">
        <v>3176</v>
      </c>
      <c r="D979" t="s">
        <v>1356</v>
      </c>
      <c r="E979">
        <v>2977.0468227000001</v>
      </c>
      <c r="F979">
        <v>561.79999999999995</v>
      </c>
      <c r="G979">
        <v>82.157182957144698</v>
      </c>
      <c r="H979">
        <v>7.04267166269877</v>
      </c>
      <c r="I979">
        <v>94.133630111078702</v>
      </c>
      <c r="J979">
        <v>3.05136862950171</v>
      </c>
      <c r="K979">
        <v>495.91187606066097</v>
      </c>
      <c r="L979">
        <v>367.79241875756497</v>
      </c>
      <c r="M979">
        <v>60.740338766357802</v>
      </c>
      <c r="N979">
        <v>1.1349267294688099</v>
      </c>
      <c r="O979">
        <v>9.2381630473478307</v>
      </c>
      <c r="P979">
        <v>165.43822348216301</v>
      </c>
      <c r="Q979">
        <v>0.106059995576924</v>
      </c>
    </row>
    <row r="980" spans="1:17" hidden="1" x14ac:dyDescent="0.3">
      <c r="A980" t="s">
        <v>2113</v>
      </c>
      <c r="B980" t="s">
        <v>2114</v>
      </c>
      <c r="C980" t="s">
        <v>3176</v>
      </c>
      <c r="D980" t="s">
        <v>232</v>
      </c>
      <c r="E980">
        <v>2971.49844717</v>
      </c>
      <c r="F980">
        <v>2600.4</v>
      </c>
      <c r="G980">
        <v>134.68599993622499</v>
      </c>
      <c r="H980">
        <v>39.098814060665802</v>
      </c>
      <c r="I980">
        <v>88.969001654030194</v>
      </c>
      <c r="J980">
        <v>11.143647710890599</v>
      </c>
      <c r="K980">
        <v>2090.2984989265301</v>
      </c>
      <c r="L980">
        <v>1592.42820235464</v>
      </c>
      <c r="M980">
        <v>83.000350294132602</v>
      </c>
      <c r="N980">
        <v>1.81655598111398</v>
      </c>
      <c r="O980">
        <v>7.6257498846331098</v>
      </c>
      <c r="P980">
        <v>182.636813216673</v>
      </c>
      <c r="Q980">
        <v>0.13981868221972901</v>
      </c>
    </row>
    <row r="981" spans="1:17" hidden="1" x14ac:dyDescent="0.3">
      <c r="A981" t="s">
        <v>2115</v>
      </c>
      <c r="B981" t="s">
        <v>2116</v>
      </c>
      <c r="C981" t="s">
        <v>3176</v>
      </c>
      <c r="D981" t="s">
        <v>483</v>
      </c>
      <c r="E981">
        <v>2961.1486252</v>
      </c>
      <c r="F981">
        <v>515.29999999999995</v>
      </c>
      <c r="G981">
        <v>-9.4641542472562907</v>
      </c>
      <c r="H981">
        <v>-1.4403024104712601</v>
      </c>
      <c r="I981">
        <v>-12.003683997642501</v>
      </c>
      <c r="J981">
        <v>4.4982991618261599</v>
      </c>
      <c r="K981">
        <v>517.66864930942995</v>
      </c>
      <c r="L981">
        <v>506.93936867087302</v>
      </c>
      <c r="M981">
        <v>63.5146381782099</v>
      </c>
      <c r="N981">
        <v>0.66370908428826503</v>
      </c>
      <c r="O981">
        <v>28.071026586454501</v>
      </c>
      <c r="P981">
        <v>33.757300454250398</v>
      </c>
      <c r="Q981">
        <v>2.7193874515319998E-2</v>
      </c>
    </row>
    <row r="982" spans="1:17" hidden="1" x14ac:dyDescent="0.3">
      <c r="A982" t="s">
        <v>2117</v>
      </c>
      <c r="B982" t="s">
        <v>2118</v>
      </c>
      <c r="C982" t="s">
        <v>3176</v>
      </c>
      <c r="D982" t="s">
        <v>281</v>
      </c>
      <c r="E982">
        <v>2959.5193554590001</v>
      </c>
      <c r="F982">
        <v>93.58</v>
      </c>
      <c r="G982">
        <v>48.360978189055501</v>
      </c>
      <c r="H982">
        <v>26.027123533483099</v>
      </c>
      <c r="I982">
        <v>62.200452559891097</v>
      </c>
      <c r="J982">
        <v>22.211194364389801</v>
      </c>
      <c r="K982">
        <v>75.247991767018704</v>
      </c>
      <c r="L982">
        <v>61.762007824468498</v>
      </c>
      <c r="M982">
        <v>82.847075282823297</v>
      </c>
      <c r="N982">
        <v>1.1992967686478999</v>
      </c>
      <c r="O982">
        <v>10.760846334686899</v>
      </c>
      <c r="P982">
        <v>103.656147986942</v>
      </c>
      <c r="Q982">
        <v>9.5816008340243994E-2</v>
      </c>
    </row>
    <row r="983" spans="1:17" hidden="1" x14ac:dyDescent="0.3">
      <c r="A983" t="s">
        <v>2119</v>
      </c>
      <c r="B983" t="s">
        <v>2120</v>
      </c>
      <c r="C983" t="s">
        <v>3176</v>
      </c>
      <c r="D983" t="s">
        <v>837</v>
      </c>
      <c r="E983">
        <v>2953.2</v>
      </c>
      <c r="F983">
        <v>482.2</v>
      </c>
      <c r="G983">
        <v>-15.803077534514699</v>
      </c>
      <c r="H983">
        <v>23.944124819471</v>
      </c>
      <c r="I983">
        <v>-2.7666485231273499</v>
      </c>
      <c r="J983">
        <v>27.3172887530929</v>
      </c>
      <c r="O983">
        <v>8.8034010783906993</v>
      </c>
      <c r="P983">
        <v>26.8947368421052</v>
      </c>
    </row>
    <row r="984" spans="1:17" hidden="1" x14ac:dyDescent="0.3">
      <c r="A984" t="s">
        <v>2121</v>
      </c>
      <c r="B984" t="s">
        <v>2122</v>
      </c>
      <c r="C984" t="s">
        <v>3176</v>
      </c>
      <c r="D984" t="s">
        <v>258</v>
      </c>
      <c r="E984">
        <v>2945.7</v>
      </c>
      <c r="F984">
        <v>15034.15</v>
      </c>
      <c r="G984">
        <v>-21.070353835599398</v>
      </c>
      <c r="H984">
        <v>-3.4120100970665201</v>
      </c>
      <c r="I984">
        <v>12.056013651411901</v>
      </c>
      <c r="J984">
        <v>6.7378575298315901</v>
      </c>
      <c r="K984">
        <v>14845.7543993373</v>
      </c>
      <c r="L984">
        <v>13866.076097444</v>
      </c>
      <c r="M984">
        <v>52.137852942340302</v>
      </c>
      <c r="N984">
        <v>0.75444748488226698</v>
      </c>
      <c r="O984">
        <v>13.076229783526101</v>
      </c>
      <c r="P984">
        <v>44.545236034996599</v>
      </c>
      <c r="Q984">
        <v>0.13892647290051899</v>
      </c>
    </row>
    <row r="985" spans="1:17" hidden="1" x14ac:dyDescent="0.3">
      <c r="A985" t="s">
        <v>2123</v>
      </c>
      <c r="B985" t="s">
        <v>2124</v>
      </c>
      <c r="C985" t="s">
        <v>3176</v>
      </c>
      <c r="D985" t="s">
        <v>403</v>
      </c>
      <c r="E985">
        <v>2935.8250050000001</v>
      </c>
      <c r="F985">
        <v>1680.65</v>
      </c>
      <c r="G985">
        <v>276.97401612711798</v>
      </c>
      <c r="H985">
        <v>-6.2388172687878303</v>
      </c>
      <c r="I985">
        <v>141.321895732493</v>
      </c>
      <c r="J985">
        <v>-0.67007440905527604</v>
      </c>
      <c r="K985">
        <v>1693.8876926462301</v>
      </c>
      <c r="L985">
        <v>1203.8322396782401</v>
      </c>
      <c r="M985">
        <v>44.710096443932599</v>
      </c>
      <c r="N985">
        <v>0.355025740294585</v>
      </c>
      <c r="O985">
        <v>29.664118049564099</v>
      </c>
      <c r="P985">
        <v>330.935897435897</v>
      </c>
      <c r="Q985">
        <v>0.28176667836054398</v>
      </c>
    </row>
    <row r="986" spans="1:17" hidden="1" x14ac:dyDescent="0.3">
      <c r="A986" t="s">
        <v>2125</v>
      </c>
      <c r="B986" t="s">
        <v>2126</v>
      </c>
      <c r="C986" t="s">
        <v>3176</v>
      </c>
      <c r="D986" t="s">
        <v>158</v>
      </c>
      <c r="E986">
        <v>2929.7854256599999</v>
      </c>
      <c r="F986">
        <v>304.25</v>
      </c>
      <c r="G986">
        <v>-17.804390164817502</v>
      </c>
      <c r="H986">
        <v>-14.2552645047389</v>
      </c>
      <c r="I986">
        <v>-26.151074806894101</v>
      </c>
      <c r="J986">
        <v>-2.0454018138918699</v>
      </c>
      <c r="K986">
        <v>344.85766109860498</v>
      </c>
      <c r="L986">
        <v>343.50419711306199</v>
      </c>
      <c r="M986">
        <v>37.791949115550402</v>
      </c>
      <c r="N986">
        <v>1.1702256777206299</v>
      </c>
      <c r="O986">
        <v>58.816762530813399</v>
      </c>
      <c r="P986">
        <v>18.247182277497</v>
      </c>
      <c r="Q986">
        <v>8.5285604079710003E-2</v>
      </c>
    </row>
    <row r="987" spans="1:17" hidden="1" x14ac:dyDescent="0.3">
      <c r="A987" t="s">
        <v>2127</v>
      </c>
      <c r="B987" t="s">
        <v>2128</v>
      </c>
      <c r="C987" t="s">
        <v>3176</v>
      </c>
      <c r="D987" t="s">
        <v>751</v>
      </c>
      <c r="E987">
        <v>2929.7086490000002</v>
      </c>
      <c r="F987">
        <v>714.15</v>
      </c>
      <c r="G987">
        <v>-30.106952799836101</v>
      </c>
      <c r="H987">
        <v>-4.7848778740609399</v>
      </c>
      <c r="I987">
        <v>3.6533851415810399</v>
      </c>
      <c r="J987">
        <v>1.7530507515002201</v>
      </c>
      <c r="K987">
        <v>730.45825256983596</v>
      </c>
      <c r="L987">
        <v>703.86839685592997</v>
      </c>
      <c r="M987">
        <v>44.664745136020301</v>
      </c>
      <c r="N987">
        <v>0.28769302922041501</v>
      </c>
      <c r="O987">
        <v>22.187215570958401</v>
      </c>
      <c r="P987">
        <v>27.2540983606557</v>
      </c>
      <c r="Q987">
        <v>-2.0264637628957999E-2</v>
      </c>
    </row>
    <row r="988" spans="1:17" hidden="1" x14ac:dyDescent="0.3">
      <c r="A988" t="s">
        <v>2129</v>
      </c>
      <c r="B988" t="s">
        <v>2130</v>
      </c>
      <c r="C988" t="s">
        <v>3176</v>
      </c>
      <c r="D988" t="s">
        <v>204</v>
      </c>
      <c r="E988">
        <v>2922.9946092</v>
      </c>
      <c r="F988">
        <v>932.1</v>
      </c>
      <c r="G988">
        <v>5.3759428451525304</v>
      </c>
      <c r="H988">
        <v>-11.231086996888999</v>
      </c>
      <c r="I988">
        <v>33.630970970661799</v>
      </c>
      <c r="J988">
        <v>-4.8022207897643803</v>
      </c>
      <c r="K988">
        <v>917.23131136366499</v>
      </c>
      <c r="L988">
        <v>755.13493358950097</v>
      </c>
      <c r="M988">
        <v>32.913323296453797</v>
      </c>
      <c r="N988">
        <v>0.47347481548907799</v>
      </c>
      <c r="O988">
        <v>22.057719128848799</v>
      </c>
      <c r="P988">
        <v>68.843401865773004</v>
      </c>
      <c r="Q988">
        <v>7.7697501794471005E-2</v>
      </c>
    </row>
    <row r="989" spans="1:17" hidden="1" x14ac:dyDescent="0.3">
      <c r="A989" t="s">
        <v>2131</v>
      </c>
      <c r="B989" t="s">
        <v>2132</v>
      </c>
      <c r="C989" t="s">
        <v>3176</v>
      </c>
      <c r="D989" t="s">
        <v>624</v>
      </c>
      <c r="E989">
        <v>2915.6420779199998</v>
      </c>
      <c r="F989">
        <v>2141.35</v>
      </c>
      <c r="G989">
        <v>309.73592054282102</v>
      </c>
      <c r="H989">
        <v>9.3646123778896708</v>
      </c>
      <c r="I989">
        <v>22.8185998958716</v>
      </c>
      <c r="J989">
        <v>14.2236414131894</v>
      </c>
      <c r="K989">
        <v>1855.0419237528199</v>
      </c>
      <c r="L989">
        <v>1473.54504485697</v>
      </c>
      <c r="M989">
        <v>84.980069572351596</v>
      </c>
      <c r="N989">
        <v>0.69958145713631803</v>
      </c>
      <c r="O989">
        <v>4.85908422256988</v>
      </c>
      <c r="P989">
        <v>343.20604367173701</v>
      </c>
      <c r="Q989">
        <v>0.25257356064564601</v>
      </c>
    </row>
    <row r="990" spans="1:17" x14ac:dyDescent="0.3">
      <c r="A990" t="s">
        <v>2133</v>
      </c>
      <c r="B990" t="s">
        <v>2134</v>
      </c>
      <c r="C990" t="s">
        <v>3161</v>
      </c>
      <c r="D990" t="s">
        <v>548</v>
      </c>
      <c r="E990">
        <v>2914.12680262</v>
      </c>
      <c r="F990">
        <v>1001.35</v>
      </c>
      <c r="G990">
        <v>-5.1934060703108802</v>
      </c>
      <c r="H990">
        <v>-3.6122863453210798</v>
      </c>
      <c r="I990">
        <v>-23.837051724148001</v>
      </c>
      <c r="J990">
        <v>1.1994519471945599</v>
      </c>
      <c r="K990">
        <v>1005.4030538030501</v>
      </c>
      <c r="L990">
        <v>1005.74204492887</v>
      </c>
      <c r="M990">
        <v>44.379244457298498</v>
      </c>
      <c r="N990">
        <v>0.75402940897366499</v>
      </c>
      <c r="O990">
        <v>26.224596794327599</v>
      </c>
      <c r="P990">
        <v>23.623456790123399</v>
      </c>
      <c r="Q990">
        <v>1.8794466445740999E-2</v>
      </c>
    </row>
    <row r="991" spans="1:17" hidden="1" x14ac:dyDescent="0.3">
      <c r="A991" t="s">
        <v>2135</v>
      </c>
      <c r="B991" t="s">
        <v>2136</v>
      </c>
      <c r="C991" t="s">
        <v>3176</v>
      </c>
      <c r="D991" t="s">
        <v>1928</v>
      </c>
      <c r="E991">
        <v>2893.44</v>
      </c>
      <c r="F991">
        <v>439.4</v>
      </c>
      <c r="G991">
        <v>42.8392760565998</v>
      </c>
      <c r="H991">
        <v>34.325099333376102</v>
      </c>
      <c r="I991">
        <v>56.999990391264397</v>
      </c>
      <c r="J991">
        <v>18.5407319765362</v>
      </c>
      <c r="K991">
        <v>351.87594122079599</v>
      </c>
      <c r="L991">
        <v>295.91364540519402</v>
      </c>
      <c r="M991">
        <v>73.645359112730901</v>
      </c>
      <c r="N991">
        <v>2.3434433529502599</v>
      </c>
      <c r="O991">
        <v>8.4660901228948706</v>
      </c>
      <c r="P991">
        <v>93.525655142039099</v>
      </c>
      <c r="Q991">
        <v>0.18746382143681101</v>
      </c>
    </row>
    <row r="992" spans="1:17" hidden="1" x14ac:dyDescent="0.3">
      <c r="A992" t="s">
        <v>2137</v>
      </c>
      <c r="B992" t="s">
        <v>2138</v>
      </c>
      <c r="C992" t="s">
        <v>3176</v>
      </c>
      <c r="D992" t="s">
        <v>54</v>
      </c>
      <c r="E992">
        <v>2888.3272636000002</v>
      </c>
      <c r="F992">
        <v>374.3</v>
      </c>
      <c r="G992">
        <v>169.41485851018501</v>
      </c>
      <c r="H992">
        <v>17.879841684765399</v>
      </c>
      <c r="I992">
        <v>121.05039886355701</v>
      </c>
      <c r="J992">
        <v>4.6158766104552997</v>
      </c>
      <c r="K992">
        <v>298.11864495096398</v>
      </c>
      <c r="L992">
        <v>217.805413402434</v>
      </c>
      <c r="M992">
        <v>62.479306364158099</v>
      </c>
      <c r="N992">
        <v>1.36209659470899</v>
      </c>
      <c r="O992">
        <v>4.6353192626235398</v>
      </c>
      <c r="P992">
        <v>234.64461332141201</v>
      </c>
      <c r="Q992">
        <v>7.3946944187465002E-2</v>
      </c>
    </row>
    <row r="993" spans="1:17" x14ac:dyDescent="0.3">
      <c r="A993" t="s">
        <v>2139</v>
      </c>
      <c r="B993" t="s">
        <v>2140</v>
      </c>
      <c r="C993" t="s">
        <v>3159</v>
      </c>
      <c r="D993" t="s">
        <v>443</v>
      </c>
      <c r="E993">
        <v>2877.5396734229998</v>
      </c>
      <c r="F993">
        <v>86.73</v>
      </c>
      <c r="G993">
        <v>-29.044744302198701</v>
      </c>
      <c r="H993">
        <v>2.3910024142461901</v>
      </c>
      <c r="I993">
        <v>-21.469472315604701</v>
      </c>
      <c r="J993">
        <v>-0.57909938393079097</v>
      </c>
      <c r="K993">
        <v>85.963421562303395</v>
      </c>
      <c r="L993">
        <v>86.042265564088098</v>
      </c>
      <c r="M993">
        <v>43.552597599578199</v>
      </c>
      <c r="N993">
        <v>1.04314378820454</v>
      </c>
      <c r="O993">
        <v>38.3604289173296</v>
      </c>
      <c r="P993">
        <v>38.657074340527501</v>
      </c>
      <c r="Q993">
        <v>-4.4252413986899997E-4</v>
      </c>
    </row>
    <row r="994" spans="1:17" hidden="1" x14ac:dyDescent="0.3">
      <c r="A994" t="s">
        <v>2141</v>
      </c>
      <c r="B994" t="s">
        <v>2142</v>
      </c>
      <c r="C994" t="s">
        <v>3176</v>
      </c>
      <c r="D994" t="s">
        <v>345</v>
      </c>
      <c r="E994">
        <v>2869.4350970999999</v>
      </c>
      <c r="F994">
        <v>314.10000000000002</v>
      </c>
      <c r="G994">
        <v>26.685585798599</v>
      </c>
      <c r="H994">
        <v>21.728214943183801</v>
      </c>
      <c r="I994">
        <v>69.929671389577607</v>
      </c>
      <c r="J994">
        <v>19.154008159492601</v>
      </c>
      <c r="K994">
        <v>253.065764095367</v>
      </c>
      <c r="M994">
        <v>81.278431739577599</v>
      </c>
      <c r="N994">
        <v>1.6570691042146899</v>
      </c>
      <c r="O994">
        <v>4.5208532314549403</v>
      </c>
      <c r="P994">
        <v>108.565737051792</v>
      </c>
    </row>
    <row r="995" spans="1:17" hidden="1" x14ac:dyDescent="0.3">
      <c r="A995" t="s">
        <v>2143</v>
      </c>
      <c r="B995" t="s">
        <v>2144</v>
      </c>
      <c r="C995" t="s">
        <v>3176</v>
      </c>
      <c r="D995" t="s">
        <v>104</v>
      </c>
      <c r="E995">
        <v>2868.3898721999999</v>
      </c>
      <c r="F995">
        <v>764.35</v>
      </c>
      <c r="G995">
        <v>-20.102788776727099</v>
      </c>
      <c r="H995">
        <v>-2.0570425987632501</v>
      </c>
      <c r="I995">
        <v>-15.2339486157588</v>
      </c>
      <c r="J995">
        <v>-1.1844778918607199</v>
      </c>
      <c r="K995">
        <v>800.02765930518797</v>
      </c>
      <c r="L995">
        <v>760.96863548588101</v>
      </c>
      <c r="M995">
        <v>28.2608763584645</v>
      </c>
      <c r="N995">
        <v>0.63310045972038498</v>
      </c>
      <c r="O995">
        <v>32.923398966442001</v>
      </c>
      <c r="P995">
        <v>42.297309876198398</v>
      </c>
      <c r="Q995">
        <v>5.3241332157051999E-2</v>
      </c>
    </row>
    <row r="996" spans="1:17" hidden="1" x14ac:dyDescent="0.3">
      <c r="A996" t="s">
        <v>2145</v>
      </c>
      <c r="B996" t="s">
        <v>2146</v>
      </c>
      <c r="C996" t="s">
        <v>3176</v>
      </c>
      <c r="D996" t="s">
        <v>358</v>
      </c>
      <c r="E996">
        <v>2854.2561980999999</v>
      </c>
      <c r="F996">
        <v>264.3</v>
      </c>
      <c r="G996">
        <v>-21.594138601314</v>
      </c>
      <c r="H996">
        <v>11.6863650353955</v>
      </c>
      <c r="I996">
        <v>19.555150493984499</v>
      </c>
      <c r="J996">
        <v>1.11216054796477</v>
      </c>
      <c r="K996">
        <v>242.70657329571301</v>
      </c>
      <c r="L996">
        <v>221.31396911038399</v>
      </c>
      <c r="M996">
        <v>52.634595169745701</v>
      </c>
      <c r="N996">
        <v>1.5062415243506699</v>
      </c>
      <c r="O996">
        <v>5.9402194475974097</v>
      </c>
      <c r="P996">
        <v>47.653631284916202</v>
      </c>
      <c r="Q996">
        <v>2.4428384225218001E-2</v>
      </c>
    </row>
    <row r="997" spans="1:17" hidden="1" x14ac:dyDescent="0.3">
      <c r="A997" t="s">
        <v>2147</v>
      </c>
      <c r="B997" t="s">
        <v>2148</v>
      </c>
      <c r="C997" t="s">
        <v>3176</v>
      </c>
      <c r="D997" t="s">
        <v>46</v>
      </c>
      <c r="E997">
        <v>2852.1724980499998</v>
      </c>
      <c r="F997">
        <v>2650.35</v>
      </c>
      <c r="G997">
        <v>30.3309300088745</v>
      </c>
      <c r="H997">
        <v>-13.9170329456168</v>
      </c>
      <c r="I997">
        <v>6.9867621158550097</v>
      </c>
      <c r="J997">
        <v>0.41177731940574602</v>
      </c>
      <c r="K997">
        <v>2845.7355142045599</v>
      </c>
      <c r="L997">
        <v>2574.94554806622</v>
      </c>
      <c r="M997">
        <v>37.842277997877403</v>
      </c>
      <c r="N997">
        <v>0.42430388832310101</v>
      </c>
      <c r="O997">
        <v>39.902277057747</v>
      </c>
      <c r="P997">
        <v>68.650970410435804</v>
      </c>
      <c r="Q997">
        <v>0.104345887941208</v>
      </c>
    </row>
    <row r="998" spans="1:17" hidden="1" x14ac:dyDescent="0.3">
      <c r="A998" t="s">
        <v>2149</v>
      </c>
      <c r="B998" t="s">
        <v>2150</v>
      </c>
      <c r="C998" t="s">
        <v>3176</v>
      </c>
      <c r="D998" t="s">
        <v>72</v>
      </c>
      <c r="E998">
        <v>2847.1549805700001</v>
      </c>
      <c r="F998">
        <v>491.75</v>
      </c>
      <c r="G998">
        <v>-21.034160219232099</v>
      </c>
      <c r="H998">
        <v>-13.5665096023533</v>
      </c>
      <c r="I998">
        <v>-7.9977312078446996</v>
      </c>
      <c r="J998">
        <v>-9.4684837335444694E-2</v>
      </c>
      <c r="K998">
        <v>538.26183237216401</v>
      </c>
      <c r="M998">
        <v>37.2117987684246</v>
      </c>
      <c r="O998">
        <v>27.605490594814398</v>
      </c>
      <c r="P998">
        <v>4.5831561037856297</v>
      </c>
    </row>
    <row r="999" spans="1:17" hidden="1" x14ac:dyDescent="0.3">
      <c r="A999" t="s">
        <v>2151</v>
      </c>
      <c r="B999" t="s">
        <v>2152</v>
      </c>
      <c r="C999" t="s">
        <v>3176</v>
      </c>
      <c r="D999" t="s">
        <v>367</v>
      </c>
      <c r="E999">
        <v>2843.9348144999999</v>
      </c>
      <c r="F999">
        <v>1899</v>
      </c>
      <c r="G999">
        <v>-46.957397208786297</v>
      </c>
      <c r="H999">
        <v>1.7730596090478099</v>
      </c>
      <c r="I999">
        <v>-11.8490251105765</v>
      </c>
      <c r="J999">
        <v>4.9308673083286596</v>
      </c>
      <c r="K999">
        <v>1886.9298012987799</v>
      </c>
      <c r="L999">
        <v>1971.37116983636</v>
      </c>
      <c r="M999">
        <v>62.571634752029198</v>
      </c>
      <c r="N999">
        <v>0.49189407729637902</v>
      </c>
      <c r="O999">
        <v>29.5418641390205</v>
      </c>
      <c r="P999">
        <v>12.366863905325401</v>
      </c>
      <c r="Q999">
        <v>-0.103797762004251</v>
      </c>
    </row>
    <row r="1000" spans="1:17" x14ac:dyDescent="0.3">
      <c r="A1000" t="s">
        <v>2153</v>
      </c>
      <c r="B1000" t="s">
        <v>2154</v>
      </c>
      <c r="C1000" t="s">
        <v>3165</v>
      </c>
      <c r="D1000" t="s">
        <v>281</v>
      </c>
      <c r="E1000">
        <v>2839.5851317400002</v>
      </c>
      <c r="F1000">
        <v>463</v>
      </c>
      <c r="G1000">
        <v>-24.268221538207001</v>
      </c>
      <c r="H1000">
        <v>20.1946928168745</v>
      </c>
      <c r="I1000">
        <v>8.9943534419709898</v>
      </c>
      <c r="J1000">
        <v>13.4568359631314</v>
      </c>
      <c r="K1000">
        <v>430.79341943860601</v>
      </c>
      <c r="L1000">
        <v>414.27189481198099</v>
      </c>
      <c r="M1000">
        <v>75.550263374667907</v>
      </c>
      <c r="N1000">
        <v>1.6356753326201301</v>
      </c>
      <c r="O1000">
        <v>15.7451403887688</v>
      </c>
      <c r="P1000">
        <v>39.942572162611398</v>
      </c>
      <c r="Q1000">
        <v>-3.0040182851725002E-2</v>
      </c>
    </row>
    <row r="1001" spans="1:17" hidden="1" x14ac:dyDescent="0.3">
      <c r="A1001" t="s">
        <v>2155</v>
      </c>
      <c r="B1001" t="s">
        <v>2156</v>
      </c>
      <c r="C1001" t="s">
        <v>3176</v>
      </c>
      <c r="D1001" t="s">
        <v>376</v>
      </c>
      <c r="E1001">
        <v>2823.1896822449999</v>
      </c>
      <c r="F1001">
        <v>938.1</v>
      </c>
      <c r="G1001">
        <v>65.034254706199306</v>
      </c>
      <c r="H1001">
        <v>0.36972611724797699</v>
      </c>
      <c r="I1001">
        <v>73.597117785963604</v>
      </c>
      <c r="J1001">
        <v>3.8755736054954699</v>
      </c>
      <c r="K1001">
        <v>848.52063539168796</v>
      </c>
      <c r="L1001">
        <v>681.14454803809895</v>
      </c>
      <c r="M1001">
        <v>56.365161847509498</v>
      </c>
      <c r="N1001">
        <v>1.47287496148008</v>
      </c>
      <c r="O1001">
        <v>15.5793625413068</v>
      </c>
      <c r="P1001">
        <v>105.520867564903</v>
      </c>
      <c r="Q1001">
        <v>6.9855517580809004E-2</v>
      </c>
    </row>
    <row r="1002" spans="1:17" hidden="1" x14ac:dyDescent="0.3">
      <c r="A1002" t="s">
        <v>2157</v>
      </c>
      <c r="B1002" t="s">
        <v>2158</v>
      </c>
      <c r="C1002" t="s">
        <v>3176</v>
      </c>
      <c r="D1002" t="s">
        <v>286</v>
      </c>
      <c r="E1002">
        <v>2822.7773750000001</v>
      </c>
      <c r="F1002">
        <v>4407.6000000000004</v>
      </c>
      <c r="G1002">
        <v>2394.0135791924799</v>
      </c>
      <c r="H1002">
        <v>30.046349555519299</v>
      </c>
      <c r="I1002">
        <v>241.94860741897699</v>
      </c>
      <c r="J1002">
        <v>27.572578854498001</v>
      </c>
      <c r="K1002">
        <v>3603.35834652325</v>
      </c>
      <c r="L1002">
        <v>2249.9826728020098</v>
      </c>
      <c r="M1002">
        <v>67.324828569332794</v>
      </c>
      <c r="N1002">
        <v>1.07130996189884</v>
      </c>
      <c r="O1002">
        <v>8.8778473545693508</v>
      </c>
      <c r="P1002">
        <v>2604.0490797545999</v>
      </c>
      <c r="Q1002">
        <v>0.24851758806277099</v>
      </c>
    </row>
    <row r="1003" spans="1:17" hidden="1" x14ac:dyDescent="0.3">
      <c r="A1003" t="s">
        <v>2159</v>
      </c>
      <c r="B1003" t="s">
        <v>2160</v>
      </c>
      <c r="C1003" t="s">
        <v>3176</v>
      </c>
      <c r="D1003" t="s">
        <v>964</v>
      </c>
      <c r="E1003">
        <v>2814.5227830899998</v>
      </c>
      <c r="F1003">
        <v>2119.35</v>
      </c>
      <c r="G1003">
        <v>317.00826260867598</v>
      </c>
      <c r="H1003">
        <v>55.883961063032203</v>
      </c>
      <c r="I1003">
        <v>194.19982373245301</v>
      </c>
      <c r="J1003">
        <v>12.100243964052099</v>
      </c>
      <c r="K1003">
        <v>1557.0258542254501</v>
      </c>
      <c r="L1003">
        <v>975.47850882577302</v>
      </c>
      <c r="M1003">
        <v>73.392225368070598</v>
      </c>
      <c r="N1003">
        <v>0.58855328022825504</v>
      </c>
      <c r="O1003">
        <v>12.2985821124401</v>
      </c>
      <c r="P1003">
        <v>454.15086939469199</v>
      </c>
    </row>
    <row r="1004" spans="1:17" hidden="1" x14ac:dyDescent="0.3">
      <c r="A1004" t="s">
        <v>2161</v>
      </c>
      <c r="B1004" t="s">
        <v>2162</v>
      </c>
      <c r="C1004" t="s">
        <v>3176</v>
      </c>
      <c r="D1004" t="s">
        <v>218</v>
      </c>
      <c r="E1004">
        <v>2809.1862000000001</v>
      </c>
      <c r="F1004">
        <v>1728.85</v>
      </c>
      <c r="G1004">
        <v>53.433411471434901</v>
      </c>
      <c r="H1004">
        <v>-8.40574022776239</v>
      </c>
      <c r="I1004">
        <v>1.8481524294179399</v>
      </c>
      <c r="J1004">
        <v>1.6763986678031799E-2</v>
      </c>
      <c r="K1004">
        <v>1874.1409475478399</v>
      </c>
      <c r="L1004">
        <v>1584.4966602015299</v>
      </c>
      <c r="M1004">
        <v>45.9211350780229</v>
      </c>
      <c r="N1004">
        <v>0.85045755931831801</v>
      </c>
      <c r="O1004">
        <v>45.761633455765399</v>
      </c>
      <c r="P1004">
        <v>86.690783435019696</v>
      </c>
    </row>
    <row r="1005" spans="1:17" hidden="1" x14ac:dyDescent="0.3">
      <c r="A1005" t="s">
        <v>2163</v>
      </c>
      <c r="B1005" t="s">
        <v>2164</v>
      </c>
      <c r="C1005" t="s">
        <v>3176</v>
      </c>
      <c r="D1005" t="s">
        <v>199</v>
      </c>
      <c r="E1005">
        <v>2803.4472631200001</v>
      </c>
      <c r="F1005">
        <v>1894.6</v>
      </c>
      <c r="G1005">
        <v>28.483997662906699</v>
      </c>
      <c r="H1005">
        <v>-8.1101929557769292</v>
      </c>
      <c r="I1005">
        <v>-15.848180727600999</v>
      </c>
      <c r="J1005">
        <v>-2.74649599438118</v>
      </c>
      <c r="K1005">
        <v>2034.0692498533199</v>
      </c>
      <c r="L1005">
        <v>1858.41604319266</v>
      </c>
      <c r="M1005">
        <v>32.016067460662903</v>
      </c>
      <c r="N1005">
        <v>0.85486280306676199</v>
      </c>
      <c r="O1005">
        <v>30.8983426580808</v>
      </c>
      <c r="P1005">
        <v>65.611888111888007</v>
      </c>
      <c r="Q1005">
        <v>0.12642515766918</v>
      </c>
    </row>
    <row r="1006" spans="1:17" hidden="1" x14ac:dyDescent="0.3">
      <c r="A1006" t="s">
        <v>2165</v>
      </c>
      <c r="B1006" t="s">
        <v>2166</v>
      </c>
      <c r="C1006" t="s">
        <v>3176</v>
      </c>
      <c r="D1006" t="s">
        <v>662</v>
      </c>
      <c r="E1006">
        <v>2788.4488095849902</v>
      </c>
      <c r="F1006">
        <v>2325.8000000000002</v>
      </c>
      <c r="G1006">
        <v>-37.450880254671702</v>
      </c>
      <c r="H1006">
        <v>-15.1469715455978</v>
      </c>
      <c r="I1006">
        <v>-7.2264454931809601</v>
      </c>
      <c r="J1006">
        <v>-4.6171208879614198</v>
      </c>
      <c r="K1006">
        <v>2525.9230878369999</v>
      </c>
      <c r="L1006">
        <v>2416.93383959931</v>
      </c>
      <c r="M1006">
        <v>35.061901910652701</v>
      </c>
      <c r="N1006">
        <v>0.68648352124702805</v>
      </c>
      <c r="O1006">
        <v>38.8769455671166</v>
      </c>
      <c r="P1006">
        <v>19.452505071775199</v>
      </c>
      <c r="Q1006">
        <v>7.5424133802992996E-2</v>
      </c>
    </row>
    <row r="1007" spans="1:17" hidden="1" x14ac:dyDescent="0.3">
      <c r="A1007" t="s">
        <v>2167</v>
      </c>
      <c r="B1007" t="s">
        <v>2168</v>
      </c>
      <c r="C1007" t="s">
        <v>3176</v>
      </c>
      <c r="D1007" t="s">
        <v>624</v>
      </c>
      <c r="E1007">
        <v>2783.2983949999998</v>
      </c>
      <c r="F1007">
        <v>613.54999999999995</v>
      </c>
      <c r="G1007">
        <v>-10.9630518822811</v>
      </c>
      <c r="H1007">
        <v>-8.0273724332761702</v>
      </c>
      <c r="I1007">
        <v>15.5820585369623</v>
      </c>
      <c r="J1007">
        <v>6.6538272146314403</v>
      </c>
      <c r="K1007">
        <v>625.14580277766004</v>
      </c>
      <c r="L1007">
        <v>573.62479288392694</v>
      </c>
      <c r="M1007">
        <v>51.332158338539998</v>
      </c>
      <c r="N1007">
        <v>0.51171059360157201</v>
      </c>
      <c r="O1007">
        <v>14.0901312036509</v>
      </c>
      <c r="P1007">
        <v>34.846153846153797</v>
      </c>
      <c r="Q1007">
        <v>1.7256706434553001E-2</v>
      </c>
    </row>
    <row r="1008" spans="1:17" hidden="1" x14ac:dyDescent="0.3">
      <c r="A1008" t="s">
        <v>2169</v>
      </c>
      <c r="B1008" t="s">
        <v>2170</v>
      </c>
      <c r="C1008" t="s">
        <v>3176</v>
      </c>
      <c r="D1008" t="s">
        <v>977</v>
      </c>
      <c r="E1008">
        <v>2773.5765200000001</v>
      </c>
      <c r="F1008">
        <v>1194.6500000000001</v>
      </c>
      <c r="G1008">
        <v>17.689951182618501</v>
      </c>
      <c r="H1008">
        <v>39.695200993904898</v>
      </c>
      <c r="I1008">
        <v>41.857090512781802</v>
      </c>
      <c r="J1008">
        <v>0.90690603236543199</v>
      </c>
      <c r="K1008">
        <v>1014.96520576661</v>
      </c>
      <c r="L1008">
        <v>846.98207709328199</v>
      </c>
      <c r="M1008">
        <v>56.513389968373701</v>
      </c>
      <c r="N1008">
        <v>0.53175760537391403</v>
      </c>
      <c r="O1008">
        <v>11.748210773029699</v>
      </c>
      <c r="P1008">
        <v>85.923274453349904</v>
      </c>
      <c r="Q1008">
        <v>8.6440810198853996E-2</v>
      </c>
    </row>
    <row r="1009" spans="1:17" x14ac:dyDescent="0.3">
      <c r="A1009" t="s">
        <v>2171</v>
      </c>
      <c r="B1009" t="s">
        <v>2172</v>
      </c>
      <c r="C1009" t="s">
        <v>3173</v>
      </c>
      <c r="D1009" t="s">
        <v>258</v>
      </c>
      <c r="E1009">
        <v>2771.5784880000001</v>
      </c>
      <c r="F1009">
        <v>405.35</v>
      </c>
      <c r="G1009">
        <v>-56.745590812893397</v>
      </c>
      <c r="H1009">
        <v>-4.4532462187094097</v>
      </c>
      <c r="I1009">
        <v>-26.777307994570101</v>
      </c>
      <c r="J1009">
        <v>0.94004350837785899</v>
      </c>
      <c r="K1009">
        <v>424.878338106336</v>
      </c>
      <c r="L1009">
        <v>471.14329021717202</v>
      </c>
      <c r="M1009">
        <v>40.735662233135201</v>
      </c>
      <c r="N1009">
        <v>0.77823291515636595</v>
      </c>
      <c r="O1009">
        <v>49.4634266683113</v>
      </c>
      <c r="P1009">
        <v>1.8723297310882101</v>
      </c>
      <c r="Q1009">
        <v>-0.14165712408758799</v>
      </c>
    </row>
    <row r="1010" spans="1:17" hidden="1" x14ac:dyDescent="0.3">
      <c r="A1010" t="s">
        <v>2173</v>
      </c>
      <c r="B1010" t="s">
        <v>2174</v>
      </c>
      <c r="C1010" t="s">
        <v>3176</v>
      </c>
      <c r="D1010" t="s">
        <v>21</v>
      </c>
      <c r="E1010">
        <v>2768.81674896</v>
      </c>
      <c r="F1010">
        <v>403.6</v>
      </c>
      <c r="G1010">
        <v>1.9252178281903101</v>
      </c>
      <c r="H1010">
        <v>16.7472610771527</v>
      </c>
      <c r="I1010">
        <v>-15.184963988966</v>
      </c>
      <c r="J1010">
        <v>17.431985301524399</v>
      </c>
      <c r="K1010">
        <v>364.743159813597</v>
      </c>
      <c r="L1010">
        <v>369.98673362786298</v>
      </c>
      <c r="M1010">
        <v>81.281578348514401</v>
      </c>
      <c r="N1010">
        <v>1.68242896043886</v>
      </c>
      <c r="O1010">
        <v>71.147175421209099</v>
      </c>
      <c r="P1010">
        <v>68.834971763229404</v>
      </c>
      <c r="Q1010">
        <v>0.12803580518861701</v>
      </c>
    </row>
    <row r="1011" spans="1:17" hidden="1" x14ac:dyDescent="0.3">
      <c r="A1011" t="s">
        <v>2175</v>
      </c>
      <c r="B1011" t="s">
        <v>2176</v>
      </c>
      <c r="C1011" t="s">
        <v>3176</v>
      </c>
      <c r="D1011" t="s">
        <v>536</v>
      </c>
      <c r="E1011">
        <v>2750.8174622699999</v>
      </c>
      <c r="F1011">
        <v>88.56</v>
      </c>
      <c r="G1011">
        <v>-2.2100164240582001</v>
      </c>
      <c r="H1011">
        <v>8.34468567760916</v>
      </c>
      <c r="I1011">
        <v>0.95002635599047203</v>
      </c>
      <c r="J1011">
        <v>4.2093034051076197</v>
      </c>
      <c r="K1011">
        <v>82.126391635179502</v>
      </c>
      <c r="L1011">
        <v>75.724157923156298</v>
      </c>
      <c r="M1011">
        <v>65.984592693568004</v>
      </c>
      <c r="N1011">
        <v>2.5192417718415898</v>
      </c>
      <c r="O1011">
        <v>31.9444444444444</v>
      </c>
      <c r="P1011">
        <v>71.961165048543606</v>
      </c>
      <c r="Q1011">
        <v>0.15206409520081701</v>
      </c>
    </row>
    <row r="1012" spans="1:17" hidden="1" x14ac:dyDescent="0.3">
      <c r="A1012" t="s">
        <v>2177</v>
      </c>
      <c r="B1012" t="s">
        <v>2178</v>
      </c>
      <c r="C1012" t="s">
        <v>3176</v>
      </c>
      <c r="D1012" t="s">
        <v>127</v>
      </c>
      <c r="E1012">
        <v>2740.2222080000001</v>
      </c>
      <c r="F1012">
        <v>566.35</v>
      </c>
      <c r="G1012">
        <v>-2.3657881996036698</v>
      </c>
      <c r="H1012">
        <v>-2.15517394743507</v>
      </c>
      <c r="I1012">
        <v>15.284851682623501</v>
      </c>
      <c r="J1012">
        <v>-3.0260034584536002</v>
      </c>
      <c r="K1012">
        <v>591.66189334179796</v>
      </c>
      <c r="L1012">
        <v>544.25798443944996</v>
      </c>
      <c r="M1012">
        <v>32.232174785005597</v>
      </c>
      <c r="N1012">
        <v>0.46544259734083498</v>
      </c>
      <c r="O1012">
        <v>28.8602454312703</v>
      </c>
      <c r="P1012">
        <v>37.296969696969697</v>
      </c>
      <c r="Q1012">
        <v>1.9504670786525E-2</v>
      </c>
    </row>
    <row r="1013" spans="1:17" hidden="1" x14ac:dyDescent="0.3">
      <c r="A1013" t="s">
        <v>2179</v>
      </c>
      <c r="B1013" t="s">
        <v>2180</v>
      </c>
      <c r="C1013" t="s">
        <v>3176</v>
      </c>
      <c r="D1013" t="s">
        <v>281</v>
      </c>
      <c r="E1013">
        <v>2738.709738259</v>
      </c>
      <c r="F1013">
        <v>107.79</v>
      </c>
      <c r="G1013">
        <v>-5.0476045488950696</v>
      </c>
      <c r="H1013">
        <v>17.727854553061501</v>
      </c>
      <c r="I1013">
        <v>12.246824483517999</v>
      </c>
      <c r="J1013">
        <v>4.3129271986595503</v>
      </c>
      <c r="K1013">
        <v>94.759617582020397</v>
      </c>
      <c r="L1013">
        <v>87.569894131777104</v>
      </c>
      <c r="M1013">
        <v>64.065646066413905</v>
      </c>
      <c r="N1013">
        <v>1.2676906692818</v>
      </c>
      <c r="O1013">
        <v>4.8798589850635299</v>
      </c>
      <c r="P1013">
        <v>50.966386554621799</v>
      </c>
      <c r="Q1013">
        <v>-2.9282730041135002E-2</v>
      </c>
    </row>
    <row r="1014" spans="1:17" hidden="1" x14ac:dyDescent="0.3">
      <c r="A1014" t="s">
        <v>2181</v>
      </c>
      <c r="B1014" t="s">
        <v>2182</v>
      </c>
      <c r="C1014" t="s">
        <v>3176</v>
      </c>
      <c r="D1014" t="s">
        <v>132</v>
      </c>
      <c r="E1014">
        <v>2733.8244500000001</v>
      </c>
      <c r="F1014">
        <v>481</v>
      </c>
      <c r="G1014">
        <v>-40.751336059638099</v>
      </c>
      <c r="H1014">
        <v>20.628443850523698</v>
      </c>
      <c r="I1014">
        <v>5.7099030030536397</v>
      </c>
      <c r="J1014">
        <v>2.1763200685764099</v>
      </c>
      <c r="K1014">
        <v>424.13110531782098</v>
      </c>
      <c r="L1014">
        <v>438.12704455279697</v>
      </c>
      <c r="M1014">
        <v>70.857602160963197</v>
      </c>
      <c r="N1014">
        <v>2.11561917044977</v>
      </c>
      <c r="O1014">
        <v>24.740124740124699</v>
      </c>
      <c r="P1014">
        <v>48</v>
      </c>
      <c r="Q1014">
        <v>0.26583499826018803</v>
      </c>
    </row>
    <row r="1015" spans="1:17" hidden="1" x14ac:dyDescent="0.3">
      <c r="A1015" t="s">
        <v>2183</v>
      </c>
      <c r="B1015" t="s">
        <v>2184</v>
      </c>
      <c r="C1015" t="s">
        <v>3176</v>
      </c>
      <c r="D1015" t="s">
        <v>501</v>
      </c>
      <c r="E1015">
        <v>2730.7855850000001</v>
      </c>
      <c r="F1015">
        <v>1156</v>
      </c>
      <c r="G1015">
        <v>94.739846473594298</v>
      </c>
      <c r="H1015">
        <v>4.4430324887823298</v>
      </c>
      <c r="I1015">
        <v>84.686292462910401</v>
      </c>
      <c r="J1015">
        <v>7.4537765651260202</v>
      </c>
      <c r="K1015">
        <v>1026.6720218456301</v>
      </c>
      <c r="L1015">
        <v>794.19512880612695</v>
      </c>
      <c r="M1015">
        <v>62.8957888689336</v>
      </c>
      <c r="N1015">
        <v>1.0667088726576099</v>
      </c>
      <c r="O1015">
        <v>8.8624567474048401</v>
      </c>
      <c r="P1015">
        <v>138.35051546391699</v>
      </c>
    </row>
    <row r="1016" spans="1:17" hidden="1" x14ac:dyDescent="0.3">
      <c r="A1016" t="s">
        <v>2185</v>
      </c>
      <c r="B1016" t="s">
        <v>2186</v>
      </c>
      <c r="C1016" t="s">
        <v>3176</v>
      </c>
      <c r="D1016" t="s">
        <v>75</v>
      </c>
      <c r="E1016">
        <v>2730.5985000000001</v>
      </c>
      <c r="F1016">
        <v>998.15</v>
      </c>
      <c r="G1016">
        <v>311.63937839328702</v>
      </c>
      <c r="H1016">
        <v>14.828149916636301</v>
      </c>
      <c r="I1016">
        <v>-1.9519844218400999</v>
      </c>
      <c r="J1016">
        <v>-10.25325586488</v>
      </c>
      <c r="K1016">
        <v>1052.0718116586199</v>
      </c>
      <c r="L1016">
        <v>930.15679581450399</v>
      </c>
      <c r="M1016">
        <v>41.945704324165</v>
      </c>
      <c r="N1016">
        <v>2.4386490718215099</v>
      </c>
      <c r="O1016">
        <v>59.094324500325598</v>
      </c>
      <c r="P1016">
        <v>350.02254283137898</v>
      </c>
      <c r="Q1016">
        <v>0.17824086783444401</v>
      </c>
    </row>
    <row r="1017" spans="1:17" hidden="1" x14ac:dyDescent="0.3">
      <c r="A1017" t="s">
        <v>2187</v>
      </c>
      <c r="B1017" t="s">
        <v>2188</v>
      </c>
      <c r="C1017" t="s">
        <v>3176</v>
      </c>
      <c r="D1017" t="s">
        <v>163</v>
      </c>
      <c r="E1017">
        <v>2727.7479650400001</v>
      </c>
      <c r="F1017">
        <v>1765.5</v>
      </c>
      <c r="G1017">
        <v>125.508971778934</v>
      </c>
      <c r="H1017">
        <v>13.124592535311599</v>
      </c>
      <c r="I1017">
        <v>20.278488943047599</v>
      </c>
      <c r="J1017">
        <v>9.8448932806975105</v>
      </c>
      <c r="K1017">
        <v>1614.04231152073</v>
      </c>
      <c r="L1017">
        <v>1240.4244851035201</v>
      </c>
      <c r="M1017">
        <v>59.946738052714998</v>
      </c>
      <c r="N1017">
        <v>0.77749316296299098</v>
      </c>
      <c r="O1017">
        <v>10.2803738317756</v>
      </c>
      <c r="P1017">
        <v>229.53803079794599</v>
      </c>
      <c r="Q1017">
        <v>0.110697369018947</v>
      </c>
    </row>
    <row r="1018" spans="1:17" hidden="1" x14ac:dyDescent="0.3">
      <c r="A1018" t="s">
        <v>2189</v>
      </c>
      <c r="B1018" t="s">
        <v>2190</v>
      </c>
      <c r="C1018" t="s">
        <v>3176</v>
      </c>
      <c r="D1018" t="s">
        <v>1527</v>
      </c>
      <c r="E1018">
        <v>2725.3988183249999</v>
      </c>
      <c r="F1018">
        <v>370.55</v>
      </c>
      <c r="G1018">
        <v>-31.977492236082998</v>
      </c>
      <c r="H1018">
        <v>-8.3664018432406699</v>
      </c>
      <c r="I1018">
        <v>-18.941063224695601</v>
      </c>
      <c r="J1018">
        <v>-4.9932379096187702</v>
      </c>
      <c r="O1018">
        <v>16.354068276885702</v>
      </c>
      <c r="P1018">
        <v>4.0432402077776199</v>
      </c>
    </row>
    <row r="1019" spans="1:17" hidden="1" x14ac:dyDescent="0.3">
      <c r="A1019" t="s">
        <v>2191</v>
      </c>
      <c r="B1019" t="s">
        <v>2192</v>
      </c>
      <c r="C1019" t="s">
        <v>3176</v>
      </c>
      <c r="D1019" t="s">
        <v>218</v>
      </c>
      <c r="E1019">
        <v>2713.92</v>
      </c>
      <c r="F1019">
        <v>613.1</v>
      </c>
      <c r="G1019">
        <v>72.0174644669316</v>
      </c>
      <c r="H1019">
        <v>35.003934858473201</v>
      </c>
      <c r="I1019">
        <v>110.157422308758</v>
      </c>
      <c r="J1019">
        <v>1.6009191012394499</v>
      </c>
      <c r="K1019">
        <v>495.96241131334699</v>
      </c>
      <c r="L1019">
        <v>380.77054895172301</v>
      </c>
      <c r="M1019">
        <v>65.373804745908302</v>
      </c>
      <c r="N1019">
        <v>1.40071601215751</v>
      </c>
      <c r="O1019">
        <v>9.2807046158864797</v>
      </c>
      <c r="P1019">
        <v>169.5537480765</v>
      </c>
      <c r="Q1019">
        <v>0.20520932539815601</v>
      </c>
    </row>
    <row r="1020" spans="1:17" hidden="1" x14ac:dyDescent="0.3">
      <c r="A1020" t="s">
        <v>2193</v>
      </c>
      <c r="B1020" t="s">
        <v>2194</v>
      </c>
      <c r="C1020" t="s">
        <v>3176</v>
      </c>
      <c r="D1020" t="s">
        <v>46</v>
      </c>
      <c r="E1020">
        <v>2708.5948065900002</v>
      </c>
      <c r="F1020">
        <v>394.55</v>
      </c>
      <c r="G1020">
        <v>92.170722049631195</v>
      </c>
      <c r="H1020">
        <v>-12.727670052323701</v>
      </c>
      <c r="I1020">
        <v>28.134609579836901</v>
      </c>
      <c r="J1020">
        <v>-4.75232543334364</v>
      </c>
      <c r="K1020">
        <v>435.42155757338298</v>
      </c>
      <c r="L1020">
        <v>350.62950337454402</v>
      </c>
      <c r="M1020">
        <v>29.359692791625399</v>
      </c>
      <c r="N1020">
        <v>0.14493327756507601</v>
      </c>
      <c r="O1020">
        <v>63.730832594094501</v>
      </c>
      <c r="P1020">
        <v>150.11093502377099</v>
      </c>
      <c r="Q1020">
        <v>2.9696198738089E-2</v>
      </c>
    </row>
    <row r="1021" spans="1:17" hidden="1" x14ac:dyDescent="0.3">
      <c r="A1021" t="s">
        <v>2195</v>
      </c>
      <c r="B1021" t="s">
        <v>2196</v>
      </c>
      <c r="C1021" t="s">
        <v>3176</v>
      </c>
      <c r="D1021" t="s">
        <v>403</v>
      </c>
      <c r="E1021">
        <v>2690.3620439450001</v>
      </c>
      <c r="F1021">
        <v>1164.75</v>
      </c>
      <c r="G1021">
        <v>-37.8131887558133</v>
      </c>
      <c r="H1021">
        <v>-3.4429062916979598</v>
      </c>
      <c r="I1021">
        <v>-17.090853319609199</v>
      </c>
      <c r="J1021">
        <v>-0.36190601733341998</v>
      </c>
      <c r="K1021">
        <v>1178.06439137508</v>
      </c>
      <c r="L1021">
        <v>1206.4974908613499</v>
      </c>
      <c r="M1021">
        <v>45.620052128458497</v>
      </c>
      <c r="N1021">
        <v>0.80264914740272897</v>
      </c>
      <c r="O1021">
        <v>23.631680618158398</v>
      </c>
      <c r="P1021">
        <v>6.7598533455545304</v>
      </c>
      <c r="Q1021">
        <v>-1.6773660755570002E-2</v>
      </c>
    </row>
    <row r="1022" spans="1:17" hidden="1" x14ac:dyDescent="0.3">
      <c r="A1022" t="s">
        <v>2197</v>
      </c>
      <c r="B1022" t="s">
        <v>2198</v>
      </c>
      <c r="C1022" t="s">
        <v>3176</v>
      </c>
      <c r="D1022" t="s">
        <v>127</v>
      </c>
      <c r="E1022">
        <v>2682.7812185160001</v>
      </c>
      <c r="F1022">
        <v>50.45</v>
      </c>
      <c r="G1022">
        <v>13.1888864855776</v>
      </c>
      <c r="H1022">
        <v>10.4561458348328</v>
      </c>
      <c r="I1022">
        <v>17.548644351449699</v>
      </c>
      <c r="J1022">
        <v>1.3299823301429901</v>
      </c>
      <c r="K1022">
        <v>46.983326291691</v>
      </c>
      <c r="L1022">
        <v>41.056201552447803</v>
      </c>
      <c r="M1022">
        <v>57.868799629367302</v>
      </c>
      <c r="N1022">
        <v>0.57164176160103697</v>
      </c>
      <c r="O1022">
        <v>6.9375619425173296</v>
      </c>
      <c r="P1022">
        <v>64.439374185136899</v>
      </c>
      <c r="Q1022">
        <v>0.11540044224056401</v>
      </c>
    </row>
    <row r="1023" spans="1:17" hidden="1" x14ac:dyDescent="0.3">
      <c r="A1023" t="s">
        <v>2199</v>
      </c>
      <c r="B1023" t="s">
        <v>2200</v>
      </c>
      <c r="C1023" t="s">
        <v>3176</v>
      </c>
      <c r="D1023" t="s">
        <v>204</v>
      </c>
      <c r="E1023">
        <v>2682.05126544</v>
      </c>
      <c r="F1023">
        <v>2812.15</v>
      </c>
      <c r="G1023">
        <v>-4.3734101943941504</v>
      </c>
      <c r="H1023">
        <v>0.13757312679839101</v>
      </c>
      <c r="I1023">
        <v>12.9244694932394</v>
      </c>
      <c r="J1023">
        <v>-1.12350131667234</v>
      </c>
      <c r="K1023">
        <v>2835.6601632685201</v>
      </c>
      <c r="L1023">
        <v>2609.13156365651</v>
      </c>
      <c r="M1023">
        <v>46.389655830464598</v>
      </c>
      <c r="N1023">
        <v>0.98123140864235503</v>
      </c>
      <c r="O1023">
        <v>7.8818697437903404</v>
      </c>
      <c r="P1023">
        <v>33.975702715578798</v>
      </c>
      <c r="Q1023">
        <v>6.7171604895425993E-2</v>
      </c>
    </row>
    <row r="1024" spans="1:17" hidden="1" x14ac:dyDescent="0.3">
      <c r="A1024" t="s">
        <v>2201</v>
      </c>
      <c r="B1024" t="s">
        <v>2202</v>
      </c>
      <c r="C1024" t="s">
        <v>3176</v>
      </c>
      <c r="D1024" t="s">
        <v>345</v>
      </c>
      <c r="E1024">
        <v>2668.7642804550001</v>
      </c>
      <c r="F1024">
        <v>836</v>
      </c>
      <c r="G1024">
        <v>25.880057268867301</v>
      </c>
      <c r="H1024">
        <v>24.397820143754601</v>
      </c>
      <c r="I1024">
        <v>70.536674766808503</v>
      </c>
      <c r="J1024">
        <v>-1.0151121793079401</v>
      </c>
      <c r="K1024">
        <v>708.08295286559496</v>
      </c>
      <c r="L1024">
        <v>571.96807675095397</v>
      </c>
      <c r="M1024">
        <v>51.960003066930398</v>
      </c>
      <c r="N1024">
        <v>0.47218996956853898</v>
      </c>
      <c r="O1024">
        <v>5.1555023923445003</v>
      </c>
      <c r="P1024">
        <v>104.15140415140399</v>
      </c>
      <c r="Q1024">
        <v>-3.2623735630255002E-2</v>
      </c>
    </row>
    <row r="1025" spans="1:17" x14ac:dyDescent="0.3">
      <c r="A1025" t="s">
        <v>2203</v>
      </c>
      <c r="B1025" t="s">
        <v>2204</v>
      </c>
      <c r="C1025" t="s">
        <v>3160</v>
      </c>
      <c r="D1025" t="s">
        <v>286</v>
      </c>
      <c r="E1025">
        <v>2668.2930476649999</v>
      </c>
      <c r="F1025">
        <v>1778.4</v>
      </c>
      <c r="G1025">
        <v>-9.3814018777600108</v>
      </c>
      <c r="H1025">
        <v>-2.09009673991017</v>
      </c>
      <c r="I1025">
        <v>-9.6236242807066699</v>
      </c>
      <c r="J1025">
        <v>3.49761301073683</v>
      </c>
      <c r="K1025">
        <v>1769.78256920947</v>
      </c>
      <c r="L1025">
        <v>1695.8626278921699</v>
      </c>
      <c r="M1025">
        <v>57.7773915525406</v>
      </c>
      <c r="N1025">
        <v>0.54569235774258396</v>
      </c>
      <c r="O1025">
        <v>19.6243814664867</v>
      </c>
      <c r="P1025">
        <v>35.755725190839598</v>
      </c>
      <c r="Q1025">
        <v>2.6051731996849001E-2</v>
      </c>
    </row>
    <row r="1026" spans="1:17" hidden="1" x14ac:dyDescent="0.3">
      <c r="A1026" t="s">
        <v>2205</v>
      </c>
      <c r="B1026" t="s">
        <v>2206</v>
      </c>
      <c r="C1026" t="s">
        <v>3176</v>
      </c>
      <c r="D1026" t="s">
        <v>78</v>
      </c>
      <c r="E1026">
        <v>2663.5257707699998</v>
      </c>
      <c r="F1026">
        <v>981.6</v>
      </c>
      <c r="G1026">
        <v>140.96942334833199</v>
      </c>
      <c r="H1026">
        <v>4.7721457856135796</v>
      </c>
      <c r="I1026">
        <v>22.1179772274971</v>
      </c>
      <c r="J1026">
        <v>-8.3513407138354001</v>
      </c>
      <c r="K1026">
        <v>949.98421097089704</v>
      </c>
      <c r="L1026">
        <v>789.28157384778694</v>
      </c>
      <c r="M1026">
        <v>40.050886057295202</v>
      </c>
      <c r="N1026">
        <v>1.3393791410068401</v>
      </c>
      <c r="O1026">
        <v>11.420130399348</v>
      </c>
      <c r="P1026">
        <v>179.300042680324</v>
      </c>
      <c r="Q1026">
        <v>7.5917896130657997E-2</v>
      </c>
    </row>
    <row r="1027" spans="1:17" hidden="1" x14ac:dyDescent="0.3">
      <c r="A1027" t="s">
        <v>2207</v>
      </c>
      <c r="B1027" t="s">
        <v>2208</v>
      </c>
      <c r="C1027" t="s">
        <v>3176</v>
      </c>
      <c r="D1027" t="s">
        <v>367</v>
      </c>
      <c r="E1027">
        <v>2656.4855297300001</v>
      </c>
      <c r="F1027">
        <v>787.3</v>
      </c>
      <c r="G1027">
        <v>-43.658694035568899</v>
      </c>
      <c r="H1027">
        <v>1.31482093253941</v>
      </c>
      <c r="I1027">
        <v>-19.7919121025738</v>
      </c>
      <c r="J1027">
        <v>2.19959811513933</v>
      </c>
      <c r="K1027">
        <v>790.329769421729</v>
      </c>
      <c r="L1027">
        <v>826.76672828932305</v>
      </c>
      <c r="M1027">
        <v>57.357118588618199</v>
      </c>
      <c r="N1027">
        <v>0.81767626605950505</v>
      </c>
      <c r="O1027">
        <v>24.971421313349399</v>
      </c>
      <c r="P1027">
        <v>10.173523649594101</v>
      </c>
      <c r="Q1027">
        <v>2.3630104909845E-2</v>
      </c>
    </row>
    <row r="1028" spans="1:17" x14ac:dyDescent="0.3">
      <c r="A1028" t="s">
        <v>2209</v>
      </c>
      <c r="B1028" t="s">
        <v>2210</v>
      </c>
      <c r="C1028" t="s">
        <v>3164</v>
      </c>
      <c r="D1028" t="s">
        <v>46</v>
      </c>
      <c r="E1028">
        <v>2655.9999969999999</v>
      </c>
      <c r="F1028">
        <v>661.65</v>
      </c>
      <c r="G1028">
        <v>-43.960393589164099</v>
      </c>
      <c r="H1028">
        <v>-4.5933649016921096</v>
      </c>
      <c r="I1028">
        <v>-8.86180470571718</v>
      </c>
      <c r="J1028">
        <v>0.65160490987236397</v>
      </c>
      <c r="K1028">
        <v>678.468985839732</v>
      </c>
      <c r="L1028">
        <v>693.17368806163199</v>
      </c>
      <c r="M1028">
        <v>42.631200236663297</v>
      </c>
      <c r="N1028">
        <v>0.43097270401439902</v>
      </c>
      <c r="O1028">
        <v>26.789087886344699</v>
      </c>
      <c r="P1028">
        <v>10.2933822303717</v>
      </c>
      <c r="Q1028">
        <v>3.4486356200593003E-2</v>
      </c>
    </row>
    <row r="1029" spans="1:17" hidden="1" x14ac:dyDescent="0.3">
      <c r="A1029" t="s">
        <v>2211</v>
      </c>
      <c r="B1029" t="s">
        <v>2212</v>
      </c>
      <c r="C1029" t="s">
        <v>3176</v>
      </c>
      <c r="D1029" t="s">
        <v>54</v>
      </c>
      <c r="E1029">
        <v>2651.174327875</v>
      </c>
      <c r="F1029">
        <v>1071.3499999999999</v>
      </c>
      <c r="G1029">
        <v>17.634409518769299</v>
      </c>
      <c r="H1029">
        <v>-6.30479248306552</v>
      </c>
      <c r="I1029">
        <v>2.6256793933620801</v>
      </c>
      <c r="J1029">
        <v>-3.0173037377494998</v>
      </c>
      <c r="K1029">
        <v>1112.4010986255701</v>
      </c>
      <c r="L1029">
        <v>1008.34915924935</v>
      </c>
      <c r="M1029">
        <v>25.803630934125199</v>
      </c>
      <c r="N1029">
        <v>0.60084511891078496</v>
      </c>
      <c r="O1029">
        <v>15.741821066878201</v>
      </c>
      <c r="P1029">
        <v>78.573214434536098</v>
      </c>
      <c r="Q1029">
        <v>8.8409284118939994E-3</v>
      </c>
    </row>
    <row r="1030" spans="1:17" hidden="1" x14ac:dyDescent="0.3">
      <c r="A1030" t="s">
        <v>2213</v>
      </c>
      <c r="B1030" t="s">
        <v>2214</v>
      </c>
      <c r="C1030" t="s">
        <v>3176</v>
      </c>
      <c r="D1030" t="s">
        <v>258</v>
      </c>
      <c r="E1030">
        <v>2644.4717925</v>
      </c>
      <c r="F1030">
        <v>18128.05</v>
      </c>
      <c r="G1030">
        <v>-4.4104302043875903</v>
      </c>
      <c r="H1030">
        <v>-3.1601859469650302</v>
      </c>
      <c r="I1030">
        <v>20.2637181175783</v>
      </c>
      <c r="J1030">
        <v>1.0297429655471899</v>
      </c>
      <c r="K1030">
        <v>17918.5682583585</v>
      </c>
      <c r="L1030">
        <v>15702.209432972</v>
      </c>
      <c r="M1030">
        <v>49.244956226095397</v>
      </c>
      <c r="N1030">
        <v>0.71897958263848205</v>
      </c>
      <c r="O1030">
        <v>15.290944144571499</v>
      </c>
      <c r="P1030">
        <v>43.873412698412601</v>
      </c>
      <c r="Q1030">
        <v>0.14451527048622601</v>
      </c>
    </row>
    <row r="1031" spans="1:17" hidden="1" x14ac:dyDescent="0.3">
      <c r="A1031" t="s">
        <v>2215</v>
      </c>
      <c r="B1031" t="s">
        <v>2216</v>
      </c>
      <c r="C1031" t="s">
        <v>3176</v>
      </c>
      <c r="D1031" t="s">
        <v>1677</v>
      </c>
      <c r="E1031">
        <v>2644.090741</v>
      </c>
      <c r="F1031">
        <v>62.56</v>
      </c>
      <c r="G1031">
        <v>-3.4216563197715701</v>
      </c>
      <c r="H1031">
        <v>0.62917002474749595</v>
      </c>
      <c r="I1031">
        <v>-2.9485927437093902</v>
      </c>
      <c r="J1031">
        <v>1.2246464872223599</v>
      </c>
      <c r="K1031">
        <v>62.102504714987099</v>
      </c>
      <c r="L1031">
        <v>59.528345926664898</v>
      </c>
      <c r="M1031">
        <v>53.860821394049402</v>
      </c>
      <c r="N1031">
        <v>1.2469321420425901</v>
      </c>
      <c r="O1031">
        <v>5.4187979539641997</v>
      </c>
      <c r="P1031">
        <v>27.387497454693499</v>
      </c>
      <c r="Q1031">
        <v>-2.7484158448541001E-2</v>
      </c>
    </row>
    <row r="1032" spans="1:17" hidden="1" x14ac:dyDescent="0.3">
      <c r="A1032" t="s">
        <v>2217</v>
      </c>
      <c r="B1032" t="s">
        <v>2218</v>
      </c>
      <c r="C1032" t="s">
        <v>3176</v>
      </c>
      <c r="D1032" t="s">
        <v>545</v>
      </c>
      <c r="E1032">
        <v>2632.6623749999999</v>
      </c>
      <c r="F1032">
        <v>520.25</v>
      </c>
      <c r="G1032">
        <v>52.100361024786402</v>
      </c>
      <c r="H1032">
        <v>-12.0238084733161</v>
      </c>
      <c r="I1032">
        <v>59.556305196356902</v>
      </c>
      <c r="J1032">
        <v>-8.3862018033539591</v>
      </c>
      <c r="K1032">
        <v>541.93296432175896</v>
      </c>
      <c r="L1032">
        <v>434.61880307863498</v>
      </c>
      <c r="M1032">
        <v>31.4249107368382</v>
      </c>
      <c r="N1032">
        <v>1.4985000562886399</v>
      </c>
      <c r="O1032">
        <v>20.134550696780298</v>
      </c>
      <c r="P1032">
        <v>100.096153846153</v>
      </c>
    </row>
    <row r="1033" spans="1:17" hidden="1" x14ac:dyDescent="0.3">
      <c r="A1033" t="s">
        <v>2219</v>
      </c>
      <c r="B1033" t="s">
        <v>2220</v>
      </c>
      <c r="C1033" t="s">
        <v>3176</v>
      </c>
      <c r="D1033" t="s">
        <v>982</v>
      </c>
      <c r="E1033">
        <v>2629.3966335</v>
      </c>
      <c r="F1033">
        <v>397.85</v>
      </c>
      <c r="G1033">
        <v>-0.86693624852476903</v>
      </c>
      <c r="H1033">
        <v>-6.8406996668959099</v>
      </c>
      <c r="I1033">
        <v>11.900642237750001</v>
      </c>
      <c r="J1033">
        <v>-8.8780395454816002E-2</v>
      </c>
      <c r="K1033">
        <v>398.05095928225398</v>
      </c>
      <c r="M1033">
        <v>41.807593480425801</v>
      </c>
      <c r="N1033">
        <v>0.48598930627300702</v>
      </c>
      <c r="O1033">
        <v>19.366595450546601</v>
      </c>
      <c r="P1033">
        <v>40.981573352232402</v>
      </c>
    </row>
    <row r="1034" spans="1:17" x14ac:dyDescent="0.3">
      <c r="A1034" t="s">
        <v>2221</v>
      </c>
      <c r="B1034" t="s">
        <v>2222</v>
      </c>
      <c r="C1034" t="s">
        <v>3172</v>
      </c>
      <c r="D1034" t="s">
        <v>414</v>
      </c>
      <c r="E1034">
        <v>2624.8024637099902</v>
      </c>
      <c r="F1034">
        <v>500.05</v>
      </c>
      <c r="G1034">
        <v>-26.594802095928198</v>
      </c>
      <c r="H1034">
        <v>4.1167122521144401</v>
      </c>
      <c r="I1034">
        <v>-9.4962931420173096</v>
      </c>
      <c r="J1034">
        <v>5.2718067147718504</v>
      </c>
      <c r="K1034">
        <v>474.74261002047501</v>
      </c>
      <c r="L1034">
        <v>493.59113030692203</v>
      </c>
      <c r="M1034">
        <v>68.887232763201297</v>
      </c>
      <c r="N1034">
        <v>2.6708250433835401</v>
      </c>
      <c r="O1034">
        <v>16.388361163883602</v>
      </c>
      <c r="P1034">
        <v>15.458323712768401</v>
      </c>
      <c r="Q1034">
        <v>-1.380325243923E-3</v>
      </c>
    </row>
    <row r="1035" spans="1:17" hidden="1" x14ac:dyDescent="0.3">
      <c r="A1035" t="s">
        <v>2223</v>
      </c>
      <c r="B1035" t="s">
        <v>2224</v>
      </c>
      <c r="C1035" t="s">
        <v>3176</v>
      </c>
      <c r="D1035" t="s">
        <v>1514</v>
      </c>
      <c r="E1035">
        <v>2621.7714344649999</v>
      </c>
      <c r="F1035">
        <v>184.93</v>
      </c>
      <c r="G1035">
        <v>62.655893839866202</v>
      </c>
      <c r="H1035">
        <v>64.978292194453303</v>
      </c>
      <c r="I1035">
        <v>45.741726013926197</v>
      </c>
      <c r="J1035">
        <v>15.010684858623801</v>
      </c>
      <c r="K1035">
        <v>140.47422137564899</v>
      </c>
      <c r="L1035">
        <v>118.463411441658</v>
      </c>
      <c r="M1035">
        <v>77.421625102284395</v>
      </c>
      <c r="N1035">
        <v>1.7206254059088799</v>
      </c>
      <c r="O1035">
        <v>10.257935435029401</v>
      </c>
      <c r="P1035">
        <v>120.023795359904</v>
      </c>
      <c r="Q1035">
        <v>9.2693330660897993E-2</v>
      </c>
    </row>
    <row r="1036" spans="1:17" hidden="1" x14ac:dyDescent="0.3">
      <c r="A1036" t="s">
        <v>2225</v>
      </c>
      <c r="B1036" t="s">
        <v>2226</v>
      </c>
      <c r="C1036" t="s">
        <v>3176</v>
      </c>
      <c r="D1036" t="s">
        <v>163</v>
      </c>
      <c r="E1036">
        <v>2616.8285323250002</v>
      </c>
      <c r="F1036">
        <v>392.3</v>
      </c>
      <c r="G1036">
        <v>-15.33922621937</v>
      </c>
      <c r="H1036">
        <v>-7.8073610015511603</v>
      </c>
      <c r="I1036">
        <v>31.101924136642701</v>
      </c>
      <c r="J1036">
        <v>-1.7223893303807101</v>
      </c>
      <c r="K1036">
        <v>411.702273018173</v>
      </c>
      <c r="L1036">
        <v>366.94471250934299</v>
      </c>
      <c r="M1036">
        <v>35.207438974536799</v>
      </c>
      <c r="N1036">
        <v>0.63463718537457403</v>
      </c>
      <c r="O1036">
        <v>23.374968136630098</v>
      </c>
      <c r="P1036">
        <v>58.825910931174</v>
      </c>
      <c r="Q1036">
        <v>0.106457699507311</v>
      </c>
    </row>
    <row r="1037" spans="1:17" hidden="1" x14ac:dyDescent="0.3">
      <c r="A1037" t="s">
        <v>2227</v>
      </c>
      <c r="B1037" t="s">
        <v>2228</v>
      </c>
      <c r="C1037" t="s">
        <v>3176</v>
      </c>
      <c r="D1037" t="s">
        <v>204</v>
      </c>
      <c r="E1037">
        <v>2615.7199242299998</v>
      </c>
      <c r="F1037">
        <v>262.73</v>
      </c>
      <c r="G1037">
        <v>-35.251046657851802</v>
      </c>
      <c r="H1037">
        <v>41.841560716906898</v>
      </c>
      <c r="I1037">
        <v>18.614697429417301</v>
      </c>
      <c r="J1037">
        <v>7.7039933329463697</v>
      </c>
      <c r="K1037">
        <v>221.22544925869201</v>
      </c>
      <c r="L1037">
        <v>211.44920705030299</v>
      </c>
      <c r="M1037">
        <v>74.169468506044097</v>
      </c>
      <c r="N1037">
        <v>1.18403782598822</v>
      </c>
      <c r="O1037">
        <v>14.965934609675299</v>
      </c>
      <c r="P1037">
        <v>52.174920359108</v>
      </c>
      <c r="Q1037">
        <v>0.108104766963714</v>
      </c>
    </row>
    <row r="1038" spans="1:17" hidden="1" x14ac:dyDescent="0.3">
      <c r="A1038" t="s">
        <v>2229</v>
      </c>
      <c r="B1038" t="s">
        <v>2230</v>
      </c>
      <c r="C1038" t="s">
        <v>3176</v>
      </c>
      <c r="D1038" t="s">
        <v>274</v>
      </c>
      <c r="E1038">
        <v>2605.0265684999999</v>
      </c>
      <c r="F1038">
        <v>418.9</v>
      </c>
      <c r="G1038">
        <v>45.324155836939198</v>
      </c>
      <c r="H1038">
        <v>-54.113689498958102</v>
      </c>
      <c r="I1038">
        <v>4.8715027979604999</v>
      </c>
      <c r="J1038">
        <v>8.0138859793226196</v>
      </c>
      <c r="K1038">
        <v>425.053398879616</v>
      </c>
      <c r="L1038">
        <v>374.332957160489</v>
      </c>
      <c r="M1038">
        <v>66.532965011659499</v>
      </c>
      <c r="N1038">
        <v>0.65476700366810503</v>
      </c>
      <c r="O1038">
        <v>29.851993315827102</v>
      </c>
      <c r="P1038">
        <v>102.464958917351</v>
      </c>
      <c r="Q1038">
        <v>0.10028004720012799</v>
      </c>
    </row>
    <row r="1039" spans="1:17" hidden="1" x14ac:dyDescent="0.3">
      <c r="A1039" t="s">
        <v>2231</v>
      </c>
      <c r="B1039" t="s">
        <v>2232</v>
      </c>
      <c r="C1039" t="s">
        <v>3176</v>
      </c>
      <c r="D1039" t="s">
        <v>367</v>
      </c>
      <c r="E1039">
        <v>2601.6300628700001</v>
      </c>
      <c r="F1039">
        <v>1172.45</v>
      </c>
      <c r="G1039">
        <v>-6.3853822626189096</v>
      </c>
      <c r="H1039">
        <v>12.816969323894501</v>
      </c>
      <c r="I1039">
        <v>-5.22906891656379</v>
      </c>
      <c r="J1039">
        <v>2.4641499037311099</v>
      </c>
      <c r="K1039">
        <v>1109.28893444204</v>
      </c>
      <c r="L1039">
        <v>1047.7564045368999</v>
      </c>
      <c r="M1039">
        <v>58.273641270632503</v>
      </c>
      <c r="N1039">
        <v>0.49634776623787302</v>
      </c>
      <c r="O1039">
        <v>10.6912874749456</v>
      </c>
      <c r="P1039">
        <v>36.331395348837198</v>
      </c>
      <c r="Q1039">
        <v>0.12967875360872799</v>
      </c>
    </row>
    <row r="1040" spans="1:17" hidden="1" x14ac:dyDescent="0.3">
      <c r="A1040" t="s">
        <v>2233</v>
      </c>
      <c r="B1040" t="s">
        <v>2234</v>
      </c>
      <c r="C1040" t="s">
        <v>3176</v>
      </c>
      <c r="D1040" t="s">
        <v>232</v>
      </c>
      <c r="E1040">
        <v>2600.5219168499998</v>
      </c>
      <c r="F1040">
        <v>6016.05</v>
      </c>
      <c r="G1040">
        <v>83.823292735766103</v>
      </c>
      <c r="H1040">
        <v>4.04009871820067</v>
      </c>
      <c r="I1040">
        <v>37.4608392353258</v>
      </c>
      <c r="J1040">
        <v>2.83226742839229</v>
      </c>
      <c r="K1040">
        <v>5788.3002656458402</v>
      </c>
      <c r="L1040">
        <v>4642.1406005896497</v>
      </c>
      <c r="M1040">
        <v>53.836152347715299</v>
      </c>
      <c r="N1040">
        <v>0.105323393336029</v>
      </c>
      <c r="O1040">
        <v>12.3685807132586</v>
      </c>
      <c r="P1040">
        <v>144.15291897485801</v>
      </c>
      <c r="Q1040">
        <v>0.11047794060257</v>
      </c>
    </row>
    <row r="1041" spans="1:17" x14ac:dyDescent="0.3">
      <c r="A1041" t="s">
        <v>2235</v>
      </c>
      <c r="B1041" t="s">
        <v>2236</v>
      </c>
      <c r="C1041" t="s">
        <v>3178</v>
      </c>
      <c r="D1041" t="s">
        <v>1913</v>
      </c>
      <c r="E1041">
        <v>2598.0124332939999</v>
      </c>
      <c r="F1041">
        <v>14.07</v>
      </c>
      <c r="G1041">
        <v>-58.247067707781198</v>
      </c>
      <c r="H1041">
        <v>-6.9875395098975099</v>
      </c>
      <c r="I1041">
        <v>-38.2973132246956</v>
      </c>
      <c r="J1041">
        <v>-0.90172834092411902</v>
      </c>
      <c r="K1041">
        <v>15.03208113096</v>
      </c>
      <c r="L1041">
        <v>16.691897554056201</v>
      </c>
      <c r="M1041">
        <v>39.254276912241302</v>
      </c>
      <c r="N1041">
        <v>0.73810535484187201</v>
      </c>
      <c r="O1041">
        <v>85.145700071073193</v>
      </c>
      <c r="P1041">
        <v>9.4941634241245207</v>
      </c>
      <c r="Q1041">
        <v>-3.1076213686996999E-2</v>
      </c>
    </row>
    <row r="1042" spans="1:17" hidden="1" x14ac:dyDescent="0.3">
      <c r="A1042" t="s">
        <v>2237</v>
      </c>
      <c r="B1042" t="s">
        <v>2238</v>
      </c>
      <c r="C1042" t="s">
        <v>3176</v>
      </c>
      <c r="D1042" t="s">
        <v>141</v>
      </c>
      <c r="E1042">
        <v>2592.7543375770001</v>
      </c>
      <c r="F1042">
        <v>9.41</v>
      </c>
      <c r="G1042">
        <v>288.30167443058298</v>
      </c>
      <c r="H1042">
        <v>-3.2600043846581199</v>
      </c>
      <c r="I1042">
        <v>-29.034703575572799</v>
      </c>
      <c r="J1042">
        <v>10.736054353274501</v>
      </c>
      <c r="K1042">
        <v>10.137897463700501</v>
      </c>
      <c r="L1042">
        <v>9.5259186835560694</v>
      </c>
      <c r="M1042">
        <v>53.980680622425702</v>
      </c>
      <c r="N1042">
        <v>0.90206217974768999</v>
      </c>
      <c r="O1042">
        <v>110.41445270988299</v>
      </c>
      <c r="P1042">
        <v>327.72727272727201</v>
      </c>
      <c r="Q1042">
        <v>0.13660155702026699</v>
      </c>
    </row>
    <row r="1043" spans="1:17" x14ac:dyDescent="0.3">
      <c r="A1043" t="s">
        <v>2239</v>
      </c>
      <c r="B1043" t="s">
        <v>2240</v>
      </c>
      <c r="C1043" t="s">
        <v>3161</v>
      </c>
      <c r="D1043" t="s">
        <v>24</v>
      </c>
      <c r="E1043">
        <v>2591.9165850300001</v>
      </c>
      <c r="F1043">
        <v>49.89</v>
      </c>
      <c r="G1043">
        <v>-52.363000925438598</v>
      </c>
      <c r="H1043">
        <v>-2.30070955996722</v>
      </c>
      <c r="I1043">
        <v>-27.729823728897301</v>
      </c>
      <c r="J1043">
        <v>1.8323045767705299</v>
      </c>
      <c r="K1043">
        <v>51.363442110021303</v>
      </c>
      <c r="L1043">
        <v>59.5347716653608</v>
      </c>
      <c r="M1043">
        <v>50.972193745747703</v>
      </c>
      <c r="N1043">
        <v>0.73222421771310997</v>
      </c>
      <c r="O1043">
        <v>65.163359390659394</v>
      </c>
      <c r="P1043">
        <v>2.0662847790507302</v>
      </c>
    </row>
    <row r="1044" spans="1:17" x14ac:dyDescent="0.3">
      <c r="A1044" t="s">
        <v>2241</v>
      </c>
      <c r="B1044" t="s">
        <v>2242</v>
      </c>
      <c r="C1044" t="s">
        <v>3171</v>
      </c>
      <c r="D1044" t="s">
        <v>1211</v>
      </c>
      <c r="E1044">
        <v>2591.82576075</v>
      </c>
      <c r="F1044">
        <v>353.7</v>
      </c>
      <c r="G1044">
        <v>-63.437097226137503</v>
      </c>
      <c r="H1044">
        <v>-11.9814768180419</v>
      </c>
      <c r="I1044">
        <v>-14.3147106191683</v>
      </c>
      <c r="J1044">
        <v>-1.8779625747520401</v>
      </c>
      <c r="K1044">
        <v>394.68910744614101</v>
      </c>
      <c r="L1044">
        <v>420.73321494012998</v>
      </c>
      <c r="M1044">
        <v>24.502957099174601</v>
      </c>
      <c r="N1044">
        <v>0.43866891252017498</v>
      </c>
      <c r="O1044">
        <v>67.316935255866497</v>
      </c>
      <c r="P1044">
        <v>12.285714285714199</v>
      </c>
      <c r="Q1044">
        <v>-3.1909307178013997E-2</v>
      </c>
    </row>
    <row r="1045" spans="1:17" hidden="1" x14ac:dyDescent="0.3">
      <c r="A1045" t="s">
        <v>2243</v>
      </c>
      <c r="B1045" t="s">
        <v>2244</v>
      </c>
      <c r="C1045" t="s">
        <v>3176</v>
      </c>
      <c r="D1045" t="s">
        <v>54</v>
      </c>
      <c r="E1045">
        <v>2589.595477245</v>
      </c>
      <c r="F1045">
        <v>1782.85</v>
      </c>
      <c r="G1045">
        <v>29.824543453452499</v>
      </c>
      <c r="H1045">
        <v>13.0622384938761</v>
      </c>
      <c r="I1045">
        <v>-5.9829253343963197E-2</v>
      </c>
      <c r="J1045">
        <v>15.813245799831</v>
      </c>
      <c r="K1045">
        <v>1599.05681014334</v>
      </c>
      <c r="L1045">
        <v>1476.22546007801</v>
      </c>
      <c r="M1045">
        <v>84.791088857270793</v>
      </c>
      <c r="N1045">
        <v>0.94483196736399899</v>
      </c>
      <c r="O1045">
        <v>6.2315954791485497</v>
      </c>
      <c r="P1045">
        <v>61.900653832183004</v>
      </c>
      <c r="Q1045">
        <v>0.10518251143558301</v>
      </c>
    </row>
    <row r="1046" spans="1:17" hidden="1" x14ac:dyDescent="0.3">
      <c r="A1046" t="s">
        <v>2245</v>
      </c>
      <c r="B1046" t="s">
        <v>2246</v>
      </c>
      <c r="C1046" t="s">
        <v>3176</v>
      </c>
      <c r="D1046" t="s">
        <v>127</v>
      </c>
      <c r="E1046">
        <v>2589.51108888</v>
      </c>
      <c r="F1046">
        <v>197.46</v>
      </c>
      <c r="G1046">
        <v>2.8196641046719999</v>
      </c>
      <c r="H1046">
        <v>29.475838719605999</v>
      </c>
      <c r="I1046">
        <v>36.497927213999503</v>
      </c>
      <c r="J1046">
        <v>14.4726677943416</v>
      </c>
      <c r="K1046">
        <v>166.20614268767099</v>
      </c>
      <c r="L1046">
        <v>155.767652467402</v>
      </c>
      <c r="M1046">
        <v>80.251866013576802</v>
      </c>
      <c r="N1046">
        <v>2.3747848172277299</v>
      </c>
      <c r="O1046">
        <v>6.3000101286336303</v>
      </c>
      <c r="P1046">
        <v>71.704347826086902</v>
      </c>
    </row>
    <row r="1047" spans="1:17" hidden="1" x14ac:dyDescent="0.3">
      <c r="A1047" t="s">
        <v>2247</v>
      </c>
      <c r="B1047" t="s">
        <v>2248</v>
      </c>
      <c r="C1047" t="s">
        <v>3176</v>
      </c>
      <c r="D1047" t="s">
        <v>992</v>
      </c>
      <c r="E1047">
        <v>2581.4956905599902</v>
      </c>
      <c r="F1047">
        <v>379.85</v>
      </c>
      <c r="G1047">
        <v>321.55074003184899</v>
      </c>
      <c r="H1047">
        <v>-2.2610033856571201</v>
      </c>
      <c r="I1047">
        <v>134.47014774822799</v>
      </c>
      <c r="J1047">
        <v>3.3093946180177598</v>
      </c>
      <c r="K1047">
        <v>357.518879502559</v>
      </c>
      <c r="L1047">
        <v>241.89278726188101</v>
      </c>
      <c r="M1047">
        <v>44.8690671883165</v>
      </c>
      <c r="N1047">
        <v>0.79748562249883503</v>
      </c>
      <c r="O1047">
        <v>14.5583783072265</v>
      </c>
      <c r="Q1047">
        <v>0.17935651143346601</v>
      </c>
    </row>
    <row r="1048" spans="1:17" hidden="1" x14ac:dyDescent="0.3">
      <c r="A1048" t="s">
        <v>2249</v>
      </c>
      <c r="B1048" t="s">
        <v>2250</v>
      </c>
      <c r="C1048" t="s">
        <v>3176</v>
      </c>
      <c r="D1048" t="s">
        <v>1367</v>
      </c>
      <c r="E1048">
        <v>2580.8388</v>
      </c>
      <c r="F1048">
        <v>1000</v>
      </c>
      <c r="G1048">
        <v>-24.614992236083001</v>
      </c>
      <c r="H1048">
        <v>-2.2600033756570199</v>
      </c>
      <c r="I1048">
        <v>-11.5785632246956</v>
      </c>
      <c r="J1048">
        <v>1.11316055796487</v>
      </c>
      <c r="K1048">
        <v>999.99673143813004</v>
      </c>
      <c r="L1048">
        <v>999.99666379642304</v>
      </c>
      <c r="M1048">
        <v>55.379180563809697</v>
      </c>
      <c r="N1048">
        <v>0.88769134610628697</v>
      </c>
      <c r="O1048">
        <v>3</v>
      </c>
      <c r="P1048">
        <v>3.0927835051546202</v>
      </c>
      <c r="Q1048">
        <v>-0.101916752053546</v>
      </c>
    </row>
    <row r="1049" spans="1:17" hidden="1" x14ac:dyDescent="0.3">
      <c r="A1049" t="s">
        <v>2251</v>
      </c>
      <c r="B1049" t="s">
        <v>2252</v>
      </c>
      <c r="C1049" t="s">
        <v>3176</v>
      </c>
      <c r="D1049" t="s">
        <v>436</v>
      </c>
      <c r="E1049">
        <v>2574.34657956</v>
      </c>
      <c r="F1049">
        <v>612.65</v>
      </c>
      <c r="G1049">
        <v>-34.006399468206098</v>
      </c>
      <c r="H1049">
        <v>6.25388247494526</v>
      </c>
      <c r="I1049">
        <v>-22.088349961476201</v>
      </c>
      <c r="J1049">
        <v>-2.2876231021665698</v>
      </c>
      <c r="K1049">
        <v>613.15116704844797</v>
      </c>
      <c r="L1049">
        <v>640.75533266454295</v>
      </c>
      <c r="M1049">
        <v>54.679309407608699</v>
      </c>
      <c r="N1049">
        <v>2.42779289645327</v>
      </c>
      <c r="O1049">
        <v>30.359911858320402</v>
      </c>
      <c r="P1049">
        <v>13.7274921106367</v>
      </c>
      <c r="Q1049">
        <v>2.8871793541610001E-3</v>
      </c>
    </row>
    <row r="1050" spans="1:17" hidden="1" x14ac:dyDescent="0.3">
      <c r="A1050" t="s">
        <v>2253</v>
      </c>
      <c r="B1050" t="s">
        <v>2254</v>
      </c>
      <c r="C1050" t="s">
        <v>3176</v>
      </c>
      <c r="D1050" t="s">
        <v>514</v>
      </c>
      <c r="E1050">
        <v>2567.4698361000001</v>
      </c>
      <c r="F1050">
        <v>370.7</v>
      </c>
      <c r="G1050">
        <v>5.9591535899119803</v>
      </c>
      <c r="H1050">
        <v>12.5593558957799</v>
      </c>
      <c r="I1050">
        <v>-2.1468289073525</v>
      </c>
      <c r="J1050">
        <v>6.4403670846305197</v>
      </c>
      <c r="K1050">
        <v>337.33007563541503</v>
      </c>
      <c r="L1050">
        <v>317.84971911256002</v>
      </c>
      <c r="M1050">
        <v>70.546922653225195</v>
      </c>
      <c r="N1050">
        <v>1.7959500421122301</v>
      </c>
      <c r="O1050">
        <v>6.98678176422984</v>
      </c>
      <c r="P1050">
        <v>57.543561410964699</v>
      </c>
    </row>
    <row r="1051" spans="1:17" hidden="1" x14ac:dyDescent="0.3">
      <c r="A1051" t="s">
        <v>2255</v>
      </c>
      <c r="B1051" t="s">
        <v>2256</v>
      </c>
      <c r="C1051" t="s">
        <v>3176</v>
      </c>
      <c r="D1051" t="s">
        <v>483</v>
      </c>
      <c r="E1051">
        <v>2558.1905700000002</v>
      </c>
      <c r="F1051">
        <v>1047</v>
      </c>
      <c r="G1051">
        <v>65.316980553032494</v>
      </c>
      <c r="H1051">
        <v>14.2399679319065</v>
      </c>
      <c r="I1051">
        <v>74.109119669691097</v>
      </c>
      <c r="J1051">
        <v>17.023706224731299</v>
      </c>
      <c r="K1051">
        <v>868.41097034360496</v>
      </c>
      <c r="L1051">
        <v>698.43526581671404</v>
      </c>
      <c r="M1051">
        <v>67.824198617331504</v>
      </c>
      <c r="N1051">
        <v>0.89927416591480602</v>
      </c>
      <c r="O1051">
        <v>8.2234957020057102</v>
      </c>
      <c r="P1051">
        <v>115.854035666426</v>
      </c>
      <c r="Q1051">
        <v>0.13036634699263</v>
      </c>
    </row>
    <row r="1052" spans="1:17" hidden="1" x14ac:dyDescent="0.3">
      <c r="A1052" t="s">
        <v>2257</v>
      </c>
      <c r="B1052" t="s">
        <v>2258</v>
      </c>
      <c r="C1052" t="s">
        <v>3176</v>
      </c>
      <c r="D1052" t="s">
        <v>1928</v>
      </c>
      <c r="E1052">
        <v>2555.8926161999998</v>
      </c>
      <c r="F1052">
        <v>627.35</v>
      </c>
      <c r="G1052">
        <v>2172.10841980858</v>
      </c>
      <c r="H1052">
        <v>-15.4539381682658</v>
      </c>
      <c r="I1052">
        <v>74.966188485087201</v>
      </c>
      <c r="J1052">
        <v>-1.3309605392241</v>
      </c>
      <c r="K1052">
        <v>663.23082043116005</v>
      </c>
      <c r="L1052">
        <v>444.16717731798502</v>
      </c>
      <c r="M1052">
        <v>34.514725450155701</v>
      </c>
      <c r="N1052">
        <v>0.430863531108029</v>
      </c>
      <c r="O1052">
        <v>51.223400015940001</v>
      </c>
    </row>
    <row r="1053" spans="1:17" hidden="1" x14ac:dyDescent="0.3">
      <c r="A1053" t="s">
        <v>2259</v>
      </c>
      <c r="B1053" t="s">
        <v>2260</v>
      </c>
      <c r="C1053" t="s">
        <v>3176</v>
      </c>
      <c r="D1053" t="s">
        <v>436</v>
      </c>
      <c r="E1053">
        <v>2553.47949066</v>
      </c>
      <c r="F1053">
        <v>390.05</v>
      </c>
      <c r="G1053">
        <v>92.139661834492003</v>
      </c>
      <c r="H1053">
        <v>-10.3360441686913</v>
      </c>
      <c r="I1053">
        <v>-6.4437923352078004</v>
      </c>
      <c r="J1053">
        <v>4.6196163715967298E-2</v>
      </c>
      <c r="K1053">
        <v>423.09410300136199</v>
      </c>
      <c r="L1053">
        <v>369.80731413903499</v>
      </c>
      <c r="M1053">
        <v>33.113964646644703</v>
      </c>
      <c r="N1053">
        <v>0.47801399714169901</v>
      </c>
      <c r="O1053">
        <v>31.701063966158099</v>
      </c>
      <c r="P1053">
        <v>143.70509215870001</v>
      </c>
      <c r="Q1053">
        <v>0.132487526978676</v>
      </c>
    </row>
    <row r="1054" spans="1:17" hidden="1" x14ac:dyDescent="0.3">
      <c r="A1054" t="s">
        <v>2261</v>
      </c>
      <c r="B1054" t="s">
        <v>2262</v>
      </c>
      <c r="C1054" t="s">
        <v>3176</v>
      </c>
      <c r="D1054" t="s">
        <v>483</v>
      </c>
      <c r="E1054">
        <v>2545.5811656000001</v>
      </c>
      <c r="F1054">
        <v>313.8</v>
      </c>
      <c r="G1054">
        <v>-13.1605436479104</v>
      </c>
      <c r="H1054">
        <v>3.0350492459218201</v>
      </c>
      <c r="I1054">
        <v>8.8820893664751495</v>
      </c>
      <c r="J1054">
        <v>1.85173568565164</v>
      </c>
      <c r="K1054">
        <v>308.69865801045302</v>
      </c>
      <c r="L1054">
        <v>283.16244112522497</v>
      </c>
      <c r="M1054">
        <v>46.348881098987903</v>
      </c>
      <c r="N1054">
        <v>0.60728806900497501</v>
      </c>
      <c r="O1054">
        <v>15.360101975780699</v>
      </c>
      <c r="P1054">
        <v>38.329292484020201</v>
      </c>
      <c r="Q1054">
        <v>-6.6428802338644996E-2</v>
      </c>
    </row>
    <row r="1055" spans="1:17" x14ac:dyDescent="0.3">
      <c r="A1055" t="s">
        <v>2263</v>
      </c>
      <c r="B1055" t="s">
        <v>2264</v>
      </c>
      <c r="C1055" t="s">
        <v>3168</v>
      </c>
      <c r="D1055" t="s">
        <v>624</v>
      </c>
      <c r="E1055">
        <v>2536.1876320040001</v>
      </c>
      <c r="F1055">
        <v>170.16</v>
      </c>
      <c r="G1055">
        <v>-55.1335712479246</v>
      </c>
      <c r="H1055">
        <v>8.0652577514494705</v>
      </c>
      <c r="I1055">
        <v>-26.456001944055298</v>
      </c>
      <c r="J1055">
        <v>1.3567732445285501</v>
      </c>
      <c r="K1055">
        <v>172.280904532524</v>
      </c>
      <c r="L1055">
        <v>207.91567361205</v>
      </c>
      <c r="M1055">
        <v>47.9519860278021</v>
      </c>
      <c r="N1055">
        <v>0.94246851565941903</v>
      </c>
      <c r="O1055">
        <v>83.356840620592394</v>
      </c>
      <c r="P1055">
        <v>18.232351306281199</v>
      </c>
    </row>
    <row r="1056" spans="1:17" hidden="1" x14ac:dyDescent="0.3">
      <c r="A1056" t="s">
        <v>2265</v>
      </c>
      <c r="B1056" t="s">
        <v>2266</v>
      </c>
      <c r="C1056" t="s">
        <v>3176</v>
      </c>
      <c r="D1056" t="s">
        <v>1211</v>
      </c>
      <c r="E1056">
        <v>2527.1419196100001</v>
      </c>
      <c r="F1056">
        <v>864.8</v>
      </c>
      <c r="G1056">
        <v>2.11419885418653</v>
      </c>
      <c r="H1056">
        <v>6.4747833853417696</v>
      </c>
      <c r="I1056">
        <v>-20.016890381921701</v>
      </c>
      <c r="J1056">
        <v>3.8745642514277999E-2</v>
      </c>
      <c r="K1056">
        <v>849.30493863391905</v>
      </c>
      <c r="L1056">
        <v>840.37986227831004</v>
      </c>
      <c r="M1056">
        <v>57.217881900723903</v>
      </c>
      <c r="N1056">
        <v>0.71541296436485602</v>
      </c>
      <c r="O1056">
        <v>33.0885753931545</v>
      </c>
      <c r="P1056">
        <v>45.822443301576598</v>
      </c>
      <c r="Q1056">
        <v>2.6198362106173E-2</v>
      </c>
    </row>
    <row r="1057" spans="1:17" hidden="1" x14ac:dyDescent="0.3">
      <c r="A1057" t="s">
        <v>2267</v>
      </c>
      <c r="B1057" t="s">
        <v>2268</v>
      </c>
      <c r="C1057" t="s">
        <v>3176</v>
      </c>
      <c r="D1057" t="s">
        <v>2269</v>
      </c>
      <c r="E1057">
        <v>2526.91356632</v>
      </c>
      <c r="F1057">
        <v>489.05</v>
      </c>
      <c r="G1057">
        <v>98.695510047021898</v>
      </c>
      <c r="H1057">
        <v>-3.6881878516765498</v>
      </c>
      <c r="I1057">
        <v>22.646769559714901</v>
      </c>
      <c r="J1057">
        <v>8.3017720344512504</v>
      </c>
      <c r="K1057">
        <v>507.84059194341199</v>
      </c>
      <c r="L1057">
        <v>428.49505428651702</v>
      </c>
      <c r="M1057">
        <v>53.307287658323901</v>
      </c>
      <c r="N1057">
        <v>1.6053812914265599</v>
      </c>
      <c r="O1057">
        <v>26.3674470912994</v>
      </c>
      <c r="P1057">
        <v>137.980535279805</v>
      </c>
    </row>
    <row r="1058" spans="1:17" hidden="1" x14ac:dyDescent="0.3">
      <c r="A1058" t="s">
        <v>2270</v>
      </c>
      <c r="B1058" t="s">
        <v>2271</v>
      </c>
      <c r="C1058" t="s">
        <v>3176</v>
      </c>
      <c r="D1058" t="s">
        <v>104</v>
      </c>
      <c r="E1058">
        <v>2524.8834000000002</v>
      </c>
      <c r="F1058">
        <v>374.45</v>
      </c>
      <c r="G1058">
        <v>83.260330523046306</v>
      </c>
      <c r="H1058">
        <v>-9.9195399710229708</v>
      </c>
      <c r="I1058">
        <v>-16.912907808187001</v>
      </c>
      <c r="J1058">
        <v>1.53656373098865</v>
      </c>
      <c r="K1058">
        <v>398.83666092860102</v>
      </c>
      <c r="L1058">
        <v>354.542352487627</v>
      </c>
      <c r="M1058">
        <v>32.5685800720942</v>
      </c>
      <c r="N1058">
        <v>0.57235706576883605</v>
      </c>
      <c r="O1058">
        <v>37.241287221257799</v>
      </c>
      <c r="P1058">
        <v>135.527833106195</v>
      </c>
      <c r="Q1058">
        <v>0.23186972985074</v>
      </c>
    </row>
    <row r="1059" spans="1:17" x14ac:dyDescent="0.3">
      <c r="A1059" t="s">
        <v>2272</v>
      </c>
      <c r="B1059" t="s">
        <v>2273</v>
      </c>
      <c r="C1059" t="s">
        <v>3175</v>
      </c>
      <c r="D1059" t="s">
        <v>376</v>
      </c>
      <c r="E1059">
        <v>2523.9234413280001</v>
      </c>
      <c r="F1059">
        <v>216.32</v>
      </c>
      <c r="G1059">
        <v>-51.669451855034303</v>
      </c>
      <c r="H1059">
        <v>1.82828656922294</v>
      </c>
      <c r="I1059">
        <v>-49.211545781997103</v>
      </c>
      <c r="J1059">
        <v>-0.96111916606561398</v>
      </c>
      <c r="K1059">
        <v>219.47703511738999</v>
      </c>
      <c r="L1059">
        <v>250.20007263998301</v>
      </c>
      <c r="M1059">
        <v>51.430065852077199</v>
      </c>
      <c r="N1059">
        <v>1.2413642352229</v>
      </c>
      <c r="O1059">
        <v>99.588572485207095</v>
      </c>
      <c r="P1059">
        <v>12.960835509138301</v>
      </c>
      <c r="Q1059">
        <v>-3.8767704866634001E-2</v>
      </c>
    </row>
    <row r="1060" spans="1:17" hidden="1" x14ac:dyDescent="0.3">
      <c r="A1060" t="s">
        <v>2274</v>
      </c>
      <c r="B1060" t="s">
        <v>2275</v>
      </c>
      <c r="C1060" t="s">
        <v>3176</v>
      </c>
      <c r="D1060" t="s">
        <v>46</v>
      </c>
      <c r="E1060">
        <v>2521.2778174999999</v>
      </c>
      <c r="F1060">
        <v>2000.4</v>
      </c>
      <c r="G1060">
        <v>13.429311124623499</v>
      </c>
      <c r="H1060">
        <v>-17.8100394292447</v>
      </c>
      <c r="I1060">
        <v>6.3382630890772003</v>
      </c>
      <c r="J1060">
        <v>-3.7801057536895799</v>
      </c>
      <c r="K1060">
        <v>2193.2744165536501</v>
      </c>
      <c r="L1060">
        <v>1943.8301306307501</v>
      </c>
      <c r="M1060">
        <v>24.439277318249399</v>
      </c>
      <c r="N1060">
        <v>1.4150345193233</v>
      </c>
      <c r="O1060">
        <v>31.973605278944099</v>
      </c>
      <c r="P1060">
        <v>59.904076738609099</v>
      </c>
      <c r="Q1060">
        <v>0.14218650114300899</v>
      </c>
    </row>
    <row r="1061" spans="1:17" hidden="1" x14ac:dyDescent="0.3">
      <c r="A1061" t="s">
        <v>2276</v>
      </c>
      <c r="B1061" t="s">
        <v>2277</v>
      </c>
      <c r="C1061" t="s">
        <v>3176</v>
      </c>
      <c r="D1061" t="s">
        <v>2278</v>
      </c>
      <c r="E1061">
        <v>2517.1242439450002</v>
      </c>
      <c r="F1061">
        <v>5208.6000000000004</v>
      </c>
      <c r="G1061">
        <v>51.750429495539102</v>
      </c>
      <c r="H1061">
        <v>-0.71419063665315097</v>
      </c>
      <c r="I1061">
        <v>44.311536140801699</v>
      </c>
      <c r="J1061">
        <v>2.2560097543139701</v>
      </c>
      <c r="K1061">
        <v>5133.3279408206599</v>
      </c>
      <c r="L1061">
        <v>4191.9164973077704</v>
      </c>
      <c r="M1061">
        <v>46.630764687109</v>
      </c>
      <c r="N1061">
        <v>0.41746687541321198</v>
      </c>
      <c r="O1061">
        <v>23.6992665975501</v>
      </c>
      <c r="P1061">
        <v>119.40185341196199</v>
      </c>
      <c r="Q1061">
        <v>0.14812850187410401</v>
      </c>
    </row>
    <row r="1062" spans="1:17" hidden="1" x14ac:dyDescent="0.3">
      <c r="A1062" t="s">
        <v>2279</v>
      </c>
      <c r="B1062" t="s">
        <v>2280</v>
      </c>
      <c r="C1062" t="s">
        <v>3176</v>
      </c>
      <c r="D1062" t="s">
        <v>501</v>
      </c>
      <c r="E1062">
        <v>2510.4843169999999</v>
      </c>
      <c r="F1062">
        <v>412.65</v>
      </c>
      <c r="G1062">
        <v>-2.6735028743809601</v>
      </c>
      <c r="H1062">
        <v>-0.15742360954690199</v>
      </c>
      <c r="I1062">
        <v>12.470737842491999</v>
      </c>
      <c r="J1062">
        <v>2.5915590074341499</v>
      </c>
      <c r="K1062">
        <v>405.94058015630799</v>
      </c>
      <c r="L1062">
        <v>367.64373668781701</v>
      </c>
      <c r="M1062">
        <v>56.607202708391902</v>
      </c>
      <c r="N1062">
        <v>0.44405225763004402</v>
      </c>
      <c r="O1062">
        <v>9.6570943899188109</v>
      </c>
      <c r="P1062">
        <v>41.804123711340097</v>
      </c>
      <c r="Q1062">
        <v>3.0942188566241001E-2</v>
      </c>
    </row>
    <row r="1063" spans="1:17" hidden="1" x14ac:dyDescent="0.3">
      <c r="A1063" t="s">
        <v>2281</v>
      </c>
      <c r="B1063" t="s">
        <v>2282</v>
      </c>
      <c r="C1063" t="s">
        <v>3176</v>
      </c>
      <c r="D1063" t="s">
        <v>985</v>
      </c>
      <c r="E1063">
        <v>2503.4892622500001</v>
      </c>
      <c r="F1063">
        <v>150.47</v>
      </c>
      <c r="G1063">
        <v>6.1488906178319098</v>
      </c>
      <c r="H1063">
        <v>19.154941461434898</v>
      </c>
      <c r="I1063">
        <v>19.1853196292193</v>
      </c>
      <c r="J1063">
        <v>4.4134088559810296</v>
      </c>
      <c r="M1063">
        <v>59.6820509540565</v>
      </c>
      <c r="O1063">
        <v>2.5320661925965302</v>
      </c>
      <c r="P1063">
        <v>40.494864612511599</v>
      </c>
    </row>
    <row r="1064" spans="1:17" x14ac:dyDescent="0.3">
      <c r="A1064" t="s">
        <v>2283</v>
      </c>
      <c r="B1064" t="s">
        <v>2284</v>
      </c>
      <c r="C1064" t="s">
        <v>3163</v>
      </c>
      <c r="D1064" t="s">
        <v>358</v>
      </c>
      <c r="E1064">
        <v>2488.32498713</v>
      </c>
      <c r="F1064">
        <v>49.26</v>
      </c>
      <c r="G1064">
        <v>-63.886397031743499</v>
      </c>
      <c r="H1064">
        <v>-6.0557758929175298</v>
      </c>
      <c r="I1064">
        <v>-23.614277510409899</v>
      </c>
      <c r="J1064">
        <v>-0.66684716106863995</v>
      </c>
      <c r="K1064">
        <v>51.878286945639097</v>
      </c>
      <c r="L1064">
        <v>58.564026788097799</v>
      </c>
      <c r="M1064">
        <v>29.317932709162399</v>
      </c>
      <c r="N1064">
        <v>1.48006431040585</v>
      </c>
      <c r="O1064">
        <v>70.625253755582605</v>
      </c>
      <c r="P1064">
        <v>2.62499999999998</v>
      </c>
    </row>
    <row r="1065" spans="1:17" hidden="1" x14ac:dyDescent="0.3">
      <c r="A1065" t="s">
        <v>2285</v>
      </c>
      <c r="B1065" t="s">
        <v>2286</v>
      </c>
      <c r="C1065" t="s">
        <v>3176</v>
      </c>
      <c r="D1065" t="s">
        <v>1514</v>
      </c>
      <c r="E1065">
        <v>2484.8281319500002</v>
      </c>
      <c r="F1065">
        <v>341.35</v>
      </c>
      <c r="G1065">
        <v>40.089470972602001</v>
      </c>
      <c r="H1065">
        <v>25.482115880397899</v>
      </c>
      <c r="I1065">
        <v>49.245936186376099</v>
      </c>
      <c r="J1065">
        <v>10.2344176012563</v>
      </c>
      <c r="K1065">
        <v>285.99612519521901</v>
      </c>
      <c r="L1065">
        <v>242.17651224364701</v>
      </c>
      <c r="M1065">
        <v>75.457549318056195</v>
      </c>
      <c r="N1065">
        <v>0.66127600589457802</v>
      </c>
      <c r="O1065">
        <v>5.5368390215321401</v>
      </c>
      <c r="P1065">
        <v>152.85185185185099</v>
      </c>
      <c r="Q1065">
        <v>8.8658108412202993E-2</v>
      </c>
    </row>
    <row r="1066" spans="1:17" x14ac:dyDescent="0.3">
      <c r="A1066" t="s">
        <v>2287</v>
      </c>
      <c r="B1066" t="s">
        <v>2288</v>
      </c>
      <c r="C1066" t="s">
        <v>3168</v>
      </c>
      <c r="D1066" t="s">
        <v>496</v>
      </c>
      <c r="E1066">
        <v>2475.0755109900001</v>
      </c>
      <c r="F1066">
        <v>616.79999999999995</v>
      </c>
      <c r="G1066">
        <v>-37.760102424071498</v>
      </c>
      <c r="H1066">
        <v>10.844969295353501</v>
      </c>
      <c r="I1066">
        <v>-1.3471272493583499</v>
      </c>
      <c r="J1066">
        <v>3.4713752203409598</v>
      </c>
      <c r="K1066">
        <v>598.78516161903804</v>
      </c>
      <c r="L1066">
        <v>599.18515275686605</v>
      </c>
      <c r="M1066">
        <v>51.658681149008899</v>
      </c>
      <c r="N1066">
        <v>0.464488978922111</v>
      </c>
      <c r="O1066">
        <v>28.356031128404599</v>
      </c>
      <c r="P1066">
        <v>33.7815855113328</v>
      </c>
      <c r="Q1066">
        <v>-9.2371424875884997E-2</v>
      </c>
    </row>
    <row r="1067" spans="1:17" hidden="1" x14ac:dyDescent="0.3">
      <c r="A1067" t="s">
        <v>2289</v>
      </c>
      <c r="B1067" t="s">
        <v>2290</v>
      </c>
      <c r="C1067" t="s">
        <v>3176</v>
      </c>
      <c r="D1067" t="s">
        <v>221</v>
      </c>
      <c r="E1067">
        <v>2464.8018800979999</v>
      </c>
      <c r="F1067">
        <v>48.97</v>
      </c>
      <c r="G1067">
        <v>31.092479941977299</v>
      </c>
      <c r="H1067">
        <v>-10.271952290766601</v>
      </c>
      <c r="I1067">
        <v>14.697867925381599</v>
      </c>
      <c r="J1067">
        <v>-0.43080820203523601</v>
      </c>
      <c r="K1067">
        <v>51.6532510522837</v>
      </c>
      <c r="L1067">
        <v>44.431338504376498</v>
      </c>
      <c r="M1067">
        <v>36.297279604913903</v>
      </c>
      <c r="N1067">
        <v>0.25304514034884901</v>
      </c>
      <c r="O1067">
        <v>40.657545435981199</v>
      </c>
      <c r="P1067">
        <v>73.345132743362797</v>
      </c>
      <c r="Q1067">
        <v>7.1839343496913996E-2</v>
      </c>
    </row>
    <row r="1068" spans="1:17" x14ac:dyDescent="0.3">
      <c r="A1068" t="s">
        <v>2291</v>
      </c>
      <c r="B1068" t="s">
        <v>2292</v>
      </c>
      <c r="C1068" t="s">
        <v>3166</v>
      </c>
      <c r="D1068" t="s">
        <v>1527</v>
      </c>
      <c r="E1068">
        <v>2463.322236</v>
      </c>
      <c r="F1068">
        <v>586.85</v>
      </c>
      <c r="G1068">
        <v>-50.061222306590601</v>
      </c>
      <c r="H1068">
        <v>-4.8355845053955804</v>
      </c>
      <c r="I1068">
        <v>-31.127538480024999</v>
      </c>
      <c r="J1068">
        <v>1.28022777485553</v>
      </c>
      <c r="K1068">
        <v>620.30633916733495</v>
      </c>
      <c r="L1068">
        <v>686.54333112161305</v>
      </c>
      <c r="M1068">
        <v>53.992308870537201</v>
      </c>
      <c r="N1068">
        <v>0.68854914178528004</v>
      </c>
      <c r="O1068">
        <v>54.213172020107301</v>
      </c>
      <c r="P1068">
        <v>8.4349593495934805</v>
      </c>
    </row>
    <row r="1069" spans="1:17" x14ac:dyDescent="0.3">
      <c r="A1069" t="s">
        <v>2293</v>
      </c>
      <c r="B1069" t="s">
        <v>2294</v>
      </c>
      <c r="C1069" t="s">
        <v>3165</v>
      </c>
      <c r="D1069" t="s">
        <v>269</v>
      </c>
      <c r="E1069">
        <v>2454.506334445</v>
      </c>
      <c r="F1069">
        <v>747.45</v>
      </c>
      <c r="G1069">
        <v>-14.045465608864101</v>
      </c>
      <c r="H1069">
        <v>7.6428497192369598</v>
      </c>
      <c r="I1069">
        <v>13.0899381513363</v>
      </c>
      <c r="J1069">
        <v>6.3013946170161796</v>
      </c>
      <c r="K1069">
        <v>694.62056738845899</v>
      </c>
      <c r="L1069">
        <v>648.48101884175298</v>
      </c>
      <c r="M1069">
        <v>67.395298149436996</v>
      </c>
      <c r="N1069">
        <v>0.70053117677944099</v>
      </c>
      <c r="O1069">
        <v>5.3582179409993902</v>
      </c>
      <c r="P1069">
        <v>41.549095729571</v>
      </c>
      <c r="Q1069">
        <v>-2.5481363668002001E-2</v>
      </c>
    </row>
    <row r="1070" spans="1:17" hidden="1" x14ac:dyDescent="0.3">
      <c r="A1070" t="s">
        <v>2295</v>
      </c>
      <c r="B1070" t="s">
        <v>2296</v>
      </c>
      <c r="C1070" t="s">
        <v>3176</v>
      </c>
      <c r="E1070">
        <v>2450.6351880000002</v>
      </c>
      <c r="F1070">
        <v>1399.65</v>
      </c>
      <c r="G1070">
        <v>6343.2685567472799</v>
      </c>
      <c r="H1070">
        <v>61.096839751597699</v>
      </c>
      <c r="I1070">
        <v>347.39831823127997</v>
      </c>
      <c r="J1070">
        <v>22.653076891707599</v>
      </c>
      <c r="K1070">
        <v>900.98818460528003</v>
      </c>
      <c r="L1070">
        <v>574.99660057992003</v>
      </c>
      <c r="M1070">
        <v>99.747533149481697</v>
      </c>
      <c r="N1070">
        <v>0.23330779129587101</v>
      </c>
      <c r="O1070">
        <v>0</v>
      </c>
      <c r="P1070">
        <v>6367.88354898336</v>
      </c>
    </row>
    <row r="1071" spans="1:17" hidden="1" x14ac:dyDescent="0.3">
      <c r="A1071" t="s">
        <v>2297</v>
      </c>
      <c r="B1071" t="s">
        <v>2298</v>
      </c>
      <c r="C1071" t="s">
        <v>3176</v>
      </c>
      <c r="D1071" t="s">
        <v>158</v>
      </c>
      <c r="E1071">
        <v>2445.3507070199998</v>
      </c>
      <c r="F1071">
        <v>1339.95</v>
      </c>
      <c r="G1071">
        <v>385.84215062105898</v>
      </c>
      <c r="H1071">
        <v>0.71732905443169304</v>
      </c>
      <c r="I1071">
        <v>385.15915688651802</v>
      </c>
      <c r="J1071">
        <v>5.8629393641641503</v>
      </c>
      <c r="K1071">
        <v>1302.1510158323299</v>
      </c>
      <c r="M1071">
        <v>53.784593800342201</v>
      </c>
      <c r="N1071">
        <v>0.26583815028901697</v>
      </c>
      <c r="O1071">
        <v>17.093921414978102</v>
      </c>
      <c r="P1071">
        <v>479.187378430948</v>
      </c>
    </row>
    <row r="1072" spans="1:17" x14ac:dyDescent="0.3">
      <c r="A1072" t="s">
        <v>2299</v>
      </c>
      <c r="B1072" t="s">
        <v>2300</v>
      </c>
      <c r="C1072" t="s">
        <v>3178</v>
      </c>
      <c r="D1072" t="s">
        <v>1913</v>
      </c>
      <c r="E1072">
        <v>2441.0414796800001</v>
      </c>
      <c r="F1072">
        <v>51.13</v>
      </c>
      <c r="G1072">
        <v>-9.3275063285295392</v>
      </c>
      <c r="H1072">
        <v>-3.8940485345524101</v>
      </c>
      <c r="I1072">
        <v>-14.833057075216001</v>
      </c>
      <c r="J1072">
        <v>1.80045946635219</v>
      </c>
      <c r="K1072">
        <v>52.514445733729602</v>
      </c>
      <c r="L1072">
        <v>51.824132814030598</v>
      </c>
      <c r="M1072">
        <v>43.782459214117999</v>
      </c>
      <c r="N1072">
        <v>0.68029158034977899</v>
      </c>
      <c r="O1072">
        <v>35.732446704478697</v>
      </c>
      <c r="P1072">
        <v>25.626535626535599</v>
      </c>
      <c r="Q1072">
        <v>-1.3723551526188E-2</v>
      </c>
    </row>
    <row r="1073" spans="1:17" hidden="1" x14ac:dyDescent="0.3">
      <c r="A1073" t="s">
        <v>2301</v>
      </c>
      <c r="B1073" t="s">
        <v>2302</v>
      </c>
      <c r="C1073" t="s">
        <v>3176</v>
      </c>
      <c r="D1073" t="s">
        <v>314</v>
      </c>
      <c r="E1073">
        <v>2439.0246623399998</v>
      </c>
      <c r="F1073">
        <v>931.15</v>
      </c>
      <c r="G1073">
        <v>68.4494904510411</v>
      </c>
      <c r="H1073">
        <v>-11.3701987879559</v>
      </c>
      <c r="I1073">
        <v>64.392333496460907</v>
      </c>
      <c r="J1073">
        <v>-2.05636845861719</v>
      </c>
      <c r="K1073">
        <v>962.39338219240096</v>
      </c>
      <c r="L1073">
        <v>750.67316490867097</v>
      </c>
      <c r="M1073">
        <v>28.332740365815201</v>
      </c>
      <c r="N1073">
        <v>0.70426007312297501</v>
      </c>
      <c r="O1073">
        <v>30.483810342050099</v>
      </c>
      <c r="P1073">
        <v>131.62935323382999</v>
      </c>
      <c r="Q1073">
        <v>0.151990374346129</v>
      </c>
    </row>
    <row r="1074" spans="1:17" hidden="1" x14ac:dyDescent="0.3">
      <c r="A1074" t="s">
        <v>2303</v>
      </c>
      <c r="B1074" t="s">
        <v>2304</v>
      </c>
      <c r="C1074" t="s">
        <v>3176</v>
      </c>
      <c r="D1074" t="s">
        <v>54</v>
      </c>
      <c r="E1074">
        <v>2431.7800000000002</v>
      </c>
      <c r="F1074">
        <v>24.61</v>
      </c>
      <c r="G1074">
        <v>158.25857098230699</v>
      </c>
      <c r="H1074">
        <v>65.726009601355798</v>
      </c>
      <c r="I1074">
        <v>73.4590307602667</v>
      </c>
      <c r="J1074">
        <v>31.768726204530399</v>
      </c>
      <c r="K1074">
        <v>18.0543559601537</v>
      </c>
      <c r="L1074">
        <v>14.265645323418299</v>
      </c>
      <c r="M1074">
        <v>77.632763626958706</v>
      </c>
      <c r="N1074">
        <v>2.0954343110950502</v>
      </c>
      <c r="O1074">
        <v>13.3685493701747</v>
      </c>
      <c r="P1074">
        <v>239.44827586206799</v>
      </c>
    </row>
    <row r="1075" spans="1:17" x14ac:dyDescent="0.3">
      <c r="A1075" t="s">
        <v>2305</v>
      </c>
      <c r="B1075" t="s">
        <v>2306</v>
      </c>
      <c r="C1075" t="s">
        <v>3165</v>
      </c>
      <c r="D1075" t="s">
        <v>713</v>
      </c>
      <c r="E1075">
        <v>2418.22547145</v>
      </c>
      <c r="F1075">
        <v>449.3</v>
      </c>
      <c r="G1075">
        <v>-40.555123199600402</v>
      </c>
      <c r="H1075">
        <v>-9.6853846872153202</v>
      </c>
      <c r="I1075">
        <v>-10.362073024200001</v>
      </c>
      <c r="J1075">
        <v>2.6537155077502899</v>
      </c>
      <c r="K1075">
        <v>468.58687083447398</v>
      </c>
      <c r="L1075">
        <v>481.72772519303999</v>
      </c>
      <c r="M1075">
        <v>48.060060122094598</v>
      </c>
      <c r="N1075">
        <v>0.40694243918043799</v>
      </c>
      <c r="O1075">
        <v>27.843311818384102</v>
      </c>
      <c r="P1075">
        <v>15.4716011308146</v>
      </c>
      <c r="Q1075">
        <v>-0.10478950071470999</v>
      </c>
    </row>
    <row r="1076" spans="1:17" hidden="1" x14ac:dyDescent="0.3">
      <c r="A1076" t="s">
        <v>2307</v>
      </c>
      <c r="B1076" t="s">
        <v>2308</v>
      </c>
      <c r="C1076" t="s">
        <v>3176</v>
      </c>
      <c r="D1076" t="s">
        <v>141</v>
      </c>
      <c r="E1076">
        <v>2417.0522606250001</v>
      </c>
      <c r="F1076">
        <v>675</v>
      </c>
      <c r="G1076">
        <v>64.135109605207404</v>
      </c>
      <c r="H1076">
        <v>-3.6150946238902901</v>
      </c>
      <c r="I1076">
        <v>-3.9276811268672298</v>
      </c>
      <c r="J1076">
        <v>1.2003245329768999</v>
      </c>
      <c r="K1076">
        <v>683.95939347896899</v>
      </c>
      <c r="L1076">
        <v>612.21214976853105</v>
      </c>
      <c r="M1076">
        <v>42.200678457577197</v>
      </c>
      <c r="N1076">
        <v>0.58178706106140798</v>
      </c>
      <c r="O1076">
        <v>21.303387963400102</v>
      </c>
      <c r="P1076">
        <v>107.928206547347</v>
      </c>
      <c r="Q1076">
        <v>7.8141092935008996E-2</v>
      </c>
    </row>
    <row r="1077" spans="1:17" hidden="1" x14ac:dyDescent="0.3">
      <c r="A1077" t="s">
        <v>2309</v>
      </c>
      <c r="B1077" t="s">
        <v>2310</v>
      </c>
      <c r="C1077" t="s">
        <v>3176</v>
      </c>
      <c r="D1077" t="s">
        <v>436</v>
      </c>
      <c r="E1077">
        <v>2410.7735143700002</v>
      </c>
      <c r="F1077">
        <v>769.75</v>
      </c>
      <c r="G1077">
        <v>2.6058985993850499</v>
      </c>
      <c r="H1077">
        <v>17.5389966143428</v>
      </c>
      <c r="I1077">
        <v>48.319650319134801</v>
      </c>
      <c r="J1077">
        <v>-3.01834114486378</v>
      </c>
      <c r="K1077">
        <v>723.79700413580201</v>
      </c>
      <c r="L1077">
        <v>626.71911037161999</v>
      </c>
      <c r="M1077">
        <v>44.258438667814197</v>
      </c>
      <c r="N1077">
        <v>0.70141128347577197</v>
      </c>
      <c r="O1077">
        <v>15.4595647937642</v>
      </c>
      <c r="P1077">
        <v>74.923304169980597</v>
      </c>
      <c r="Q1077">
        <v>0.15580317435866201</v>
      </c>
    </row>
    <row r="1078" spans="1:17" hidden="1" x14ac:dyDescent="0.3">
      <c r="A1078" t="s">
        <v>2311</v>
      </c>
      <c r="B1078" t="s">
        <v>2312</v>
      </c>
      <c r="C1078" t="s">
        <v>3176</v>
      </c>
      <c r="D1078" t="s">
        <v>2313</v>
      </c>
      <c r="E1078">
        <v>2405.0797400000001</v>
      </c>
      <c r="F1078">
        <v>852.45</v>
      </c>
      <c r="G1078">
        <v>34.602415309677099</v>
      </c>
      <c r="H1078">
        <v>-14.5184089014896</v>
      </c>
      <c r="I1078">
        <v>13.1580478376397</v>
      </c>
      <c r="J1078">
        <v>-1.0518485636525301</v>
      </c>
      <c r="K1078">
        <v>996.00161222559495</v>
      </c>
      <c r="L1078">
        <v>865.13828948893297</v>
      </c>
      <c r="M1078">
        <v>35.169476938623397</v>
      </c>
      <c r="N1078">
        <v>0.42750481815909402</v>
      </c>
      <c r="O1078">
        <v>71.030558977066093</v>
      </c>
      <c r="P1078">
        <v>100.058671673316</v>
      </c>
      <c r="Q1078">
        <v>8.2086815583697001E-2</v>
      </c>
    </row>
    <row r="1079" spans="1:17" hidden="1" x14ac:dyDescent="0.3">
      <c r="A1079" t="s">
        <v>2314</v>
      </c>
      <c r="B1079" t="s">
        <v>2315</v>
      </c>
      <c r="C1079" t="s">
        <v>3176</v>
      </c>
      <c r="D1079" t="s">
        <v>204</v>
      </c>
      <c r="E1079">
        <v>2403.308016</v>
      </c>
      <c r="F1079">
        <v>435.65</v>
      </c>
      <c r="G1079">
        <v>-18.681861536994901</v>
      </c>
      <c r="H1079">
        <v>-10.589915852500599</v>
      </c>
      <c r="I1079">
        <v>14.1682977942103</v>
      </c>
      <c r="J1079">
        <v>1.9172007999773699</v>
      </c>
      <c r="K1079">
        <v>434.31966973176901</v>
      </c>
      <c r="L1079">
        <v>398.00466080720997</v>
      </c>
      <c r="M1079">
        <v>41.483992124699498</v>
      </c>
      <c r="N1079">
        <v>0.51851308794256301</v>
      </c>
      <c r="O1079">
        <v>12.2460690921611</v>
      </c>
      <c r="P1079">
        <v>39.163072991534797</v>
      </c>
      <c r="Q1079">
        <v>3.0661955024803001E-2</v>
      </c>
    </row>
    <row r="1080" spans="1:17" hidden="1" x14ac:dyDescent="0.3">
      <c r="A1080" t="s">
        <v>2316</v>
      </c>
      <c r="B1080" t="s">
        <v>2317</v>
      </c>
      <c r="C1080" t="s">
        <v>3176</v>
      </c>
      <c r="D1080" t="s">
        <v>2318</v>
      </c>
      <c r="E1080">
        <v>2379</v>
      </c>
      <c r="F1080">
        <v>458.9</v>
      </c>
      <c r="G1080">
        <v>93.908817287726393</v>
      </c>
      <c r="H1080">
        <v>-13.168221810898199</v>
      </c>
      <c r="I1080">
        <v>106.94524629911299</v>
      </c>
      <c r="J1080">
        <v>0.23716054796477801</v>
      </c>
      <c r="K1080">
        <v>515.17043047014101</v>
      </c>
      <c r="M1080">
        <v>37.216959166130401</v>
      </c>
      <c r="N1080">
        <v>0.54772194519029904</v>
      </c>
      <c r="O1080">
        <v>56.1887121377206</v>
      </c>
      <c r="P1080">
        <v>129.44999999999999</v>
      </c>
    </row>
    <row r="1081" spans="1:17" hidden="1" x14ac:dyDescent="0.3">
      <c r="A1081" t="s">
        <v>2319</v>
      </c>
      <c r="B1081" t="s">
        <v>2320</v>
      </c>
      <c r="C1081" t="s">
        <v>3176</v>
      </c>
      <c r="D1081" t="s">
        <v>104</v>
      </c>
      <c r="E1081">
        <v>2361.3127496970001</v>
      </c>
      <c r="F1081">
        <v>19.899999999999999</v>
      </c>
      <c r="G1081">
        <v>24.181489396451902</v>
      </c>
      <c r="H1081">
        <v>-17.503108648815001</v>
      </c>
      <c r="I1081">
        <v>-8.7025268806702698</v>
      </c>
      <c r="J1081">
        <v>1.7118606978898001</v>
      </c>
      <c r="K1081">
        <v>20.372228330598499</v>
      </c>
      <c r="L1081">
        <v>19.020230767689501</v>
      </c>
      <c r="M1081">
        <v>37.693774551831098</v>
      </c>
      <c r="N1081">
        <v>0.64942250127955203</v>
      </c>
      <c r="O1081">
        <v>60.224423240758099</v>
      </c>
      <c r="P1081">
        <v>78.432295401670601</v>
      </c>
      <c r="Q1081">
        <v>0.15750466095877</v>
      </c>
    </row>
    <row r="1082" spans="1:17" hidden="1" x14ac:dyDescent="0.3">
      <c r="A1082" t="s">
        <v>2321</v>
      </c>
      <c r="B1082" t="s">
        <v>2322</v>
      </c>
      <c r="C1082" t="s">
        <v>3176</v>
      </c>
      <c r="D1082" t="s">
        <v>624</v>
      </c>
      <c r="E1082">
        <v>2359.8344999999999</v>
      </c>
      <c r="F1082">
        <v>412.55</v>
      </c>
      <c r="G1082">
        <v>8.8531410541142392</v>
      </c>
      <c r="H1082">
        <v>-5.4105188448172497</v>
      </c>
      <c r="I1082">
        <v>12.6647736221647</v>
      </c>
      <c r="J1082">
        <v>0.567201419899378</v>
      </c>
      <c r="K1082">
        <v>409.68059301277799</v>
      </c>
      <c r="L1082">
        <v>361.86427389280601</v>
      </c>
      <c r="M1082">
        <v>45.7771710801916</v>
      </c>
      <c r="N1082">
        <v>0.42541665883205398</v>
      </c>
      <c r="O1082">
        <v>14.8951642225184</v>
      </c>
      <c r="P1082">
        <v>58.368522072936599</v>
      </c>
      <c r="Q1082">
        <v>7.5130785277431E-2</v>
      </c>
    </row>
    <row r="1083" spans="1:17" hidden="1" x14ac:dyDescent="0.3">
      <c r="A1083" t="s">
        <v>2323</v>
      </c>
      <c r="B1083" t="s">
        <v>2324</v>
      </c>
      <c r="C1083" t="s">
        <v>3176</v>
      </c>
      <c r="D1083" t="s">
        <v>376</v>
      </c>
      <c r="E1083">
        <v>2356.6984530700001</v>
      </c>
      <c r="F1083">
        <v>1201.55</v>
      </c>
      <c r="G1083">
        <v>-40.230555126735503</v>
      </c>
      <c r="H1083">
        <v>-6.0259436247009504</v>
      </c>
      <c r="I1083">
        <v>1.89296383168356</v>
      </c>
      <c r="J1083">
        <v>0.83555250568916595</v>
      </c>
      <c r="K1083">
        <v>1226.4651973160301</v>
      </c>
      <c r="L1083">
        <v>1215.43823277709</v>
      </c>
      <c r="M1083">
        <v>44.731167107290098</v>
      </c>
      <c r="N1083">
        <v>0.22518864058326299</v>
      </c>
      <c r="O1083">
        <v>22.708168615538199</v>
      </c>
      <c r="P1083">
        <v>45.633597963759698</v>
      </c>
      <c r="Q1083">
        <v>-3.8610777378998998E-2</v>
      </c>
    </row>
    <row r="1084" spans="1:17" hidden="1" x14ac:dyDescent="0.3">
      <c r="A1084" t="s">
        <v>2325</v>
      </c>
      <c r="B1084" t="s">
        <v>2326</v>
      </c>
      <c r="C1084" t="s">
        <v>3176</v>
      </c>
      <c r="D1084" t="s">
        <v>2327</v>
      </c>
      <c r="E1084">
        <v>2352.7609539999999</v>
      </c>
      <c r="F1084">
        <v>234.58</v>
      </c>
      <c r="G1084">
        <v>101.92291215792901</v>
      </c>
      <c r="H1084">
        <v>36.686671032947501</v>
      </c>
      <c r="I1084">
        <v>38.073749374985297</v>
      </c>
      <c r="J1084">
        <v>34.992615424442299</v>
      </c>
      <c r="K1084">
        <v>179.68039484698599</v>
      </c>
      <c r="M1084">
        <v>86.302573395904602</v>
      </c>
      <c r="N1084">
        <v>3.0672013154329498</v>
      </c>
      <c r="O1084">
        <v>6.5521357319464402</v>
      </c>
      <c r="P1084">
        <v>164.01800787844601</v>
      </c>
    </row>
    <row r="1085" spans="1:17" hidden="1" x14ac:dyDescent="0.3">
      <c r="A1085" t="s">
        <v>2328</v>
      </c>
      <c r="B1085" t="s">
        <v>2329</v>
      </c>
      <c r="C1085" t="s">
        <v>3176</v>
      </c>
      <c r="D1085" t="s">
        <v>204</v>
      </c>
      <c r="E1085">
        <v>2348.2910052000002</v>
      </c>
      <c r="F1085">
        <v>1472.4</v>
      </c>
      <c r="G1085">
        <v>44.276955458342201</v>
      </c>
      <c r="H1085">
        <v>5.4597082625469602</v>
      </c>
      <c r="I1085">
        <v>52.5960479142907</v>
      </c>
      <c r="J1085">
        <v>-1.9717320694848901</v>
      </c>
      <c r="K1085">
        <v>1334.78145294349</v>
      </c>
      <c r="L1085">
        <v>1101.7769771542</v>
      </c>
      <c r="M1085">
        <v>52.524362922330901</v>
      </c>
      <c r="N1085">
        <v>0.91773776059315404</v>
      </c>
      <c r="O1085">
        <v>4.7201847324096704</v>
      </c>
      <c r="P1085">
        <v>89.852362839275301</v>
      </c>
      <c r="Q1085">
        <v>5.4833930123869001E-2</v>
      </c>
    </row>
    <row r="1086" spans="1:17" hidden="1" x14ac:dyDescent="0.3">
      <c r="A1086" t="s">
        <v>2330</v>
      </c>
      <c r="B1086" t="s">
        <v>2331</v>
      </c>
      <c r="C1086" t="s">
        <v>3176</v>
      </c>
      <c r="D1086" t="s">
        <v>756</v>
      </c>
      <c r="E1086">
        <v>2336.753232776</v>
      </c>
      <c r="F1086">
        <v>22.19</v>
      </c>
      <c r="G1086">
        <v>-3.8350479463895</v>
      </c>
      <c r="H1086">
        <v>-2.81146210125346</v>
      </c>
      <c r="I1086">
        <v>-10.943642589774999</v>
      </c>
      <c r="J1086">
        <v>8.5452626292333598</v>
      </c>
      <c r="K1086">
        <v>21.5278264892038</v>
      </c>
      <c r="L1086">
        <v>22.018164053935799</v>
      </c>
      <c r="M1086">
        <v>66.907271730065105</v>
      </c>
      <c r="N1086">
        <v>1.3279007231216</v>
      </c>
      <c r="O1086">
        <v>45.110410094637203</v>
      </c>
      <c r="P1086">
        <v>36.1349693251533</v>
      </c>
      <c r="Q1086">
        <v>-4.3010904000560998E-2</v>
      </c>
    </row>
    <row r="1087" spans="1:17" hidden="1" x14ac:dyDescent="0.3">
      <c r="A1087" t="s">
        <v>2332</v>
      </c>
      <c r="B1087" t="s">
        <v>2333</v>
      </c>
      <c r="C1087" t="s">
        <v>3176</v>
      </c>
      <c r="D1087" t="s">
        <v>681</v>
      </c>
      <c r="E1087">
        <v>2332.3139371550001</v>
      </c>
      <c r="F1087">
        <v>110.4</v>
      </c>
      <c r="G1087">
        <v>-28.7566958047207</v>
      </c>
      <c r="H1087">
        <v>5.6017885952146802</v>
      </c>
      <c r="I1087">
        <v>-4.2482112900271902</v>
      </c>
      <c r="J1087">
        <v>4.3331409228657902</v>
      </c>
      <c r="K1087">
        <v>112.037266537189</v>
      </c>
      <c r="L1087">
        <v>108.337855224519</v>
      </c>
      <c r="M1087">
        <v>69.179521031454399</v>
      </c>
      <c r="N1087">
        <v>0.57913923759382802</v>
      </c>
      <c r="O1087">
        <v>22.264492753623099</v>
      </c>
      <c r="P1087">
        <v>18.696914310289198</v>
      </c>
      <c r="Q1087">
        <v>0.112771288008785</v>
      </c>
    </row>
    <row r="1088" spans="1:17" hidden="1" x14ac:dyDescent="0.3">
      <c r="A1088" t="s">
        <v>2334</v>
      </c>
      <c r="B1088" t="s">
        <v>2335</v>
      </c>
      <c r="C1088" t="s">
        <v>3176</v>
      </c>
      <c r="D1088" t="s">
        <v>46</v>
      </c>
      <c r="E1088">
        <v>2331.27504</v>
      </c>
      <c r="F1088">
        <v>101.07</v>
      </c>
      <c r="G1088">
        <v>63.2474612955154</v>
      </c>
      <c r="H1088">
        <v>-10.078796218604101</v>
      </c>
      <c r="I1088">
        <v>35.325506542746098</v>
      </c>
      <c r="J1088">
        <v>-2.7818914966448798</v>
      </c>
      <c r="K1088">
        <v>104.200135175432</v>
      </c>
      <c r="L1088">
        <v>82.993829820174994</v>
      </c>
      <c r="M1088">
        <v>25.7312622723523</v>
      </c>
      <c r="N1088">
        <v>0.40364746695669701</v>
      </c>
      <c r="O1088">
        <v>19.382606114573999</v>
      </c>
      <c r="P1088">
        <v>115.04255319148901</v>
      </c>
      <c r="Q1088">
        <v>0.14753186071258401</v>
      </c>
    </row>
    <row r="1089" spans="1:17" hidden="1" x14ac:dyDescent="0.3">
      <c r="A1089" t="s">
        <v>2336</v>
      </c>
      <c r="B1089" t="s">
        <v>2337</v>
      </c>
      <c r="C1089" t="s">
        <v>3176</v>
      </c>
      <c r="D1089" t="s">
        <v>46</v>
      </c>
      <c r="E1089">
        <v>2326.070679725</v>
      </c>
      <c r="F1089">
        <v>536.35</v>
      </c>
      <c r="G1089">
        <v>-31.393474898810101</v>
      </c>
      <c r="H1089">
        <v>3.09205004945736</v>
      </c>
      <c r="I1089">
        <v>-20.840955374924</v>
      </c>
      <c r="J1089">
        <v>-5.1213850995936099</v>
      </c>
      <c r="K1089">
        <v>571.91846137370999</v>
      </c>
      <c r="L1089">
        <v>571.59321386694796</v>
      </c>
      <c r="M1089">
        <v>35.4141852550839</v>
      </c>
      <c r="N1089">
        <v>0.93275314541862997</v>
      </c>
      <c r="O1089">
        <v>58.478605388272499</v>
      </c>
      <c r="P1089">
        <v>23.997225754247999</v>
      </c>
      <c r="Q1089">
        <v>0.17706521788959201</v>
      </c>
    </row>
    <row r="1090" spans="1:17" hidden="1" x14ac:dyDescent="0.3">
      <c r="A1090" t="s">
        <v>2338</v>
      </c>
      <c r="B1090" t="s">
        <v>2339</v>
      </c>
      <c r="C1090" t="s">
        <v>3176</v>
      </c>
      <c r="D1090" t="s">
        <v>536</v>
      </c>
      <c r="E1090">
        <v>2324.24357319</v>
      </c>
      <c r="F1090">
        <v>675.25</v>
      </c>
      <c r="G1090">
        <v>13.2051934971549</v>
      </c>
      <c r="H1090">
        <v>-13.0361765342985</v>
      </c>
      <c r="I1090">
        <v>51.171497030787499</v>
      </c>
      <c r="J1090">
        <v>-3.3175419985792098</v>
      </c>
      <c r="K1090">
        <v>718.44734422324598</v>
      </c>
      <c r="L1090">
        <v>616.78086444127996</v>
      </c>
      <c r="M1090">
        <v>33.514106551352</v>
      </c>
      <c r="N1090">
        <v>0.96816699687037999</v>
      </c>
      <c r="O1090">
        <v>38.911514253980002</v>
      </c>
      <c r="P1090">
        <v>75.389610389610297</v>
      </c>
      <c r="Q1090">
        <v>0.15589817967131001</v>
      </c>
    </row>
    <row r="1091" spans="1:17" x14ac:dyDescent="0.3">
      <c r="A1091" t="s">
        <v>2340</v>
      </c>
      <c r="B1091" t="s">
        <v>2341</v>
      </c>
      <c r="C1091" t="s">
        <v>3170</v>
      </c>
      <c r="D1091" t="s">
        <v>78</v>
      </c>
      <c r="E1091">
        <v>2322.0924140000002</v>
      </c>
      <c r="F1091">
        <v>88.15</v>
      </c>
      <c r="G1091">
        <v>-46.675116020344802</v>
      </c>
      <c r="H1091">
        <v>-2.3832256078793499</v>
      </c>
      <c r="I1091">
        <v>-23.867120438625999</v>
      </c>
      <c r="J1091">
        <v>2.22577134661493</v>
      </c>
      <c r="K1091">
        <v>92.304745445450905</v>
      </c>
      <c r="L1091">
        <v>97.775130129448002</v>
      </c>
      <c r="M1091">
        <v>52.290096592556203</v>
      </c>
      <c r="N1091">
        <v>0.35266303941061999</v>
      </c>
      <c r="O1091">
        <v>76.971072036301706</v>
      </c>
      <c r="P1091">
        <v>6.3329312424607904</v>
      </c>
      <c r="Q1091">
        <v>3.0980337043634999E-2</v>
      </c>
    </row>
    <row r="1092" spans="1:17" hidden="1" x14ac:dyDescent="0.3">
      <c r="A1092" t="s">
        <v>2342</v>
      </c>
      <c r="B1092" t="s">
        <v>2343</v>
      </c>
      <c r="C1092" t="s">
        <v>3176</v>
      </c>
      <c r="D1092" t="s">
        <v>1589</v>
      </c>
      <c r="E1092">
        <v>2317.3650339840001</v>
      </c>
      <c r="F1092">
        <v>105.09</v>
      </c>
      <c r="G1092">
        <v>-24.0503989346476</v>
      </c>
      <c r="H1092">
        <v>13.3290519829239</v>
      </c>
      <c r="I1092">
        <v>-10.0423313406377</v>
      </c>
      <c r="J1092">
        <v>10.592880342309201</v>
      </c>
      <c r="K1092">
        <v>97.036099624936398</v>
      </c>
      <c r="L1092">
        <v>96.811211097176297</v>
      </c>
      <c r="M1092">
        <v>77.417598767741893</v>
      </c>
      <c r="N1092">
        <v>1.7992026255403899</v>
      </c>
      <c r="O1092">
        <v>23.227709582262801</v>
      </c>
      <c r="P1092">
        <v>26.6144578313253</v>
      </c>
      <c r="Q1092">
        <v>4.8731664472468003E-2</v>
      </c>
    </row>
    <row r="1093" spans="1:17" hidden="1" x14ac:dyDescent="0.3">
      <c r="A1093" t="s">
        <v>2344</v>
      </c>
      <c r="B1093" t="s">
        <v>2345</v>
      </c>
      <c r="C1093" t="s">
        <v>3176</v>
      </c>
      <c r="D1093" t="s">
        <v>232</v>
      </c>
      <c r="E1093">
        <v>2315.4336420300001</v>
      </c>
      <c r="F1093">
        <v>4502.6499999999996</v>
      </c>
      <c r="G1093">
        <v>44.0962504339807</v>
      </c>
      <c r="H1093">
        <v>1.9002720302393601</v>
      </c>
      <c r="I1093">
        <v>19.669159510063</v>
      </c>
      <c r="J1093">
        <v>-1.7305118658283101</v>
      </c>
      <c r="K1093">
        <v>4371.4858459594398</v>
      </c>
      <c r="L1093">
        <v>3711.01154987272</v>
      </c>
      <c r="M1093">
        <v>46.044171656589498</v>
      </c>
      <c r="N1093">
        <v>0.95788151743358296</v>
      </c>
      <c r="O1093">
        <v>10.601534651816101</v>
      </c>
      <c r="P1093">
        <v>91.561369921293306</v>
      </c>
      <c r="Q1093">
        <v>0.103426235176307</v>
      </c>
    </row>
    <row r="1094" spans="1:17" hidden="1" x14ac:dyDescent="0.3">
      <c r="A1094" t="s">
        <v>2346</v>
      </c>
      <c r="B1094" t="s">
        <v>2347</v>
      </c>
      <c r="C1094" t="s">
        <v>3176</v>
      </c>
      <c r="D1094" t="s">
        <v>141</v>
      </c>
      <c r="E1094">
        <v>2310.3261247340001</v>
      </c>
      <c r="F1094">
        <v>131.34</v>
      </c>
      <c r="G1094">
        <v>20.2719355079875</v>
      </c>
      <c r="H1094">
        <v>28.142842768188999</v>
      </c>
      <c r="I1094">
        <v>6.0569047555998798</v>
      </c>
      <c r="J1094">
        <v>-1.23518968244996</v>
      </c>
      <c r="K1094">
        <v>120.655357509156</v>
      </c>
      <c r="L1094">
        <v>112.663354774064</v>
      </c>
      <c r="M1094">
        <v>56.563904323240202</v>
      </c>
      <c r="N1094">
        <v>1.7560887889266199</v>
      </c>
      <c r="O1094">
        <v>12.3800822293284</v>
      </c>
      <c r="P1094">
        <v>63.155279503105596</v>
      </c>
      <c r="Q1094">
        <v>4.3248710666447997E-2</v>
      </c>
    </row>
    <row r="1095" spans="1:17" hidden="1" x14ac:dyDescent="0.3">
      <c r="A1095" t="s">
        <v>2348</v>
      </c>
      <c r="B1095" t="s">
        <v>2349</v>
      </c>
      <c r="C1095" t="s">
        <v>3176</v>
      </c>
      <c r="D1095" t="s">
        <v>127</v>
      </c>
      <c r="E1095">
        <v>2310.2041794900001</v>
      </c>
      <c r="F1095">
        <v>335.2</v>
      </c>
      <c r="G1095">
        <v>-24.650778947284302</v>
      </c>
      <c r="H1095">
        <v>-7.7820426401050202</v>
      </c>
      <c r="I1095">
        <v>-11.6143499358969</v>
      </c>
      <c r="J1095">
        <v>2.5678087663120102</v>
      </c>
      <c r="K1095">
        <v>351.65008489293899</v>
      </c>
      <c r="M1095">
        <v>41.886390879068401</v>
      </c>
      <c r="O1095">
        <v>19.3317422434367</v>
      </c>
      <c r="P1095">
        <v>8.1290322580645107</v>
      </c>
    </row>
    <row r="1096" spans="1:17" hidden="1" x14ac:dyDescent="0.3">
      <c r="A1096" t="s">
        <v>2350</v>
      </c>
      <c r="B1096" t="s">
        <v>2351</v>
      </c>
      <c r="C1096" t="s">
        <v>3176</v>
      </c>
      <c r="D1096" t="s">
        <v>51</v>
      </c>
      <c r="E1096">
        <v>2306.338770411</v>
      </c>
      <c r="F1096">
        <v>207.97</v>
      </c>
      <c r="G1096">
        <v>-24.097834188717201</v>
      </c>
      <c r="H1096">
        <v>-2.43714353609034</v>
      </c>
      <c r="I1096">
        <v>-9.6324847933231297</v>
      </c>
      <c r="J1096">
        <v>1.4423040886346301</v>
      </c>
      <c r="K1096">
        <v>215.59548401066201</v>
      </c>
      <c r="L1096">
        <v>222.96615392037199</v>
      </c>
      <c r="M1096">
        <v>42.0976098010904</v>
      </c>
      <c r="N1096">
        <v>0.66389812454989605</v>
      </c>
      <c r="O1096">
        <v>36.341780064432299</v>
      </c>
      <c r="P1096">
        <v>13.613766730401499</v>
      </c>
      <c r="Q1096">
        <v>0.10018379800569401</v>
      </c>
    </row>
    <row r="1097" spans="1:17" hidden="1" x14ac:dyDescent="0.3">
      <c r="A1097" t="s">
        <v>2352</v>
      </c>
      <c r="B1097" t="s">
        <v>2353</v>
      </c>
      <c r="C1097" t="s">
        <v>3176</v>
      </c>
      <c r="D1097" t="s">
        <v>286</v>
      </c>
      <c r="E1097">
        <v>2303.6393054720002</v>
      </c>
      <c r="F1097">
        <v>226.78</v>
      </c>
      <c r="G1097">
        <v>-17.565296881932301</v>
      </c>
      <c r="H1097">
        <v>-6.5631310452316001</v>
      </c>
      <c r="I1097">
        <v>-3.6292105971252302</v>
      </c>
      <c r="J1097">
        <v>12.4438437162816</v>
      </c>
      <c r="M1097">
        <v>62.6170157620003</v>
      </c>
      <c r="O1097">
        <v>16.407972484346001</v>
      </c>
      <c r="P1097">
        <v>21.207910208444599</v>
      </c>
    </row>
    <row r="1098" spans="1:17" hidden="1" x14ac:dyDescent="0.3">
      <c r="A1098" t="s">
        <v>2354</v>
      </c>
      <c r="B1098" t="s">
        <v>2355</v>
      </c>
      <c r="C1098" t="s">
        <v>3176</v>
      </c>
      <c r="D1098" t="s">
        <v>54</v>
      </c>
      <c r="E1098">
        <v>2303.3757942000002</v>
      </c>
      <c r="F1098">
        <v>789.1</v>
      </c>
      <c r="G1098">
        <v>-0.93160665614578797</v>
      </c>
      <c r="H1098">
        <v>2.6403124038165502</v>
      </c>
      <c r="I1098">
        <v>12.5035186999839</v>
      </c>
      <c r="J1098">
        <v>-0.90946904525140204</v>
      </c>
      <c r="K1098">
        <v>773.08684631835695</v>
      </c>
      <c r="L1098">
        <v>709.83333706046506</v>
      </c>
      <c r="M1098">
        <v>47.906223338092701</v>
      </c>
      <c r="N1098">
        <v>1.6175930716804501</v>
      </c>
      <c r="O1098">
        <v>9.31440882017489</v>
      </c>
      <c r="P1098">
        <v>39.936158893420803</v>
      </c>
      <c r="Q1098">
        <v>-2.9335615153550001E-2</v>
      </c>
    </row>
    <row r="1099" spans="1:17" hidden="1" x14ac:dyDescent="0.3">
      <c r="A1099" t="s">
        <v>2356</v>
      </c>
      <c r="B1099" t="s">
        <v>2357</v>
      </c>
      <c r="C1099" t="s">
        <v>3176</v>
      </c>
      <c r="D1099" t="s">
        <v>54</v>
      </c>
      <c r="E1099">
        <v>2298.7019970000001</v>
      </c>
      <c r="F1099">
        <v>249.9</v>
      </c>
      <c r="G1099">
        <v>29.8731383277151</v>
      </c>
      <c r="H1099">
        <v>2.5658591536922901</v>
      </c>
      <c r="I1099">
        <v>-6.2244316901256802</v>
      </c>
      <c r="J1099">
        <v>2.7191581069558199</v>
      </c>
      <c r="K1099">
        <v>242.56464466448901</v>
      </c>
      <c r="L1099">
        <v>217.08741232693899</v>
      </c>
      <c r="M1099">
        <v>50.065590213582396</v>
      </c>
      <c r="N1099">
        <v>0.91685035772158197</v>
      </c>
      <c r="O1099">
        <v>11.8847539015606</v>
      </c>
      <c r="P1099">
        <v>75.985915492957702</v>
      </c>
      <c r="Q1099">
        <v>9.5966186068075998E-2</v>
      </c>
    </row>
    <row r="1100" spans="1:17" hidden="1" x14ac:dyDescent="0.3">
      <c r="A1100" t="s">
        <v>2358</v>
      </c>
      <c r="B1100" t="s">
        <v>2359</v>
      </c>
      <c r="C1100" t="s">
        <v>3176</v>
      </c>
      <c r="D1100" t="s">
        <v>286</v>
      </c>
      <c r="E1100">
        <v>2295.4840466549999</v>
      </c>
      <c r="F1100">
        <v>1499.85</v>
      </c>
      <c r="G1100">
        <v>15.7941071835012</v>
      </c>
      <c r="H1100">
        <v>-7.7057624161788896</v>
      </c>
      <c r="I1100">
        <v>-16.4888529603198</v>
      </c>
      <c r="J1100">
        <v>1.45885539046626</v>
      </c>
      <c r="K1100">
        <v>1600.3639513246001</v>
      </c>
      <c r="L1100">
        <v>1503.9930311486401</v>
      </c>
      <c r="M1100">
        <v>33.9563892874272</v>
      </c>
      <c r="N1100">
        <v>0.64433457748562695</v>
      </c>
      <c r="O1100">
        <v>30.359702636930301</v>
      </c>
      <c r="P1100">
        <v>48.111390905051003</v>
      </c>
      <c r="Q1100">
        <v>-6.6469835082889998E-3</v>
      </c>
    </row>
    <row r="1101" spans="1:17" hidden="1" x14ac:dyDescent="0.3">
      <c r="A1101" t="s">
        <v>2360</v>
      </c>
      <c r="B1101" t="s">
        <v>2361</v>
      </c>
      <c r="C1101" t="s">
        <v>3176</v>
      </c>
      <c r="D1101" t="s">
        <v>982</v>
      </c>
      <c r="E1101">
        <v>2294.8559797500002</v>
      </c>
      <c r="F1101">
        <v>687.5</v>
      </c>
      <c r="G1101">
        <v>75.3268428664325</v>
      </c>
      <c r="H1101">
        <v>16.7721457856135</v>
      </c>
      <c r="I1101">
        <v>126.105101425261</v>
      </c>
      <c r="J1101">
        <v>-0.47139483840750801</v>
      </c>
      <c r="K1101">
        <v>580.03315569948995</v>
      </c>
      <c r="L1101">
        <v>441.48023595166001</v>
      </c>
      <c r="M1101">
        <v>60.078418064644701</v>
      </c>
      <c r="N1101">
        <v>0.70118909990358103</v>
      </c>
      <c r="O1101">
        <v>2.0654545454545401</v>
      </c>
      <c r="P1101">
        <v>169.50215601724801</v>
      </c>
      <c r="Q1101">
        <v>0.16222601145493901</v>
      </c>
    </row>
    <row r="1102" spans="1:17" hidden="1" x14ac:dyDescent="0.3">
      <c r="A1102" t="s">
        <v>2362</v>
      </c>
      <c r="B1102" t="s">
        <v>2363</v>
      </c>
      <c r="C1102" t="s">
        <v>3176</v>
      </c>
      <c r="D1102" t="s">
        <v>127</v>
      </c>
      <c r="E1102">
        <v>2292.0617335349998</v>
      </c>
      <c r="F1102">
        <v>167.67</v>
      </c>
      <c r="G1102">
        <v>23.437987896367201</v>
      </c>
      <c r="H1102">
        <v>-6.3601508081629197</v>
      </c>
      <c r="I1102">
        <v>26.251276479373299</v>
      </c>
      <c r="J1102">
        <v>-0.45260328860434401</v>
      </c>
      <c r="K1102">
        <v>174.432036792594</v>
      </c>
      <c r="L1102">
        <v>148.80284660808101</v>
      </c>
      <c r="M1102">
        <v>40.066714306871503</v>
      </c>
      <c r="N1102">
        <v>0.98784612633985602</v>
      </c>
      <c r="O1102">
        <v>21.739130434782599</v>
      </c>
      <c r="P1102">
        <v>78.182784272050995</v>
      </c>
      <c r="Q1102">
        <v>0.171398412593536</v>
      </c>
    </row>
    <row r="1103" spans="1:17" hidden="1" x14ac:dyDescent="0.3">
      <c r="A1103" t="s">
        <v>2364</v>
      </c>
      <c r="B1103" t="s">
        <v>2365</v>
      </c>
      <c r="C1103" t="s">
        <v>3176</v>
      </c>
      <c r="D1103" t="s">
        <v>248</v>
      </c>
      <c r="E1103">
        <v>2289.1641916799999</v>
      </c>
      <c r="F1103">
        <v>119.04</v>
      </c>
      <c r="G1103">
        <v>-35.566518268399001</v>
      </c>
      <c r="H1103">
        <v>5.0516108739406702</v>
      </c>
      <c r="I1103">
        <v>7.0817238566440501</v>
      </c>
      <c r="J1103">
        <v>7.1262475987142899</v>
      </c>
      <c r="K1103">
        <v>112.462537555105</v>
      </c>
      <c r="L1103">
        <v>113.112037951785</v>
      </c>
      <c r="M1103">
        <v>68.528372012634605</v>
      </c>
      <c r="N1103">
        <v>1.01619931357809</v>
      </c>
      <c r="O1103">
        <v>31.0483870967741</v>
      </c>
      <c r="P1103">
        <v>37.682165163081201</v>
      </c>
      <c r="Q1103">
        <v>0.197361138063156</v>
      </c>
    </row>
    <row r="1104" spans="1:17" hidden="1" x14ac:dyDescent="0.3">
      <c r="A1104" t="s">
        <v>2366</v>
      </c>
      <c r="B1104" t="s">
        <v>2367</v>
      </c>
      <c r="C1104" t="s">
        <v>3176</v>
      </c>
      <c r="D1104" t="s">
        <v>95</v>
      </c>
      <c r="E1104">
        <v>2289.0598715599999</v>
      </c>
      <c r="F1104">
        <v>27.29</v>
      </c>
      <c r="G1104">
        <v>128.22367127306799</v>
      </c>
      <c r="H1104">
        <v>-6.0110033856571201</v>
      </c>
      <c r="I1104">
        <v>16.0044194775016</v>
      </c>
      <c r="J1104">
        <v>-4.0671223205611096</v>
      </c>
      <c r="K1104">
        <v>27.2295088935184</v>
      </c>
      <c r="L1104">
        <v>23.833924016536301</v>
      </c>
      <c r="M1104">
        <v>33.196061484714797</v>
      </c>
      <c r="N1104">
        <v>0.80022245720818697</v>
      </c>
      <c r="O1104">
        <v>22.938805423231901</v>
      </c>
      <c r="P1104">
        <v>177.38610656829201</v>
      </c>
      <c r="Q1104">
        <v>6.5698165080484996E-2</v>
      </c>
    </row>
    <row r="1105" spans="1:17" hidden="1" x14ac:dyDescent="0.3">
      <c r="A1105" t="s">
        <v>2368</v>
      </c>
      <c r="B1105" t="s">
        <v>2369</v>
      </c>
      <c r="C1105" t="s">
        <v>3176</v>
      </c>
      <c r="D1105" t="s">
        <v>281</v>
      </c>
      <c r="E1105">
        <v>2286.5311012500001</v>
      </c>
      <c r="F1105">
        <v>454.85</v>
      </c>
      <c r="G1105">
        <v>-26.9762673246309</v>
      </c>
      <c r="H1105">
        <v>4.7575580992616597</v>
      </c>
      <c r="I1105">
        <v>-3.6535424630394799</v>
      </c>
      <c r="J1105">
        <v>-0.74954157969479795</v>
      </c>
      <c r="K1105">
        <v>453.895453438581</v>
      </c>
      <c r="L1105">
        <v>446.591998275523</v>
      </c>
      <c r="M1105">
        <v>42.6365291310088</v>
      </c>
      <c r="N1105">
        <v>0.65921188252090002</v>
      </c>
      <c r="O1105">
        <v>40.892601956688999</v>
      </c>
      <c r="P1105">
        <v>37.8333333333333</v>
      </c>
      <c r="Q1105">
        <v>5.5586916387997003E-2</v>
      </c>
    </row>
    <row r="1106" spans="1:17" hidden="1" x14ac:dyDescent="0.3">
      <c r="A1106" t="s">
        <v>2370</v>
      </c>
      <c r="B1106" t="s">
        <v>2371</v>
      </c>
      <c r="C1106" t="s">
        <v>3176</v>
      </c>
      <c r="D1106" t="s">
        <v>127</v>
      </c>
      <c r="E1106">
        <v>2279.4173316599999</v>
      </c>
      <c r="F1106">
        <v>280.45</v>
      </c>
      <c r="G1106">
        <v>4.9231139994827098</v>
      </c>
      <c r="H1106">
        <v>2.6527250464508798</v>
      </c>
      <c r="I1106">
        <v>35.716604842531197</v>
      </c>
      <c r="J1106">
        <v>0.43744463887385399</v>
      </c>
      <c r="K1106">
        <v>282.07228418682303</v>
      </c>
      <c r="L1106">
        <v>258.53173342878603</v>
      </c>
      <c r="M1106">
        <v>48.4338724627193</v>
      </c>
      <c r="N1106">
        <v>0.54298079906941799</v>
      </c>
      <c r="O1106">
        <v>21.3050454626493</v>
      </c>
      <c r="P1106">
        <v>51.267529665587801</v>
      </c>
      <c r="Q1106">
        <v>8.4700633741038006E-2</v>
      </c>
    </row>
    <row r="1107" spans="1:17" hidden="1" x14ac:dyDescent="0.3">
      <c r="A1107" t="s">
        <v>2372</v>
      </c>
      <c r="B1107" t="s">
        <v>2373</v>
      </c>
      <c r="C1107" t="s">
        <v>3176</v>
      </c>
      <c r="D1107" t="s">
        <v>173</v>
      </c>
      <c r="E1107">
        <v>2276.1869403599999</v>
      </c>
      <c r="F1107">
        <v>84.63</v>
      </c>
      <c r="G1107">
        <v>271.50014935062399</v>
      </c>
      <c r="H1107">
        <v>-20.703311077964798</v>
      </c>
      <c r="I1107">
        <v>-39.300828149112803</v>
      </c>
      <c r="J1107">
        <v>-0.71654315573894201</v>
      </c>
      <c r="K1107">
        <v>89.979536490881998</v>
      </c>
      <c r="L1107">
        <v>83.502250652193794</v>
      </c>
      <c r="M1107">
        <v>36.5850245479756</v>
      </c>
      <c r="N1107">
        <v>0.47124032406528898</v>
      </c>
      <c r="O1107">
        <v>65.425971877584701</v>
      </c>
      <c r="P1107">
        <v>367.50448833034102</v>
      </c>
      <c r="Q1107">
        <v>0.18426880220991801</v>
      </c>
    </row>
    <row r="1108" spans="1:17" hidden="1" x14ac:dyDescent="0.3">
      <c r="A1108" t="s">
        <v>2374</v>
      </c>
      <c r="B1108" t="s">
        <v>2375</v>
      </c>
      <c r="C1108" t="s">
        <v>3176</v>
      </c>
      <c r="D1108" t="s">
        <v>232</v>
      </c>
      <c r="E1108">
        <v>2275.5014074800001</v>
      </c>
      <c r="F1108">
        <v>601.15</v>
      </c>
      <c r="G1108">
        <v>-12.5855475845736</v>
      </c>
      <c r="H1108">
        <v>-2.7961149358341202</v>
      </c>
      <c r="I1108">
        <v>-0.64481161000662002</v>
      </c>
      <c r="J1108">
        <v>4.6337096868560499</v>
      </c>
      <c r="K1108">
        <v>602.39209444502296</v>
      </c>
      <c r="L1108">
        <v>567.30897210970602</v>
      </c>
      <c r="M1108">
        <v>66.780283491406294</v>
      </c>
      <c r="N1108">
        <v>0.44156261419897103</v>
      </c>
      <c r="O1108">
        <v>21.101222656574901</v>
      </c>
      <c r="P1108">
        <v>34.4854586129753</v>
      </c>
      <c r="Q1108">
        <v>4.5708951212612002E-2</v>
      </c>
    </row>
    <row r="1109" spans="1:17" hidden="1" x14ac:dyDescent="0.3">
      <c r="A1109" t="s">
        <v>2376</v>
      </c>
      <c r="B1109" t="s">
        <v>2377</v>
      </c>
      <c r="C1109" t="s">
        <v>3176</v>
      </c>
      <c r="D1109" t="s">
        <v>286</v>
      </c>
      <c r="E1109">
        <v>2268.2052196999998</v>
      </c>
      <c r="F1109">
        <v>3729.45</v>
      </c>
      <c r="G1109">
        <v>1964.7127388563499</v>
      </c>
      <c r="H1109">
        <v>1.7930901815943301</v>
      </c>
      <c r="I1109">
        <v>250.380965090925</v>
      </c>
      <c r="J1109">
        <v>2.7588329272849701</v>
      </c>
      <c r="K1109">
        <v>3414.80293943266</v>
      </c>
      <c r="L1109">
        <v>1935.9725360825801</v>
      </c>
      <c r="M1109">
        <v>53.2848097543039</v>
      </c>
      <c r="N1109">
        <v>0.632615565517748</v>
      </c>
      <c r="O1109">
        <v>11.9468018072369</v>
      </c>
      <c r="P1109">
        <v>2106.77514792899</v>
      </c>
    </row>
    <row r="1110" spans="1:17" hidden="1" x14ac:dyDescent="0.3">
      <c r="A1110" t="s">
        <v>2378</v>
      </c>
      <c r="B1110" t="s">
        <v>2379</v>
      </c>
      <c r="C1110" t="s">
        <v>3176</v>
      </c>
      <c r="D1110" t="s">
        <v>501</v>
      </c>
      <c r="E1110">
        <v>2267.0410103250001</v>
      </c>
      <c r="F1110">
        <v>963.05</v>
      </c>
      <c r="G1110">
        <v>-67.263277133653304</v>
      </c>
      <c r="H1110">
        <v>-5.2295656603868004</v>
      </c>
      <c r="I1110">
        <v>-32.318450472134003</v>
      </c>
      <c r="J1110">
        <v>-0.88005262895791603</v>
      </c>
      <c r="K1110">
        <v>1018.36640140205</v>
      </c>
      <c r="L1110">
        <v>1210.38427920663</v>
      </c>
      <c r="M1110">
        <v>40.648617594171</v>
      </c>
      <c r="N1110">
        <v>0.94123553938741</v>
      </c>
      <c r="O1110">
        <v>75.214163335237004</v>
      </c>
      <c r="P1110">
        <v>3.3038348082595701</v>
      </c>
      <c r="Q1110">
        <v>-0.14286162412547199</v>
      </c>
    </row>
    <row r="1111" spans="1:17" hidden="1" x14ac:dyDescent="0.3">
      <c r="A1111" t="s">
        <v>2380</v>
      </c>
      <c r="B1111" t="s">
        <v>2381</v>
      </c>
      <c r="C1111" t="s">
        <v>3176</v>
      </c>
      <c r="D1111" t="s">
        <v>501</v>
      </c>
      <c r="E1111">
        <v>2263.5509536</v>
      </c>
      <c r="F1111">
        <v>439.4</v>
      </c>
      <c r="G1111">
        <v>-36.901647590908901</v>
      </c>
      <c r="H1111">
        <v>-3.75017306074737</v>
      </c>
      <c r="I1111">
        <v>-11.121315853867999</v>
      </c>
      <c r="J1111">
        <v>-2.3162844863196699</v>
      </c>
      <c r="K1111">
        <v>440.91197421351899</v>
      </c>
      <c r="L1111">
        <v>454.663526106289</v>
      </c>
      <c r="M1111">
        <v>43.912358974155097</v>
      </c>
      <c r="N1111">
        <v>1.11833296867711</v>
      </c>
      <c r="O1111">
        <v>28.208921256258499</v>
      </c>
      <c r="P1111">
        <v>14.725848563968601</v>
      </c>
      <c r="Q1111">
        <v>-1.0167052671299999E-2</v>
      </c>
    </row>
    <row r="1112" spans="1:17" x14ac:dyDescent="0.3">
      <c r="A1112" t="s">
        <v>2382</v>
      </c>
      <c r="B1112" t="s">
        <v>2383</v>
      </c>
      <c r="C1112" t="s">
        <v>3171</v>
      </c>
      <c r="D1112" t="s">
        <v>218</v>
      </c>
      <c r="E1112">
        <v>2254.2780481700001</v>
      </c>
      <c r="F1112">
        <v>293.8</v>
      </c>
      <c r="G1112">
        <v>-46.714952464108997</v>
      </c>
      <c r="H1112">
        <v>-4.2929093470341204</v>
      </c>
      <c r="I1112">
        <v>-14.0677766332585</v>
      </c>
      <c r="J1112">
        <v>3.6429162597398101</v>
      </c>
      <c r="K1112">
        <v>294.99406752866503</v>
      </c>
      <c r="L1112">
        <v>313.79054834796898</v>
      </c>
      <c r="M1112">
        <v>55.186948480683498</v>
      </c>
      <c r="N1112">
        <v>0.582366655110231</v>
      </c>
      <c r="O1112">
        <v>32.947583390061197</v>
      </c>
      <c r="P1112">
        <v>19.698512935424699</v>
      </c>
    </row>
    <row r="1113" spans="1:17" hidden="1" x14ac:dyDescent="0.3">
      <c r="A1113" t="s">
        <v>2384</v>
      </c>
      <c r="B1113" t="s">
        <v>2385</v>
      </c>
      <c r="C1113" t="s">
        <v>3176</v>
      </c>
      <c r="D1113" t="s">
        <v>135</v>
      </c>
      <c r="E1113">
        <v>2252.8142467600001</v>
      </c>
      <c r="F1113">
        <v>1733</v>
      </c>
      <c r="G1113">
        <v>-16.092229383055301</v>
      </c>
      <c r="H1113">
        <v>9.2380551149651993</v>
      </c>
      <c r="I1113">
        <v>-5.1681493723071101</v>
      </c>
      <c r="J1113">
        <v>-6.7716131165397799</v>
      </c>
      <c r="K1113">
        <v>1671.1846946155699</v>
      </c>
      <c r="L1113">
        <v>1608.8192872718801</v>
      </c>
      <c r="M1113">
        <v>53.526776201064798</v>
      </c>
      <c r="N1113">
        <v>1.7760905202192101</v>
      </c>
      <c r="O1113">
        <v>21.1194460473167</v>
      </c>
      <c r="P1113">
        <v>36.135113904163397</v>
      </c>
      <c r="Q1113">
        <v>0.122943505366644</v>
      </c>
    </row>
    <row r="1114" spans="1:17" hidden="1" x14ac:dyDescent="0.3">
      <c r="A1114" t="s">
        <v>2386</v>
      </c>
      <c r="B1114" t="s">
        <v>2387</v>
      </c>
      <c r="C1114" t="s">
        <v>3176</v>
      </c>
      <c r="D1114" t="s">
        <v>118</v>
      </c>
      <c r="E1114">
        <v>2236.78473489</v>
      </c>
      <c r="F1114">
        <v>186.7</v>
      </c>
      <c r="G1114">
        <v>-32.576540177912001</v>
      </c>
      <c r="H1114">
        <v>-1.6443814017429099</v>
      </c>
      <c r="I1114">
        <v>-26.210479091179401</v>
      </c>
      <c r="J1114">
        <v>-9.8684411235004404E-2</v>
      </c>
      <c r="K1114">
        <v>191.364208077066</v>
      </c>
      <c r="L1114">
        <v>194.74460656218801</v>
      </c>
      <c r="M1114">
        <v>39.093571254036199</v>
      </c>
      <c r="N1114">
        <v>0.439905098327107</v>
      </c>
      <c r="O1114">
        <v>55.195500803427898</v>
      </c>
      <c r="P1114">
        <v>24.632843791722198</v>
      </c>
      <c r="Q1114">
        <v>3.5701996802829997E-2</v>
      </c>
    </row>
    <row r="1115" spans="1:17" hidden="1" x14ac:dyDescent="0.3">
      <c r="A1115" t="s">
        <v>2388</v>
      </c>
      <c r="B1115" t="s">
        <v>2389</v>
      </c>
      <c r="C1115" t="s">
        <v>3176</v>
      </c>
      <c r="D1115" t="s">
        <v>545</v>
      </c>
      <c r="E1115">
        <v>2235.9058744139902</v>
      </c>
      <c r="F1115">
        <v>121.05</v>
      </c>
      <c r="G1115">
        <v>57.552050653307397</v>
      </c>
      <c r="H1115">
        <v>-1.64536952579484</v>
      </c>
      <c r="I1115">
        <v>-4.0741227273599696</v>
      </c>
      <c r="J1115">
        <v>-1.4223655035104299</v>
      </c>
      <c r="K1115">
        <v>124.19400617806799</v>
      </c>
      <c r="L1115">
        <v>110.984596244922</v>
      </c>
      <c r="M1115">
        <v>42.3955288425296</v>
      </c>
      <c r="N1115">
        <v>0.326373891132474</v>
      </c>
      <c r="O1115">
        <v>23.089632383312601</v>
      </c>
      <c r="P1115">
        <v>92.448330683624704</v>
      </c>
      <c r="Q1115">
        <v>6.0670283411863001E-2</v>
      </c>
    </row>
    <row r="1116" spans="1:17" hidden="1" x14ac:dyDescent="0.3">
      <c r="A1116" t="s">
        <v>2390</v>
      </c>
      <c r="B1116" t="s">
        <v>2391</v>
      </c>
      <c r="C1116" t="s">
        <v>3176</v>
      </c>
      <c r="D1116" t="s">
        <v>204</v>
      </c>
      <c r="E1116">
        <v>2226.7022707599999</v>
      </c>
      <c r="F1116">
        <v>695.55</v>
      </c>
      <c r="G1116">
        <v>-17.574364350579799</v>
      </c>
      <c r="H1116">
        <v>5.3277731332387797</v>
      </c>
      <c r="I1116">
        <v>38.114754326148997</v>
      </c>
      <c r="J1116">
        <v>1.6022173661465999</v>
      </c>
      <c r="K1116">
        <v>632.26523648825901</v>
      </c>
      <c r="L1116">
        <v>547.36062149633005</v>
      </c>
      <c r="M1116">
        <v>52.948866285694599</v>
      </c>
      <c r="N1116">
        <v>0.436135095566623</v>
      </c>
      <c r="O1116">
        <v>13.8882898425706</v>
      </c>
      <c r="P1116">
        <v>73.022388059701399</v>
      </c>
      <c r="Q1116">
        <v>2.8633084543611999E-2</v>
      </c>
    </row>
    <row r="1117" spans="1:17" hidden="1" x14ac:dyDescent="0.3">
      <c r="A1117" t="s">
        <v>2392</v>
      </c>
      <c r="B1117" t="s">
        <v>2393</v>
      </c>
      <c r="C1117" t="s">
        <v>3176</v>
      </c>
      <c r="D1117" t="s">
        <v>414</v>
      </c>
      <c r="E1117">
        <v>2225.2755719040001</v>
      </c>
      <c r="F1117">
        <v>145.37</v>
      </c>
      <c r="G1117">
        <v>109.47518489757201</v>
      </c>
      <c r="H1117">
        <v>6.4448789672840503</v>
      </c>
      <c r="I1117">
        <v>43.7312658351333</v>
      </c>
      <c r="J1117">
        <v>3.7788272146314399</v>
      </c>
      <c r="K1117">
        <v>137.42008825600999</v>
      </c>
      <c r="L1117">
        <v>111.452413155252</v>
      </c>
      <c r="M1117">
        <v>50.810520946106401</v>
      </c>
      <c r="N1117">
        <v>0.37839024139323701</v>
      </c>
      <c r="O1117">
        <v>13.090733989131101</v>
      </c>
      <c r="P1117">
        <v>161.22192273135599</v>
      </c>
      <c r="Q1117">
        <v>0.1113805391649</v>
      </c>
    </row>
    <row r="1118" spans="1:17" hidden="1" x14ac:dyDescent="0.3">
      <c r="A1118" t="s">
        <v>2394</v>
      </c>
      <c r="B1118" t="s">
        <v>2395</v>
      </c>
      <c r="C1118" t="s">
        <v>3176</v>
      </c>
      <c r="D1118" t="s">
        <v>769</v>
      </c>
      <c r="E1118">
        <v>2223.4582175149999</v>
      </c>
      <c r="F1118">
        <v>824.8</v>
      </c>
      <c r="G1118">
        <v>40.543197591710197</v>
      </c>
      <c r="H1118">
        <v>15.3551168329221</v>
      </c>
      <c r="I1118">
        <v>-22.086890680888299</v>
      </c>
      <c r="J1118">
        <v>0.41435201278600298</v>
      </c>
      <c r="K1118">
        <v>841.12614214812595</v>
      </c>
      <c r="L1118">
        <v>808.54724389330102</v>
      </c>
      <c r="M1118">
        <v>49.528869177815302</v>
      </c>
      <c r="N1118">
        <v>0.95486961968286699</v>
      </c>
      <c r="O1118">
        <v>57.613967022308401</v>
      </c>
      <c r="P1118">
        <v>71.8333333333333</v>
      </c>
      <c r="Q1118">
        <v>0.195963298172464</v>
      </c>
    </row>
    <row r="1119" spans="1:17" hidden="1" x14ac:dyDescent="0.3">
      <c r="A1119" t="s">
        <v>2396</v>
      </c>
      <c r="B1119" t="s">
        <v>2397</v>
      </c>
      <c r="C1119" t="s">
        <v>3176</v>
      </c>
      <c r="D1119" t="s">
        <v>281</v>
      </c>
      <c r="E1119">
        <v>2218.4156204699998</v>
      </c>
      <c r="F1119">
        <v>393</v>
      </c>
      <c r="G1119">
        <v>53.0522772033382</v>
      </c>
      <c r="H1119">
        <v>3.8191016701537599</v>
      </c>
      <c r="I1119">
        <v>90.581930602464794</v>
      </c>
      <c r="J1119">
        <v>-1.32745297860527</v>
      </c>
      <c r="K1119">
        <v>341.82563507292298</v>
      </c>
      <c r="M1119">
        <v>48.444778601691503</v>
      </c>
      <c r="N1119">
        <v>0.39742616302331701</v>
      </c>
      <c r="O1119">
        <v>11.7557251908396</v>
      </c>
      <c r="P1119">
        <v>135.682158920539</v>
      </c>
    </row>
    <row r="1120" spans="1:17" hidden="1" x14ac:dyDescent="0.3">
      <c r="A1120" t="s">
        <v>2398</v>
      </c>
      <c r="B1120" t="s">
        <v>2399</v>
      </c>
      <c r="C1120" t="s">
        <v>3176</v>
      </c>
      <c r="D1120" t="s">
        <v>221</v>
      </c>
      <c r="E1120">
        <v>2216.3642476250002</v>
      </c>
      <c r="F1120">
        <v>578</v>
      </c>
      <c r="G1120">
        <v>-11.1147467770747</v>
      </c>
      <c r="H1120">
        <v>-0.715234819163165</v>
      </c>
      <c r="I1120">
        <v>35.047514908231697</v>
      </c>
      <c r="J1120">
        <v>2.3083739730938699</v>
      </c>
      <c r="K1120">
        <v>566.35966434563204</v>
      </c>
      <c r="L1120">
        <v>494.40345566769099</v>
      </c>
      <c r="M1120">
        <v>58.2515266722937</v>
      </c>
      <c r="N1120">
        <v>0.64764615032461503</v>
      </c>
      <c r="O1120">
        <v>14.948096885813101</v>
      </c>
      <c r="P1120">
        <v>69.203747072599498</v>
      </c>
      <c r="Q1120">
        <v>0.127999748971065</v>
      </c>
    </row>
    <row r="1121" spans="1:17" hidden="1" x14ac:dyDescent="0.3">
      <c r="A1121" t="s">
        <v>2400</v>
      </c>
      <c r="B1121" t="s">
        <v>2401</v>
      </c>
      <c r="C1121" t="s">
        <v>3176</v>
      </c>
      <c r="D1121" t="s">
        <v>124</v>
      </c>
      <c r="E1121">
        <v>2214.8720641949999</v>
      </c>
      <c r="F1121">
        <v>139.24</v>
      </c>
      <c r="G1121">
        <v>-22.157302758526001</v>
      </c>
      <c r="H1121">
        <v>5.6931075130044402</v>
      </c>
      <c r="I1121">
        <v>-22.379331962684098</v>
      </c>
      <c r="J1121">
        <v>1.0413640877877799</v>
      </c>
      <c r="K1121">
        <v>135.932525652198</v>
      </c>
      <c r="L1121">
        <v>142.394251661581</v>
      </c>
      <c r="M1121">
        <v>51.636952362766401</v>
      </c>
      <c r="N1121">
        <v>2.0122270461622498</v>
      </c>
      <c r="O1121">
        <v>39.327779373743098</v>
      </c>
      <c r="P1121">
        <v>16.033333333333299</v>
      </c>
    </row>
    <row r="1122" spans="1:17" x14ac:dyDescent="0.3">
      <c r="A1122" t="s">
        <v>2402</v>
      </c>
      <c r="B1122" t="s">
        <v>2403</v>
      </c>
      <c r="C1122" t="s">
        <v>3166</v>
      </c>
      <c r="D1122" t="s">
        <v>258</v>
      </c>
      <c r="E1122">
        <v>2212.5091423599902</v>
      </c>
      <c r="F1122">
        <v>487</v>
      </c>
      <c r="G1122">
        <v>-43.469133252253101</v>
      </c>
      <c r="H1122">
        <v>-1.1771588048800199</v>
      </c>
      <c r="I1122">
        <v>-24.6685962397755</v>
      </c>
      <c r="J1122">
        <v>1.3758522315347499</v>
      </c>
      <c r="K1122">
        <v>498.47875844368502</v>
      </c>
      <c r="L1122">
        <v>527.97918193330202</v>
      </c>
      <c r="M1122">
        <v>54.835794341008402</v>
      </c>
      <c r="N1122">
        <v>0.67590190609690504</v>
      </c>
      <c r="O1122">
        <v>31.036960985626202</v>
      </c>
      <c r="P1122">
        <v>7.2687224669603498</v>
      </c>
    </row>
    <row r="1123" spans="1:17" hidden="1" x14ac:dyDescent="0.3">
      <c r="A1123" t="s">
        <v>2404</v>
      </c>
      <c r="B1123" t="s">
        <v>2405</v>
      </c>
      <c r="C1123" t="s">
        <v>3176</v>
      </c>
      <c r="D1123" t="s">
        <v>769</v>
      </c>
      <c r="E1123">
        <v>2208.8473270499999</v>
      </c>
      <c r="F1123">
        <v>20.309999999999999</v>
      </c>
      <c r="G1123">
        <v>-47.449338740642297</v>
      </c>
      <c r="H1123">
        <v>19.234323717146601</v>
      </c>
      <c r="I1123">
        <v>-2.0906926047495902</v>
      </c>
      <c r="J1123">
        <v>28.981013006981101</v>
      </c>
      <c r="K1123">
        <v>16.750775919191099</v>
      </c>
      <c r="L1123">
        <v>17.688537158856199</v>
      </c>
      <c r="M1123">
        <v>86.211962253977504</v>
      </c>
      <c r="N1123">
        <v>2.6508697764182001</v>
      </c>
      <c r="O1123">
        <v>36.779911373707499</v>
      </c>
      <c r="P1123">
        <v>43.940467753366399</v>
      </c>
      <c r="Q1123">
        <v>7.7908641561705003E-2</v>
      </c>
    </row>
    <row r="1124" spans="1:17" hidden="1" x14ac:dyDescent="0.3">
      <c r="A1124" t="s">
        <v>2406</v>
      </c>
      <c r="B1124" t="s">
        <v>2407</v>
      </c>
      <c r="C1124" t="s">
        <v>3176</v>
      </c>
      <c r="D1124" t="s">
        <v>258</v>
      </c>
      <c r="E1124">
        <v>2207.22766344</v>
      </c>
      <c r="F1124">
        <v>630.5</v>
      </c>
      <c r="G1124">
        <v>-1.44640462131458</v>
      </c>
      <c r="H1124">
        <v>0.104030878090171</v>
      </c>
      <c r="I1124">
        <v>7.4398416832797798</v>
      </c>
      <c r="J1124">
        <v>-2.4390205543974202</v>
      </c>
      <c r="K1124">
        <v>625.76363478396797</v>
      </c>
      <c r="L1124">
        <v>611.44080205745502</v>
      </c>
      <c r="M1124">
        <v>37.887712150858803</v>
      </c>
      <c r="N1124">
        <v>0.512853189311131</v>
      </c>
      <c r="O1124">
        <v>48.295003965107</v>
      </c>
      <c r="P1124">
        <v>45.059243069136002</v>
      </c>
      <c r="Q1124">
        <v>6.2311156828323999E-2</v>
      </c>
    </row>
    <row r="1125" spans="1:17" hidden="1" x14ac:dyDescent="0.3">
      <c r="A1125" t="s">
        <v>2408</v>
      </c>
      <c r="B1125" t="s">
        <v>2409</v>
      </c>
      <c r="C1125" t="s">
        <v>3176</v>
      </c>
      <c r="D1125" t="s">
        <v>2410</v>
      </c>
      <c r="E1125">
        <v>2200.45865598</v>
      </c>
      <c r="F1125">
        <v>608.85</v>
      </c>
      <c r="G1125">
        <v>956.75545744271699</v>
      </c>
      <c r="H1125">
        <v>-19.7116557777615</v>
      </c>
      <c r="I1125">
        <v>20.808912313464798</v>
      </c>
      <c r="J1125">
        <v>-3.02180479510772</v>
      </c>
      <c r="K1125">
        <v>644.92601425422595</v>
      </c>
      <c r="L1125">
        <v>465.07403149607001</v>
      </c>
      <c r="M1125">
        <v>35.629176055049101</v>
      </c>
      <c r="N1125">
        <v>0.423832645997678</v>
      </c>
      <c r="O1125">
        <v>31.066765213106599</v>
      </c>
      <c r="P1125">
        <v>986.45610278372601</v>
      </c>
    </row>
    <row r="1126" spans="1:17" hidden="1" x14ac:dyDescent="0.3">
      <c r="A1126" t="s">
        <v>2411</v>
      </c>
      <c r="B1126" t="s">
        <v>2412</v>
      </c>
      <c r="C1126" t="s">
        <v>3176</v>
      </c>
      <c r="D1126" t="s">
        <v>501</v>
      </c>
      <c r="E1126">
        <v>2197.309792</v>
      </c>
      <c r="F1126">
        <v>2044.15</v>
      </c>
      <c r="G1126">
        <v>-6.4270539471630501</v>
      </c>
      <c r="H1126">
        <v>14.044514598167</v>
      </c>
      <c r="I1126">
        <v>10.3583253460511</v>
      </c>
      <c r="J1126">
        <v>5.8189199913047203</v>
      </c>
      <c r="K1126">
        <v>1931.8627892075399</v>
      </c>
      <c r="L1126">
        <v>1828.1120590969699</v>
      </c>
      <c r="M1126">
        <v>76.021676286950097</v>
      </c>
      <c r="N1126">
        <v>1.62134500799841</v>
      </c>
      <c r="O1126">
        <v>18.711934055719901</v>
      </c>
      <c r="P1126">
        <v>34.927392739273898</v>
      </c>
    </row>
    <row r="1127" spans="1:17" hidden="1" x14ac:dyDescent="0.3">
      <c r="A1127" t="s">
        <v>2413</v>
      </c>
      <c r="B1127" t="s">
        <v>2414</v>
      </c>
      <c r="C1127" t="s">
        <v>3176</v>
      </c>
      <c r="D1127" t="s">
        <v>624</v>
      </c>
      <c r="E1127">
        <v>2195.68540876</v>
      </c>
      <c r="F1127">
        <v>476.7</v>
      </c>
      <c r="G1127">
        <v>-44.819210515293001</v>
      </c>
      <c r="H1127">
        <v>-5.7989742846007202</v>
      </c>
      <c r="I1127">
        <v>-10.055828691632099</v>
      </c>
      <c r="J1127">
        <v>2.0191663861632598</v>
      </c>
      <c r="K1127">
        <v>490.76239323452802</v>
      </c>
      <c r="L1127">
        <v>496.62636815925703</v>
      </c>
      <c r="M1127">
        <v>45.8455389576351</v>
      </c>
      <c r="N1127">
        <v>0.40583257848533499</v>
      </c>
      <c r="O1127">
        <v>33.207468009230098</v>
      </c>
      <c r="P1127">
        <v>16.3818359375</v>
      </c>
      <c r="Q1127">
        <v>1.6430372353716E-2</v>
      </c>
    </row>
    <row r="1128" spans="1:17" hidden="1" x14ac:dyDescent="0.3">
      <c r="A1128" t="s">
        <v>2415</v>
      </c>
      <c r="B1128" t="s">
        <v>2416</v>
      </c>
      <c r="C1128" t="s">
        <v>3176</v>
      </c>
      <c r="D1128" t="s">
        <v>127</v>
      </c>
      <c r="E1128">
        <v>2193.7316374659999</v>
      </c>
      <c r="F1128">
        <v>151.07</v>
      </c>
      <c r="G1128">
        <v>-40.523703619328302</v>
      </c>
      <c r="H1128">
        <v>-6.77672665609738</v>
      </c>
      <c r="I1128">
        <v>-14.3336324232795</v>
      </c>
      <c r="J1128">
        <v>1.65520690558066</v>
      </c>
      <c r="K1128">
        <v>160.37491932655399</v>
      </c>
      <c r="L1128">
        <v>163.178834378218</v>
      </c>
      <c r="M1128">
        <v>35.888608120914</v>
      </c>
      <c r="N1128">
        <v>0.645374181511991</v>
      </c>
      <c r="O1128">
        <v>40.861852121532998</v>
      </c>
      <c r="P1128">
        <v>11.9037037037037</v>
      </c>
      <c r="Q1128">
        <v>-2.3116910496399998E-3</v>
      </c>
    </row>
    <row r="1129" spans="1:17" hidden="1" x14ac:dyDescent="0.3">
      <c r="A1129" t="s">
        <v>2417</v>
      </c>
      <c r="B1129" t="s">
        <v>2418</v>
      </c>
      <c r="C1129" t="s">
        <v>3176</v>
      </c>
      <c r="D1129" t="s">
        <v>121</v>
      </c>
      <c r="E1129">
        <v>2193.0901772000002</v>
      </c>
      <c r="F1129">
        <v>97.78</v>
      </c>
      <c r="G1129">
        <v>77.014041684939599</v>
      </c>
      <c r="H1129">
        <v>0.54856997542508101</v>
      </c>
      <c r="I1129">
        <v>47.452094659341</v>
      </c>
      <c r="J1129">
        <v>2.60163152896118</v>
      </c>
      <c r="K1129">
        <v>93.961765933326006</v>
      </c>
      <c r="L1129">
        <v>76.600488544391396</v>
      </c>
      <c r="M1129">
        <v>66.302593551700596</v>
      </c>
      <c r="N1129">
        <v>1.0358711380291701</v>
      </c>
      <c r="O1129">
        <v>10.349764778073199</v>
      </c>
      <c r="P1129">
        <v>153.25045325045301</v>
      </c>
      <c r="Q1129">
        <v>7.5714215704906995E-2</v>
      </c>
    </row>
    <row r="1130" spans="1:17" hidden="1" x14ac:dyDescent="0.3">
      <c r="A1130" t="s">
        <v>2419</v>
      </c>
      <c r="B1130" t="s">
        <v>2420</v>
      </c>
      <c r="C1130" t="s">
        <v>3176</v>
      </c>
      <c r="D1130" t="s">
        <v>281</v>
      </c>
      <c r="E1130">
        <v>2189.5888</v>
      </c>
      <c r="F1130">
        <v>447.65</v>
      </c>
      <c r="G1130">
        <v>-21.7424195599943</v>
      </c>
      <c r="H1130">
        <v>-4.5565237779013898</v>
      </c>
      <c r="I1130">
        <v>-12.4093120062641</v>
      </c>
      <c r="J1130">
        <v>5.1451904317733499E-2</v>
      </c>
      <c r="K1130">
        <v>447.26828643510203</v>
      </c>
      <c r="L1130">
        <v>440.02610044225702</v>
      </c>
      <c r="M1130">
        <v>37.582197746695797</v>
      </c>
      <c r="N1130">
        <v>0.55029059872747998</v>
      </c>
      <c r="O1130">
        <v>11.0018988048698</v>
      </c>
      <c r="P1130">
        <v>17.324072860699701</v>
      </c>
      <c r="Q1130">
        <v>-5.8109990951860004E-3</v>
      </c>
    </row>
    <row r="1131" spans="1:17" hidden="1" x14ac:dyDescent="0.3">
      <c r="A1131" t="s">
        <v>2421</v>
      </c>
      <c r="B1131" t="s">
        <v>2422</v>
      </c>
      <c r="C1131" t="s">
        <v>3176</v>
      </c>
      <c r="D1131" t="s">
        <v>436</v>
      </c>
      <c r="E1131">
        <v>2188.3573535999999</v>
      </c>
      <c r="F1131">
        <v>15.48</v>
      </c>
      <c r="G1131">
        <v>-6.1456044809810404</v>
      </c>
      <c r="H1131">
        <v>26.7949086216755</v>
      </c>
      <c r="I1131">
        <v>1.9944375089800299</v>
      </c>
      <c r="J1131">
        <v>34.825360927831802</v>
      </c>
      <c r="K1131">
        <v>11.727000039351401</v>
      </c>
      <c r="L1131">
        <v>12.0561538292192</v>
      </c>
      <c r="M1131">
        <v>62.748312400572701</v>
      </c>
      <c r="N1131">
        <v>3.57340705281096</v>
      </c>
      <c r="O1131">
        <v>13.3720930232558</v>
      </c>
      <c r="P1131">
        <v>56.363636363636303</v>
      </c>
      <c r="Q1131">
        <v>0.116031771550892</v>
      </c>
    </row>
    <row r="1132" spans="1:17" hidden="1" x14ac:dyDescent="0.3">
      <c r="A1132" t="s">
        <v>2423</v>
      </c>
      <c r="B1132" t="s">
        <v>2424</v>
      </c>
      <c r="C1132" t="s">
        <v>3176</v>
      </c>
      <c r="D1132" t="s">
        <v>740</v>
      </c>
      <c r="E1132">
        <v>2180.653534008</v>
      </c>
      <c r="F1132">
        <v>276.2</v>
      </c>
      <c r="G1132">
        <v>1.4634301859737799</v>
      </c>
      <c r="H1132">
        <v>0.457817224040236</v>
      </c>
      <c r="I1132">
        <v>0.76636254304887896</v>
      </c>
      <c r="J1132">
        <v>0.616986698885155</v>
      </c>
      <c r="K1132">
        <v>271.95914598949997</v>
      </c>
      <c r="L1132">
        <v>251.94784972411301</v>
      </c>
      <c r="M1132">
        <v>58.290846172297002</v>
      </c>
      <c r="N1132">
        <v>0.89812413481277398</v>
      </c>
      <c r="O1132">
        <v>4.2722664735698803</v>
      </c>
      <c r="P1132">
        <v>33.301158301158203</v>
      </c>
      <c r="Q1132">
        <v>3.2968413234804997E-2</v>
      </c>
    </row>
    <row r="1133" spans="1:17" hidden="1" x14ac:dyDescent="0.3">
      <c r="A1133" t="s">
        <v>2425</v>
      </c>
      <c r="B1133" t="s">
        <v>2426</v>
      </c>
      <c r="C1133" t="s">
        <v>3176</v>
      </c>
      <c r="D1133" t="s">
        <v>681</v>
      </c>
      <c r="E1133">
        <v>2180.5809405</v>
      </c>
      <c r="F1133">
        <v>344.2</v>
      </c>
      <c r="G1133">
        <v>-36.976545386942398</v>
      </c>
      <c r="H1133">
        <v>3.1896022626895601E-2</v>
      </c>
      <c r="I1133">
        <v>-7.4018077767537802</v>
      </c>
      <c r="J1133">
        <v>1.3150296973634099</v>
      </c>
      <c r="K1133">
        <v>346.04941319091898</v>
      </c>
      <c r="L1133">
        <v>335.55074071056799</v>
      </c>
      <c r="M1133">
        <v>47.133484846235</v>
      </c>
      <c r="N1133">
        <v>0.29041224433302898</v>
      </c>
      <c r="O1133">
        <v>22.559558396281201</v>
      </c>
      <c r="P1133">
        <v>22.928571428571399</v>
      </c>
      <c r="Q1133">
        <v>7.3177117497255001E-2</v>
      </c>
    </row>
    <row r="1134" spans="1:17" hidden="1" x14ac:dyDescent="0.3">
      <c r="A1134" t="s">
        <v>2427</v>
      </c>
      <c r="B1134" t="s">
        <v>2428</v>
      </c>
      <c r="C1134" t="s">
        <v>3176</v>
      </c>
      <c r="D1134" t="s">
        <v>255</v>
      </c>
      <c r="E1134">
        <v>2179.4786370000002</v>
      </c>
      <c r="F1134">
        <v>878.95</v>
      </c>
      <c r="G1134">
        <v>129.82125034605599</v>
      </c>
      <c r="H1134">
        <v>7.3280377102332803</v>
      </c>
      <c r="I1134">
        <v>179.56088692436001</v>
      </c>
      <c r="J1134">
        <v>-7.7905309634223796</v>
      </c>
      <c r="K1134">
        <v>838.00006844780796</v>
      </c>
      <c r="M1134">
        <v>49.022640997975302</v>
      </c>
      <c r="N1134">
        <v>0.80901192999958405</v>
      </c>
      <c r="O1134">
        <v>28.7559019284373</v>
      </c>
      <c r="P1134">
        <v>274.02127659574398</v>
      </c>
    </row>
    <row r="1135" spans="1:17" hidden="1" x14ac:dyDescent="0.3">
      <c r="A1135" t="s">
        <v>2429</v>
      </c>
      <c r="B1135" t="s">
        <v>2430</v>
      </c>
      <c r="C1135" t="s">
        <v>3176</v>
      </c>
      <c r="D1135" t="s">
        <v>545</v>
      </c>
      <c r="E1135">
        <v>2167.114581588</v>
      </c>
      <c r="F1135">
        <v>232.68</v>
      </c>
      <c r="G1135">
        <v>-46.977354598445402</v>
      </c>
      <c r="H1135">
        <v>-9.2007434407969395</v>
      </c>
      <c r="I1135">
        <v>-19.682828627539202</v>
      </c>
      <c r="J1135">
        <v>2.3027387064230198</v>
      </c>
      <c r="K1135">
        <v>249.30388422360201</v>
      </c>
      <c r="L1135">
        <v>257.168559132197</v>
      </c>
      <c r="M1135">
        <v>42.337979362233497</v>
      </c>
      <c r="N1135">
        <v>0.64182931122628795</v>
      </c>
      <c r="O1135">
        <v>36.2386109678528</v>
      </c>
      <c r="P1135">
        <v>9.23943661971831</v>
      </c>
      <c r="Q1135">
        <v>6.1657016007521999E-2</v>
      </c>
    </row>
    <row r="1136" spans="1:17" hidden="1" x14ac:dyDescent="0.3">
      <c r="A1136" t="s">
        <v>2431</v>
      </c>
      <c r="B1136" t="s">
        <v>2432</v>
      </c>
      <c r="C1136" t="s">
        <v>3176</v>
      </c>
      <c r="D1136" t="s">
        <v>21</v>
      </c>
      <c r="E1136">
        <v>2164.5648986400001</v>
      </c>
      <c r="F1136">
        <v>233.09</v>
      </c>
      <c r="G1136">
        <v>-60.929199886356301</v>
      </c>
      <c r="H1136">
        <v>11.3164184297509</v>
      </c>
      <c r="I1136">
        <v>-36.205887396077998</v>
      </c>
      <c r="J1136">
        <v>3.0199370900128502</v>
      </c>
      <c r="K1136">
        <v>238.74372692203599</v>
      </c>
      <c r="M1136">
        <v>52.069055628208901</v>
      </c>
      <c r="N1136">
        <v>0.87000208200260498</v>
      </c>
      <c r="O1136">
        <v>81.775279934789097</v>
      </c>
      <c r="P1136">
        <v>13.7024390243902</v>
      </c>
    </row>
    <row r="1137" spans="1:17" hidden="1" x14ac:dyDescent="0.3">
      <c r="A1137" t="s">
        <v>2433</v>
      </c>
      <c r="B1137" t="s">
        <v>2434</v>
      </c>
      <c r="C1137" t="s">
        <v>3176</v>
      </c>
      <c r="D1137" t="s">
        <v>624</v>
      </c>
      <c r="E1137">
        <v>2138.0567455800001</v>
      </c>
      <c r="F1137">
        <v>436.15</v>
      </c>
      <c r="G1137">
        <v>5.7541603569523101</v>
      </c>
      <c r="H1137">
        <v>6.6061791590593604</v>
      </c>
      <c r="I1137">
        <v>-10.8161744063983</v>
      </c>
      <c r="J1137">
        <v>2.0056474983527401</v>
      </c>
      <c r="K1137">
        <v>414.344365412191</v>
      </c>
      <c r="L1137">
        <v>402.98173448837201</v>
      </c>
      <c r="M1137">
        <v>58.920958943779702</v>
      </c>
      <c r="N1137">
        <v>1.4824648808691501</v>
      </c>
      <c r="O1137">
        <v>44.434254270319798</v>
      </c>
      <c r="P1137">
        <v>59.324200913241903</v>
      </c>
      <c r="Q1137">
        <v>9.5288670323613003E-2</v>
      </c>
    </row>
    <row r="1138" spans="1:17" hidden="1" x14ac:dyDescent="0.3">
      <c r="A1138" t="s">
        <v>2435</v>
      </c>
      <c r="B1138" t="s">
        <v>2436</v>
      </c>
      <c r="C1138" t="s">
        <v>3176</v>
      </c>
      <c r="D1138" t="s">
        <v>138</v>
      </c>
      <c r="E1138">
        <v>2136.0039361099998</v>
      </c>
      <c r="F1138">
        <v>143.15</v>
      </c>
      <c r="G1138">
        <v>37.484430252876201</v>
      </c>
      <c r="H1138">
        <v>-7.7802718376492797</v>
      </c>
      <c r="I1138">
        <v>31.499897544919499</v>
      </c>
      <c r="J1138">
        <v>6.8891258130470403</v>
      </c>
      <c r="K1138">
        <v>137.435429186042</v>
      </c>
      <c r="L1138">
        <v>120.08099572222299</v>
      </c>
      <c r="M1138">
        <v>52.629285692651003</v>
      </c>
      <c r="N1138">
        <v>0.74128132413093095</v>
      </c>
      <c r="O1138">
        <v>24.834090115263599</v>
      </c>
      <c r="P1138">
        <v>72.469879518072204</v>
      </c>
      <c r="Q1138">
        <v>0.16417137421706199</v>
      </c>
    </row>
    <row r="1139" spans="1:17" hidden="1" x14ac:dyDescent="0.3">
      <c r="A1139" t="s">
        <v>2437</v>
      </c>
      <c r="B1139" t="s">
        <v>2438</v>
      </c>
      <c r="C1139" t="s">
        <v>3176</v>
      </c>
      <c r="D1139" t="s">
        <v>2439</v>
      </c>
      <c r="E1139">
        <v>2130.5575830849998</v>
      </c>
      <c r="F1139">
        <v>1284.3</v>
      </c>
      <c r="G1139">
        <v>-17.2051068133181</v>
      </c>
      <c r="H1139">
        <v>4.4348299476761897</v>
      </c>
      <c r="I1139">
        <v>-4.1686778019307704</v>
      </c>
      <c r="J1139">
        <v>14.4676275687704</v>
      </c>
      <c r="O1139">
        <v>4.1929455734641401</v>
      </c>
      <c r="P1139">
        <v>15.6870693149574</v>
      </c>
    </row>
    <row r="1140" spans="1:17" hidden="1" x14ac:dyDescent="0.3">
      <c r="A1140" t="s">
        <v>2440</v>
      </c>
      <c r="B1140" t="s">
        <v>2441</v>
      </c>
      <c r="C1140" t="s">
        <v>3176</v>
      </c>
      <c r="D1140" t="s">
        <v>141</v>
      </c>
      <c r="E1140">
        <v>2129.5109872200001</v>
      </c>
      <c r="F1140">
        <v>114.28</v>
      </c>
      <c r="G1140">
        <v>125.177357490692</v>
      </c>
      <c r="H1140">
        <v>0.747047574265021</v>
      </c>
      <c r="I1140">
        <v>8.9064130536385395</v>
      </c>
      <c r="J1140">
        <v>-4.8029909671867301</v>
      </c>
      <c r="K1140">
        <v>123.252121955051</v>
      </c>
      <c r="L1140">
        <v>104.30859294238699</v>
      </c>
      <c r="M1140">
        <v>26.856337422589998</v>
      </c>
      <c r="N1140">
        <v>0.20902742172795499</v>
      </c>
      <c r="O1140">
        <v>42.150857542877098</v>
      </c>
      <c r="P1140">
        <v>167.948417350527</v>
      </c>
      <c r="Q1140">
        <v>4.5487526432021003E-2</v>
      </c>
    </row>
    <row r="1141" spans="1:17" hidden="1" x14ac:dyDescent="0.3">
      <c r="A1141" t="s">
        <v>2442</v>
      </c>
      <c r="B1141" t="s">
        <v>2443</v>
      </c>
      <c r="C1141" t="s">
        <v>3176</v>
      </c>
      <c r="D1141" t="s">
        <v>163</v>
      </c>
      <c r="E1141">
        <v>2125.8221250000001</v>
      </c>
      <c r="F1141">
        <v>2117</v>
      </c>
      <c r="G1141">
        <v>-9.7541599426643906</v>
      </c>
      <c r="H1141">
        <v>-5.8877472299151501</v>
      </c>
      <c r="I1141">
        <v>1.09674347887299</v>
      </c>
      <c r="J1141">
        <v>1.5764984539658</v>
      </c>
      <c r="K1141">
        <v>2174.99748646731</v>
      </c>
      <c r="L1141">
        <v>2094.38357356608</v>
      </c>
      <c r="M1141">
        <v>39.526540823135399</v>
      </c>
      <c r="N1141">
        <v>0.40980773157787198</v>
      </c>
      <c r="O1141">
        <v>31.256495040151101</v>
      </c>
      <c r="P1141">
        <v>25.266272189349099</v>
      </c>
      <c r="Q1141">
        <v>0.11195152255338001</v>
      </c>
    </row>
    <row r="1142" spans="1:17" hidden="1" x14ac:dyDescent="0.3">
      <c r="A1142" t="s">
        <v>2444</v>
      </c>
      <c r="B1142" t="s">
        <v>2445</v>
      </c>
      <c r="C1142" t="s">
        <v>3176</v>
      </c>
      <c r="D1142" t="s">
        <v>78</v>
      </c>
      <c r="E1142">
        <v>2119.8772451999998</v>
      </c>
      <c r="F1142">
        <v>238.55</v>
      </c>
      <c r="G1142">
        <v>-1.6193748089111299</v>
      </c>
      <c r="H1142">
        <v>3.9129096578211202</v>
      </c>
      <c r="I1142">
        <v>1.39799372533984</v>
      </c>
      <c r="J1142">
        <v>2.0212514570556799</v>
      </c>
      <c r="K1142">
        <v>241.37348881217699</v>
      </c>
      <c r="L1142">
        <v>228.24852889450301</v>
      </c>
      <c r="M1142">
        <v>51.685673735273603</v>
      </c>
      <c r="N1142">
        <v>0.94334741885075901</v>
      </c>
      <c r="O1142">
        <v>15.0702158876545</v>
      </c>
      <c r="P1142">
        <v>37.413594470046</v>
      </c>
      <c r="Q1142">
        <v>-6.7226417215696999E-2</v>
      </c>
    </row>
    <row r="1143" spans="1:17" hidden="1" x14ac:dyDescent="0.3">
      <c r="A1143" t="s">
        <v>2446</v>
      </c>
      <c r="B1143" t="s">
        <v>2447</v>
      </c>
      <c r="C1143" t="s">
        <v>3176</v>
      </c>
      <c r="D1143" t="s">
        <v>18</v>
      </c>
      <c r="E1143">
        <v>2115.358332708</v>
      </c>
      <c r="F1143">
        <v>214.4</v>
      </c>
      <c r="G1143">
        <v>-53.480287524735999</v>
      </c>
      <c r="H1143">
        <v>2.1544555515409298</v>
      </c>
      <c r="I1143">
        <v>-16.500957903187899</v>
      </c>
      <c r="J1143">
        <v>-1.2106883312832399</v>
      </c>
      <c r="K1143">
        <v>214.888245851797</v>
      </c>
      <c r="M1143">
        <v>43.232543924332802</v>
      </c>
      <c r="N1143">
        <v>1.8349401263535701</v>
      </c>
      <c r="O1143">
        <v>60.471082089552198</v>
      </c>
      <c r="P1143">
        <v>17.511647026582601</v>
      </c>
    </row>
    <row r="1144" spans="1:17" hidden="1" x14ac:dyDescent="0.3">
      <c r="A1144" t="s">
        <v>2448</v>
      </c>
      <c r="B1144" t="s">
        <v>2449</v>
      </c>
      <c r="C1144" t="s">
        <v>3176</v>
      </c>
      <c r="D1144" t="s">
        <v>132</v>
      </c>
      <c r="E1144">
        <v>2112.9147413559999</v>
      </c>
      <c r="F1144">
        <v>127.28</v>
      </c>
      <c r="G1144">
        <v>106.425123937451</v>
      </c>
      <c r="H1144">
        <v>-3.0900942788740299E-2</v>
      </c>
      <c r="I1144">
        <v>-43.368488197900298</v>
      </c>
      <c r="J1144">
        <v>5.7331282899002503</v>
      </c>
      <c r="K1144">
        <v>124.387179003827</v>
      </c>
      <c r="L1144">
        <v>126.260826687297</v>
      </c>
      <c r="M1144">
        <v>58.487459974930601</v>
      </c>
      <c r="N1144">
        <v>0.69313359638317595</v>
      </c>
      <c r="O1144">
        <v>115.58768070395899</v>
      </c>
      <c r="P1144">
        <v>165.166666666666</v>
      </c>
    </row>
    <row r="1145" spans="1:17" hidden="1" x14ac:dyDescent="0.3">
      <c r="A1145" t="s">
        <v>2450</v>
      </c>
      <c r="B1145" t="s">
        <v>2451</v>
      </c>
      <c r="C1145" t="s">
        <v>3176</v>
      </c>
      <c r="D1145" t="s">
        <v>78</v>
      </c>
      <c r="E1145">
        <v>2109.6041997450002</v>
      </c>
      <c r="F1145">
        <v>2831</v>
      </c>
      <c r="G1145">
        <v>-35.540816195809299</v>
      </c>
      <c r="H1145">
        <v>-6.6199032335229697</v>
      </c>
      <c r="I1145">
        <v>-6.3975337063883897</v>
      </c>
      <c r="J1145">
        <v>1.2392185293534701</v>
      </c>
      <c r="K1145">
        <v>2847.1533396383002</v>
      </c>
      <c r="L1145">
        <v>2815.1399459123099</v>
      </c>
      <c r="M1145">
        <v>41.6445733085529</v>
      </c>
      <c r="N1145">
        <v>0.74641436470613098</v>
      </c>
      <c r="O1145">
        <v>13.5994348286824</v>
      </c>
      <c r="P1145">
        <v>20.6914927631999</v>
      </c>
      <c r="Q1145">
        <v>-0.147912804976192</v>
      </c>
    </row>
    <row r="1146" spans="1:17" hidden="1" x14ac:dyDescent="0.3">
      <c r="A1146" t="s">
        <v>2452</v>
      </c>
      <c r="B1146" t="s">
        <v>2453</v>
      </c>
      <c r="C1146" t="s">
        <v>3176</v>
      </c>
      <c r="D1146" t="s">
        <v>185</v>
      </c>
      <c r="E1146">
        <v>2106.8114372320001</v>
      </c>
      <c r="F1146">
        <v>183.63</v>
      </c>
      <c r="G1146">
        <v>20.4324011288458</v>
      </c>
      <c r="H1146">
        <v>17.377074860806399</v>
      </c>
      <c r="I1146">
        <v>22.1650638692591</v>
      </c>
      <c r="J1146">
        <v>5.7080047906253499</v>
      </c>
      <c r="K1146">
        <v>169.47168891040801</v>
      </c>
      <c r="L1146">
        <v>147.46609045992099</v>
      </c>
      <c r="M1146">
        <v>59.2627890682786</v>
      </c>
      <c r="N1146">
        <v>0.700136731861843</v>
      </c>
      <c r="O1146">
        <v>9.2305178892337896</v>
      </c>
      <c r="P1146">
        <v>69.478541762805705</v>
      </c>
      <c r="Q1146">
        <v>5.0668951462586001E-2</v>
      </c>
    </row>
    <row r="1147" spans="1:17" hidden="1" x14ac:dyDescent="0.3">
      <c r="A1147" t="s">
        <v>2454</v>
      </c>
      <c r="B1147" t="s">
        <v>2455</v>
      </c>
      <c r="C1147" t="s">
        <v>3176</v>
      </c>
      <c r="D1147" t="s">
        <v>472</v>
      </c>
      <c r="E1147">
        <v>2104.470798025</v>
      </c>
      <c r="F1147">
        <v>2430.4</v>
      </c>
      <c r="G1147">
        <v>12.788897406612501</v>
      </c>
      <c r="H1147">
        <v>-8.05519783746049</v>
      </c>
      <c r="I1147">
        <v>66.173210343650695</v>
      </c>
      <c r="J1147">
        <v>3.7595832283771302</v>
      </c>
      <c r="K1147">
        <v>2474.8335940010402</v>
      </c>
      <c r="L1147">
        <v>2058.9552896901901</v>
      </c>
      <c r="M1147">
        <v>52.596693344606201</v>
      </c>
      <c r="N1147">
        <v>0.41694470700069203</v>
      </c>
      <c r="O1147">
        <v>39.030612244897902</v>
      </c>
      <c r="P1147">
        <v>87.987778938005206</v>
      </c>
      <c r="Q1147">
        <v>-2.3275262429429001E-2</v>
      </c>
    </row>
    <row r="1148" spans="1:17" hidden="1" x14ac:dyDescent="0.3">
      <c r="A1148" t="s">
        <v>2456</v>
      </c>
      <c r="B1148" t="s">
        <v>2457</v>
      </c>
      <c r="C1148" t="s">
        <v>3176</v>
      </c>
      <c r="D1148" t="s">
        <v>274</v>
      </c>
      <c r="E1148">
        <v>2098.6190376499999</v>
      </c>
      <c r="F1148">
        <v>325.75</v>
      </c>
      <c r="G1148">
        <v>11.939189277226401</v>
      </c>
      <c r="H1148">
        <v>10.0544328559536</v>
      </c>
      <c r="I1148">
        <v>-17.048673497475701</v>
      </c>
      <c r="J1148">
        <v>2.5364029722071901</v>
      </c>
      <c r="K1148">
        <v>326.03247984105599</v>
      </c>
      <c r="L1148">
        <v>314.53148536469001</v>
      </c>
      <c r="M1148">
        <v>59.097707559316099</v>
      </c>
      <c r="N1148">
        <v>0.78519225176116902</v>
      </c>
      <c r="O1148">
        <v>29.7467382962394</v>
      </c>
      <c r="P1148">
        <v>53.149976492712703</v>
      </c>
      <c r="Q1148">
        <v>0.11083864530266201</v>
      </c>
    </row>
    <row r="1149" spans="1:17" hidden="1" x14ac:dyDescent="0.3">
      <c r="A1149" t="s">
        <v>2458</v>
      </c>
      <c r="B1149" t="s">
        <v>2459</v>
      </c>
      <c r="C1149" t="s">
        <v>3176</v>
      </c>
      <c r="D1149" t="s">
        <v>166</v>
      </c>
      <c r="E1149">
        <v>2096.7597000000001</v>
      </c>
      <c r="F1149">
        <v>1975.2</v>
      </c>
      <c r="G1149">
        <v>334.73384497321899</v>
      </c>
      <c r="H1149">
        <v>7.4220609736662198</v>
      </c>
      <c r="I1149">
        <v>88.908647493940094</v>
      </c>
      <c r="J1149">
        <v>2.4154264090694602</v>
      </c>
      <c r="K1149">
        <v>1933.29053562833</v>
      </c>
      <c r="L1149">
        <v>1435.1989736502001</v>
      </c>
      <c r="M1149">
        <v>44.934253824801502</v>
      </c>
      <c r="N1149">
        <v>0.694432339104608</v>
      </c>
      <c r="O1149">
        <v>18.757594167679201</v>
      </c>
      <c r="P1149">
        <v>378.256658595641</v>
      </c>
      <c r="Q1149">
        <v>0.183946669717724</v>
      </c>
    </row>
    <row r="1150" spans="1:17" hidden="1" x14ac:dyDescent="0.3">
      <c r="A1150" t="s">
        <v>1742</v>
      </c>
      <c r="B1150" t="s">
        <v>2460</v>
      </c>
      <c r="C1150" t="s">
        <v>3176</v>
      </c>
      <c r="D1150" t="s">
        <v>1744</v>
      </c>
      <c r="E1150">
        <v>2091.9342556299998</v>
      </c>
      <c r="F1150">
        <v>38.6</v>
      </c>
      <c r="G1150">
        <v>-9.04612996063398</v>
      </c>
      <c r="H1150">
        <v>5.202091201549</v>
      </c>
      <c r="I1150">
        <v>12.3379696806012</v>
      </c>
      <c r="J1150">
        <v>4.5323131393880898</v>
      </c>
      <c r="K1150">
        <v>38.692114633011698</v>
      </c>
      <c r="L1150">
        <v>35.547173882347302</v>
      </c>
      <c r="M1150">
        <v>49.333103027404697</v>
      </c>
      <c r="N1150">
        <v>0.42708266505731002</v>
      </c>
      <c r="O1150">
        <v>19.041450777202002</v>
      </c>
      <c r="P1150">
        <v>42.173112338858203</v>
      </c>
      <c r="Q1150">
        <v>7.0291434656782004E-2</v>
      </c>
    </row>
    <row r="1151" spans="1:17" hidden="1" x14ac:dyDescent="0.3">
      <c r="A1151" t="s">
        <v>2461</v>
      </c>
      <c r="B1151" t="s">
        <v>2462</v>
      </c>
      <c r="C1151" t="s">
        <v>3176</v>
      </c>
      <c r="D1151" t="s">
        <v>1405</v>
      </c>
      <c r="E1151">
        <v>2091.5384537499999</v>
      </c>
      <c r="F1151">
        <v>800.6</v>
      </c>
      <c r="G1151">
        <v>-12.2816121322525</v>
      </c>
      <c r="H1151">
        <v>-18.2077089128768</v>
      </c>
      <c r="I1151">
        <v>49.540374187258401</v>
      </c>
      <c r="J1151">
        <v>5.9822904180946397</v>
      </c>
      <c r="K1151">
        <v>819.088187203296</v>
      </c>
      <c r="L1151">
        <v>712.650210918521</v>
      </c>
      <c r="M1151">
        <v>47.6872796589155</v>
      </c>
      <c r="N1151">
        <v>0.67930841991102398</v>
      </c>
      <c r="O1151">
        <v>24.718960779415401</v>
      </c>
      <c r="P1151">
        <v>77.320044296788495</v>
      </c>
      <c r="Q1151">
        <v>-3.1032943849026998E-2</v>
      </c>
    </row>
    <row r="1152" spans="1:17" hidden="1" x14ac:dyDescent="0.3">
      <c r="A1152" t="s">
        <v>2463</v>
      </c>
      <c r="B1152" t="s">
        <v>2464</v>
      </c>
      <c r="C1152" t="s">
        <v>3176</v>
      </c>
      <c r="D1152" t="s">
        <v>419</v>
      </c>
      <c r="E1152">
        <v>2077.2577980000001</v>
      </c>
      <c r="F1152">
        <v>908.9</v>
      </c>
      <c r="G1152">
        <v>180.89761280593299</v>
      </c>
      <c r="H1152">
        <v>19.269374282651501</v>
      </c>
      <c r="I1152">
        <v>22.7151719998906</v>
      </c>
      <c r="J1152">
        <v>2.2214501654511101</v>
      </c>
      <c r="K1152">
        <v>862.91644721646799</v>
      </c>
      <c r="L1152">
        <v>692.61755557936704</v>
      </c>
      <c r="M1152">
        <v>51.4490838856835</v>
      </c>
      <c r="N1152">
        <v>1.0242321172920099</v>
      </c>
      <c r="O1152">
        <v>13.8739135218395</v>
      </c>
      <c r="P1152">
        <v>220.995938548472</v>
      </c>
      <c r="Q1152">
        <v>0.17202665679259499</v>
      </c>
    </row>
    <row r="1153" spans="1:17" hidden="1" x14ac:dyDescent="0.3">
      <c r="A1153" t="s">
        <v>2465</v>
      </c>
      <c r="B1153" t="s">
        <v>2466</v>
      </c>
      <c r="C1153" t="s">
        <v>3176</v>
      </c>
      <c r="D1153" t="s">
        <v>533</v>
      </c>
      <c r="E1153">
        <v>2074.3830118860001</v>
      </c>
      <c r="F1153">
        <v>210.08</v>
      </c>
      <c r="G1153">
        <v>21.426022710041298</v>
      </c>
      <c r="H1153">
        <v>19.270406381046701</v>
      </c>
      <c r="I1153">
        <v>61.042636446627199</v>
      </c>
      <c r="J1153">
        <v>1.0493404068610701</v>
      </c>
      <c r="K1153">
        <v>181.63798872402199</v>
      </c>
      <c r="L1153">
        <v>153.422220254325</v>
      </c>
      <c r="M1153">
        <v>60.119115888964998</v>
      </c>
      <c r="N1153">
        <v>1.0586140305132501</v>
      </c>
      <c r="O1153">
        <v>3.67479055597867</v>
      </c>
      <c r="P1153">
        <v>91.6788321167883</v>
      </c>
      <c r="Q1153">
        <v>0.12143206813469699</v>
      </c>
    </row>
    <row r="1154" spans="1:17" hidden="1" x14ac:dyDescent="0.3">
      <c r="A1154" t="s">
        <v>2467</v>
      </c>
      <c r="B1154" t="s">
        <v>2468</v>
      </c>
      <c r="C1154" t="s">
        <v>3176</v>
      </c>
      <c r="D1154" t="s">
        <v>141</v>
      </c>
      <c r="E1154">
        <v>2060.8809729599998</v>
      </c>
      <c r="F1154">
        <v>118.51</v>
      </c>
      <c r="G1154">
        <v>253.407336312561</v>
      </c>
      <c r="H1154">
        <v>-0.60146531893343402</v>
      </c>
      <c r="I1154">
        <v>33.139961625713397</v>
      </c>
      <c r="J1154">
        <v>1.82402495474444</v>
      </c>
      <c r="K1154">
        <v>120.688886365605</v>
      </c>
      <c r="L1154">
        <v>97.737535343376095</v>
      </c>
      <c r="M1154">
        <v>40.7662115284257</v>
      </c>
      <c r="N1154">
        <v>0.55314856597628603</v>
      </c>
      <c r="O1154">
        <v>16.1758501392287</v>
      </c>
      <c r="P1154">
        <v>297.684563758389</v>
      </c>
    </row>
    <row r="1155" spans="1:17" hidden="1" x14ac:dyDescent="0.3">
      <c r="A1155" t="s">
        <v>2469</v>
      </c>
      <c r="B1155" t="s">
        <v>2470</v>
      </c>
      <c r="C1155" t="s">
        <v>3176</v>
      </c>
      <c r="D1155" t="s">
        <v>258</v>
      </c>
      <c r="E1155">
        <v>2059.1764760000001</v>
      </c>
      <c r="F1155">
        <v>1483</v>
      </c>
      <c r="G1155">
        <v>1.6837643641553499</v>
      </c>
      <c r="H1155">
        <v>-9.7871613737865992</v>
      </c>
      <c r="I1155">
        <v>2.27066140297207</v>
      </c>
      <c r="J1155">
        <v>3.12707836496838</v>
      </c>
      <c r="K1155">
        <v>1479.2602586487701</v>
      </c>
      <c r="L1155">
        <v>1363.3890639590199</v>
      </c>
      <c r="M1155">
        <v>54.289463701593498</v>
      </c>
      <c r="N1155">
        <v>0.87228771222454604</v>
      </c>
      <c r="O1155">
        <v>16.716115981119302</v>
      </c>
      <c r="P1155">
        <v>44.2396537470213</v>
      </c>
      <c r="Q1155">
        <v>2.7033820615520999E-2</v>
      </c>
    </row>
    <row r="1156" spans="1:17" hidden="1" x14ac:dyDescent="0.3">
      <c r="A1156" t="s">
        <v>2471</v>
      </c>
      <c r="B1156" t="s">
        <v>2472</v>
      </c>
      <c r="C1156" t="s">
        <v>3176</v>
      </c>
      <c r="D1156" t="s">
        <v>286</v>
      </c>
      <c r="E1156">
        <v>2057.9173913999998</v>
      </c>
      <c r="F1156">
        <v>1302.25</v>
      </c>
      <c r="G1156">
        <v>-34.487647783179703</v>
      </c>
      <c r="H1156">
        <v>-0.24923279674301499</v>
      </c>
      <c r="I1156">
        <v>-11.8275099883877</v>
      </c>
      <c r="J1156">
        <v>0.91270997783719598</v>
      </c>
      <c r="K1156">
        <v>1307.66062789323</v>
      </c>
      <c r="L1156">
        <v>1315.0616483286201</v>
      </c>
      <c r="M1156">
        <v>48.898622572782401</v>
      </c>
      <c r="N1156">
        <v>1.0048960998463199</v>
      </c>
      <c r="O1156">
        <v>17.001343827989999</v>
      </c>
      <c r="P1156">
        <v>13.644297059080101</v>
      </c>
      <c r="Q1156">
        <v>3.6495900297599999E-3</v>
      </c>
    </row>
    <row r="1157" spans="1:17" hidden="1" x14ac:dyDescent="0.3">
      <c r="A1157" t="s">
        <v>2473</v>
      </c>
      <c r="B1157" t="s">
        <v>2474</v>
      </c>
      <c r="C1157" t="s">
        <v>3176</v>
      </c>
      <c r="D1157" t="s">
        <v>141</v>
      </c>
      <c r="E1157">
        <v>2057.149640185</v>
      </c>
      <c r="F1157">
        <v>261.10000000000002</v>
      </c>
      <c r="G1157">
        <v>374.14336497499602</v>
      </c>
      <c r="H1157">
        <v>-4.7914626171472801</v>
      </c>
      <c r="I1157">
        <v>90.667757456946504</v>
      </c>
      <c r="J1157">
        <v>4.2049440531194104</v>
      </c>
      <c r="K1157">
        <v>237.86145883257501</v>
      </c>
      <c r="L1157">
        <v>164.10254012652899</v>
      </c>
      <c r="M1157">
        <v>40.344748789905097</v>
      </c>
      <c r="N1157">
        <v>0.62477925750886498</v>
      </c>
      <c r="O1157">
        <v>14.1325162772883</v>
      </c>
      <c r="P1157">
        <v>426.41129032257999</v>
      </c>
      <c r="Q1157">
        <v>0.16659732100080901</v>
      </c>
    </row>
    <row r="1158" spans="1:17" hidden="1" x14ac:dyDescent="0.3">
      <c r="A1158" t="s">
        <v>2475</v>
      </c>
      <c r="B1158" t="s">
        <v>2476</v>
      </c>
      <c r="C1158" t="s">
        <v>3176</v>
      </c>
      <c r="D1158" t="s">
        <v>501</v>
      </c>
      <c r="E1158">
        <v>2052.93867525</v>
      </c>
      <c r="F1158">
        <v>643.65</v>
      </c>
      <c r="G1158">
        <v>3.6276855881846801</v>
      </c>
      <c r="H1158">
        <v>5.2111874897257504</v>
      </c>
      <c r="I1158">
        <v>36.779164100416601</v>
      </c>
      <c r="J1158">
        <v>2.7356361577208701</v>
      </c>
      <c r="K1158">
        <v>631.66281795483906</v>
      </c>
      <c r="L1158">
        <v>553.85603495389103</v>
      </c>
      <c r="M1158">
        <v>52.669969333793503</v>
      </c>
      <c r="N1158">
        <v>0.55010233509199502</v>
      </c>
      <c r="O1158">
        <v>12.949584401460401</v>
      </c>
      <c r="P1158">
        <v>59.913043478260803</v>
      </c>
      <c r="Q1158">
        <v>-3.0268284877959E-2</v>
      </c>
    </row>
    <row r="1159" spans="1:17" hidden="1" x14ac:dyDescent="0.3">
      <c r="A1159" t="s">
        <v>2477</v>
      </c>
      <c r="B1159" t="s">
        <v>2478</v>
      </c>
      <c r="C1159" t="s">
        <v>3176</v>
      </c>
      <c r="D1159" t="s">
        <v>514</v>
      </c>
      <c r="E1159">
        <v>2048.7359474999998</v>
      </c>
      <c r="F1159">
        <v>1047.1500000000001</v>
      </c>
      <c r="G1159">
        <v>385.54957697979302</v>
      </c>
      <c r="H1159">
        <v>33.506260041452798</v>
      </c>
      <c r="I1159">
        <v>91.318162216110295</v>
      </c>
      <c r="J1159">
        <v>19.2100470885654</v>
      </c>
      <c r="K1159">
        <v>879.31043295176505</v>
      </c>
      <c r="L1159">
        <v>612.23530558727202</v>
      </c>
      <c r="M1159">
        <v>57.797110216899398</v>
      </c>
      <c r="N1159">
        <v>1.5917522535430899</v>
      </c>
      <c r="O1159">
        <v>16.038771904693601</v>
      </c>
      <c r="P1159">
        <v>462.98387096774201</v>
      </c>
      <c r="Q1159">
        <v>0.22639550944450901</v>
      </c>
    </row>
    <row r="1160" spans="1:17" hidden="1" x14ac:dyDescent="0.3">
      <c r="A1160" t="s">
        <v>2479</v>
      </c>
      <c r="B1160" t="s">
        <v>2480</v>
      </c>
      <c r="C1160" t="s">
        <v>3176</v>
      </c>
      <c r="D1160" t="s">
        <v>204</v>
      </c>
      <c r="E1160">
        <v>2048.1400170000002</v>
      </c>
      <c r="F1160">
        <v>341.65</v>
      </c>
      <c r="G1160">
        <v>50.008059131154297</v>
      </c>
      <c r="H1160">
        <v>-8.2666691080367301</v>
      </c>
      <c r="I1160">
        <v>23.301026194964699</v>
      </c>
      <c r="J1160">
        <v>0.21610320029452501</v>
      </c>
      <c r="K1160">
        <v>342.98384052103199</v>
      </c>
      <c r="L1160">
        <v>298.67330330671899</v>
      </c>
      <c r="M1160">
        <v>32.947866279824098</v>
      </c>
      <c r="N1160">
        <v>0.346702734026063</v>
      </c>
      <c r="O1160">
        <v>15.8495536367627</v>
      </c>
      <c r="P1160">
        <v>86.888025819156496</v>
      </c>
      <c r="Q1160">
        <v>0.15831916908631999</v>
      </c>
    </row>
    <row r="1161" spans="1:17" hidden="1" x14ac:dyDescent="0.3">
      <c r="A1161" t="s">
        <v>2481</v>
      </c>
      <c r="B1161" t="s">
        <v>2482</v>
      </c>
      <c r="C1161" t="s">
        <v>3176</v>
      </c>
      <c r="D1161" t="s">
        <v>118</v>
      </c>
      <c r="E1161">
        <v>2046.7348001099999</v>
      </c>
      <c r="F1161">
        <v>1667.05</v>
      </c>
      <c r="G1161">
        <v>383.59940193336701</v>
      </c>
      <c r="H1161">
        <v>-7.4819108007727797</v>
      </c>
      <c r="I1161">
        <v>391.83378767368799</v>
      </c>
      <c r="J1161">
        <v>-2.1911427553385101</v>
      </c>
      <c r="K1161">
        <v>1481.5633671449</v>
      </c>
      <c r="L1161">
        <v>789.58896010781405</v>
      </c>
      <c r="M1161">
        <v>29.168802071572699</v>
      </c>
      <c r="N1161">
        <v>1.8392665208081</v>
      </c>
      <c r="O1161">
        <v>56.483008907951103</v>
      </c>
      <c r="P1161">
        <v>682.65258215962399</v>
      </c>
      <c r="Q1161">
        <v>0.237676663354569</v>
      </c>
    </row>
    <row r="1162" spans="1:17" hidden="1" x14ac:dyDescent="0.3">
      <c r="A1162" t="s">
        <v>2483</v>
      </c>
      <c r="B1162" t="s">
        <v>2484</v>
      </c>
      <c r="C1162" t="s">
        <v>3176</v>
      </c>
      <c r="D1162" t="s">
        <v>248</v>
      </c>
      <c r="E1162">
        <v>2035.3181354549999</v>
      </c>
      <c r="F1162">
        <v>889.9</v>
      </c>
      <c r="G1162">
        <v>39.331212627586702</v>
      </c>
      <c r="H1162">
        <v>13.1266010441077</v>
      </c>
      <c r="I1162">
        <v>68.884610039418504</v>
      </c>
      <c r="J1162">
        <v>4.9650400070461496</v>
      </c>
      <c r="K1162">
        <v>804.00501795724597</v>
      </c>
      <c r="L1162">
        <v>668.91876373716798</v>
      </c>
      <c r="M1162">
        <v>68.014505542745795</v>
      </c>
      <c r="N1162">
        <v>0.81712330867523197</v>
      </c>
      <c r="O1162">
        <v>6.5288234633104896</v>
      </c>
      <c r="P1162">
        <v>91.772261011981698</v>
      </c>
      <c r="Q1162">
        <v>6.2901425128013E-2</v>
      </c>
    </row>
    <row r="1163" spans="1:17" hidden="1" x14ac:dyDescent="0.3">
      <c r="A1163" t="s">
        <v>2485</v>
      </c>
      <c r="B1163" t="s">
        <v>2486</v>
      </c>
      <c r="C1163" t="s">
        <v>3176</v>
      </c>
      <c r="D1163" t="s">
        <v>358</v>
      </c>
      <c r="E1163">
        <v>2034.46800504</v>
      </c>
      <c r="F1163">
        <v>806.7</v>
      </c>
      <c r="G1163">
        <v>-33.079760192511003</v>
      </c>
      <c r="H1163">
        <v>-6.3673668131783696</v>
      </c>
      <c r="I1163">
        <v>4.7444360543237902</v>
      </c>
      <c r="J1163">
        <v>2.1041160309382199</v>
      </c>
      <c r="K1163">
        <v>832.28449749009803</v>
      </c>
      <c r="L1163">
        <v>805.675501448457</v>
      </c>
      <c r="M1163">
        <v>48.801052314328302</v>
      </c>
      <c r="N1163">
        <v>0.35747047178013502</v>
      </c>
      <c r="O1163">
        <v>35.118383537870301</v>
      </c>
      <c r="P1163">
        <v>25.176507099076701</v>
      </c>
      <c r="Q1163">
        <v>-6.9082735580346999E-2</v>
      </c>
    </row>
    <row r="1164" spans="1:17" hidden="1" x14ac:dyDescent="0.3">
      <c r="A1164" t="s">
        <v>2487</v>
      </c>
      <c r="B1164" t="s">
        <v>2488</v>
      </c>
      <c r="C1164" t="s">
        <v>3176</v>
      </c>
      <c r="D1164" t="s">
        <v>2489</v>
      </c>
      <c r="E1164">
        <v>2026.51526459</v>
      </c>
      <c r="F1164">
        <v>1853.2</v>
      </c>
      <c r="G1164">
        <v>351.41891477650302</v>
      </c>
      <c r="H1164">
        <v>-5.5445085402962997</v>
      </c>
      <c r="I1164">
        <v>27.822670414539999</v>
      </c>
      <c r="J1164">
        <v>-0.65480890309671402</v>
      </c>
      <c r="K1164">
        <v>1906.30693858316</v>
      </c>
      <c r="L1164">
        <v>1460.1774181978201</v>
      </c>
      <c r="M1164">
        <v>34.910471827352502</v>
      </c>
      <c r="N1164">
        <v>0.909972819633875</v>
      </c>
      <c r="O1164">
        <v>21.951219512195099</v>
      </c>
      <c r="P1164">
        <v>426.10361958836</v>
      </c>
      <c r="Q1164">
        <v>0.235524291126709</v>
      </c>
    </row>
    <row r="1165" spans="1:17" hidden="1" x14ac:dyDescent="0.3">
      <c r="A1165" t="s">
        <v>2490</v>
      </c>
      <c r="B1165" t="s">
        <v>2491</v>
      </c>
      <c r="C1165" t="s">
        <v>3176</v>
      </c>
      <c r="D1165" t="s">
        <v>376</v>
      </c>
      <c r="E1165">
        <v>2025.5156019599999</v>
      </c>
      <c r="F1165">
        <v>1626.6</v>
      </c>
      <c r="G1165">
        <v>47.139402991201599</v>
      </c>
      <c r="H1165">
        <v>2.36886674421299</v>
      </c>
      <c r="I1165">
        <v>92.409397648140995</v>
      </c>
      <c r="J1165">
        <v>8.5966512423814301</v>
      </c>
      <c r="K1165">
        <v>1389.5380062772001</v>
      </c>
      <c r="L1165">
        <v>1121.8892926845799</v>
      </c>
      <c r="M1165">
        <v>64.312533776779901</v>
      </c>
      <c r="N1165">
        <v>1.1344334093627699</v>
      </c>
      <c r="O1165">
        <v>1.43550965203493</v>
      </c>
      <c r="P1165">
        <v>132.43783938268001</v>
      </c>
      <c r="Q1165">
        <v>3.5727837008079001E-2</v>
      </c>
    </row>
    <row r="1166" spans="1:17" hidden="1" x14ac:dyDescent="0.3">
      <c r="A1166" t="s">
        <v>2492</v>
      </c>
      <c r="B1166" t="s">
        <v>2493</v>
      </c>
      <c r="C1166" t="s">
        <v>3176</v>
      </c>
      <c r="D1166" t="s">
        <v>1514</v>
      </c>
      <c r="E1166">
        <v>2010.085</v>
      </c>
      <c r="F1166">
        <v>119.4</v>
      </c>
      <c r="G1166">
        <v>51.595161246797602</v>
      </c>
      <c r="H1166">
        <v>-17.386768171517001</v>
      </c>
      <c r="I1166">
        <v>89.668697857387599</v>
      </c>
      <c r="J1166">
        <v>4.1662257563840797</v>
      </c>
      <c r="K1166">
        <v>112.883575939599</v>
      </c>
      <c r="L1166">
        <v>88.371581964399596</v>
      </c>
      <c r="M1166">
        <v>53.725215477957697</v>
      </c>
      <c r="N1166">
        <v>3.2939737458373699</v>
      </c>
      <c r="O1166">
        <v>31.239530988274701</v>
      </c>
      <c r="P1166">
        <v>129.57123630071101</v>
      </c>
      <c r="Q1166">
        <v>0.17357625263750601</v>
      </c>
    </row>
    <row r="1167" spans="1:17" hidden="1" x14ac:dyDescent="0.3">
      <c r="A1167" t="s">
        <v>2494</v>
      </c>
      <c r="B1167" t="s">
        <v>2495</v>
      </c>
      <c r="C1167" t="s">
        <v>3176</v>
      </c>
      <c r="D1167" t="s">
        <v>483</v>
      </c>
      <c r="E1167">
        <v>2009.4039110000001</v>
      </c>
      <c r="F1167">
        <v>236.57</v>
      </c>
      <c r="G1167">
        <v>-10.572377504112399</v>
      </c>
      <c r="H1167">
        <v>-17.6659329631219</v>
      </c>
      <c r="I1167">
        <v>0.77954648796163895</v>
      </c>
      <c r="J1167">
        <v>0.67289155786904697</v>
      </c>
      <c r="K1167">
        <v>254.43989618566201</v>
      </c>
      <c r="L1167">
        <v>238.83485823941601</v>
      </c>
      <c r="M1167">
        <v>30.168418707660202</v>
      </c>
      <c r="N1167">
        <v>0.38733916980048799</v>
      </c>
      <c r="O1167">
        <v>30.828084710656402</v>
      </c>
      <c r="P1167">
        <v>31.027416228191601</v>
      </c>
      <c r="Q1167">
        <v>9.0013996036843999E-2</v>
      </c>
    </row>
    <row r="1168" spans="1:17" hidden="1" x14ac:dyDescent="0.3">
      <c r="A1168" t="s">
        <v>2496</v>
      </c>
      <c r="B1168" t="s">
        <v>2497</v>
      </c>
      <c r="C1168" t="s">
        <v>3176</v>
      </c>
      <c r="D1168" t="s">
        <v>204</v>
      </c>
      <c r="E1168">
        <v>2008.1098638200001</v>
      </c>
      <c r="F1168">
        <v>1181.05</v>
      </c>
      <c r="G1168">
        <v>32.784887819890699</v>
      </c>
      <c r="H1168">
        <v>32.080672348836799</v>
      </c>
      <c r="I1168">
        <v>57.468885426273999</v>
      </c>
      <c r="J1168">
        <v>5.1310332415362403</v>
      </c>
      <c r="K1168">
        <v>1069.10335676874</v>
      </c>
      <c r="L1168">
        <v>878.468434081287</v>
      </c>
      <c r="M1168">
        <v>51.783977451275497</v>
      </c>
      <c r="N1168">
        <v>0.60519144122949597</v>
      </c>
      <c r="O1168">
        <v>29.461072774226299</v>
      </c>
      <c r="P1168">
        <v>87.171156893819301</v>
      </c>
      <c r="Q1168">
        <v>0.11620992187947</v>
      </c>
    </row>
    <row r="1169" spans="1:17" hidden="1" x14ac:dyDescent="0.3">
      <c r="A1169" t="s">
        <v>2498</v>
      </c>
      <c r="B1169" t="s">
        <v>2499</v>
      </c>
      <c r="C1169" t="s">
        <v>3176</v>
      </c>
      <c r="D1169" t="s">
        <v>419</v>
      </c>
      <c r="E1169">
        <v>1999.5438436099901</v>
      </c>
      <c r="F1169">
        <v>1545</v>
      </c>
      <c r="G1169">
        <v>308.15811700761401</v>
      </c>
      <c r="H1169">
        <v>21.599252303013699</v>
      </c>
      <c r="I1169">
        <v>64.389546114712005</v>
      </c>
      <c r="J1169">
        <v>0.30404721892421199</v>
      </c>
      <c r="K1169">
        <v>1354.2610632538399</v>
      </c>
      <c r="L1169">
        <v>982.76692245260801</v>
      </c>
      <c r="M1169">
        <v>64.156394594948395</v>
      </c>
      <c r="N1169">
        <v>0.67394869564406001</v>
      </c>
      <c r="O1169">
        <v>7.2168284789644099</v>
      </c>
      <c r="P1169">
        <v>344.92440604751602</v>
      </c>
      <c r="Q1169">
        <v>0.13198241574508601</v>
      </c>
    </row>
    <row r="1170" spans="1:17" hidden="1" x14ac:dyDescent="0.3">
      <c r="A1170" t="s">
        <v>2500</v>
      </c>
      <c r="B1170" t="s">
        <v>2501</v>
      </c>
      <c r="C1170" t="s">
        <v>3176</v>
      </c>
      <c r="D1170" t="s">
        <v>135</v>
      </c>
      <c r="E1170">
        <v>1998.8149632</v>
      </c>
      <c r="F1170">
        <v>2852.6</v>
      </c>
      <c r="G1170">
        <v>266.17889775638201</v>
      </c>
      <c r="H1170">
        <v>42.050055787826302</v>
      </c>
      <c r="I1170">
        <v>205.976819164261</v>
      </c>
      <c r="J1170">
        <v>19.853419289223499</v>
      </c>
      <c r="K1170">
        <v>2148.3266438360401</v>
      </c>
      <c r="L1170">
        <v>1558.8340345746301</v>
      </c>
      <c r="M1170">
        <v>78.313554435536005</v>
      </c>
      <c r="N1170">
        <v>0.72484396067541101</v>
      </c>
      <c r="O1170">
        <v>0</v>
      </c>
      <c r="P1170">
        <v>403.32598147331203</v>
      </c>
      <c r="Q1170">
        <v>0.24237699894585499</v>
      </c>
    </row>
    <row r="1171" spans="1:17" hidden="1" x14ac:dyDescent="0.3">
      <c r="A1171" t="s">
        <v>2502</v>
      </c>
      <c r="B1171" t="s">
        <v>2503</v>
      </c>
      <c r="C1171" t="s">
        <v>3176</v>
      </c>
      <c r="D1171" t="s">
        <v>345</v>
      </c>
      <c r="E1171">
        <v>1987.84848018</v>
      </c>
      <c r="F1171">
        <v>1124.2</v>
      </c>
      <c r="G1171">
        <v>-36.635652746334998</v>
      </c>
      <c r="H1171">
        <v>27.123379251372999</v>
      </c>
      <c r="I1171">
        <v>20.742529054023699</v>
      </c>
      <c r="J1171">
        <v>18.762954198758401</v>
      </c>
      <c r="K1171">
        <v>914.38718051392505</v>
      </c>
      <c r="L1171">
        <v>923.61780366773598</v>
      </c>
      <c r="M1171">
        <v>79.092129260342205</v>
      </c>
      <c r="N1171">
        <v>1.70680186847633</v>
      </c>
      <c r="O1171">
        <v>16.384984878135501</v>
      </c>
      <c r="P1171">
        <v>66.572825603793106</v>
      </c>
      <c r="Q1171">
        <v>1.1424526575762E-2</v>
      </c>
    </row>
    <row r="1172" spans="1:17" hidden="1" x14ac:dyDescent="0.3">
      <c r="A1172" t="s">
        <v>2504</v>
      </c>
      <c r="B1172" t="s">
        <v>2505</v>
      </c>
      <c r="C1172" t="s">
        <v>3176</v>
      </c>
      <c r="D1172" t="s">
        <v>1677</v>
      </c>
      <c r="E1172">
        <v>1984.1380216</v>
      </c>
      <c r="F1172">
        <v>61.14</v>
      </c>
      <c r="G1172">
        <v>-3.20911455538412</v>
      </c>
      <c r="H1172">
        <v>0.28751982109392299</v>
      </c>
      <c r="I1172">
        <v>-2.7497985397544098</v>
      </c>
      <c r="J1172">
        <v>1.26050404557479</v>
      </c>
      <c r="K1172">
        <v>60.580373920548404</v>
      </c>
      <c r="L1172">
        <v>58.063539481980897</v>
      </c>
      <c r="M1172">
        <v>58.880462682991599</v>
      </c>
      <c r="N1172">
        <v>0.93599204102510103</v>
      </c>
      <c r="O1172">
        <v>4.5960091593065098</v>
      </c>
      <c r="P1172">
        <v>26.9781931464174</v>
      </c>
      <c r="Q1172">
        <v>-2.8254867209200001E-2</v>
      </c>
    </row>
    <row r="1173" spans="1:17" hidden="1" x14ac:dyDescent="0.3">
      <c r="A1173" t="s">
        <v>2506</v>
      </c>
      <c r="B1173" t="s">
        <v>2507</v>
      </c>
      <c r="C1173" t="s">
        <v>3176</v>
      </c>
      <c r="D1173" t="s">
        <v>24</v>
      </c>
      <c r="E1173">
        <v>1983.745672175</v>
      </c>
      <c r="F1173">
        <v>184.31</v>
      </c>
      <c r="G1173">
        <v>-12.5724390445937</v>
      </c>
      <c r="H1173">
        <v>-5.2889456314242302</v>
      </c>
      <c r="I1173">
        <v>1.73837498618658</v>
      </c>
      <c r="J1173">
        <v>1.11751673436007</v>
      </c>
      <c r="K1173">
        <v>190.33824859590101</v>
      </c>
      <c r="L1173">
        <v>182.148700606294</v>
      </c>
      <c r="M1173">
        <v>42.942150636460603</v>
      </c>
      <c r="N1173">
        <v>0.49455557044675802</v>
      </c>
      <c r="O1173">
        <v>18.116217242688901</v>
      </c>
      <c r="P1173">
        <v>29.522136331693599</v>
      </c>
      <c r="Q1173">
        <v>-5.4948200164179999E-3</v>
      </c>
    </row>
    <row r="1174" spans="1:17" hidden="1" x14ac:dyDescent="0.3">
      <c r="A1174" t="s">
        <v>2508</v>
      </c>
      <c r="B1174" t="s">
        <v>2509</v>
      </c>
      <c r="C1174" t="s">
        <v>3176</v>
      </c>
      <c r="D1174" t="s">
        <v>1600</v>
      </c>
      <c r="E1174">
        <v>1982.8948428799999</v>
      </c>
      <c r="F1174">
        <v>187.19</v>
      </c>
      <c r="G1174">
        <v>-47.882055158813102</v>
      </c>
      <c r="H1174">
        <v>-10.085393629559499</v>
      </c>
      <c r="I1174">
        <v>-25.375477799874101</v>
      </c>
      <c r="J1174">
        <v>0.106292987193617</v>
      </c>
      <c r="K1174">
        <v>195.56672214182601</v>
      </c>
      <c r="L1174">
        <v>216.52216415561199</v>
      </c>
      <c r="M1174">
        <v>43.149316814157302</v>
      </c>
      <c r="N1174">
        <v>0.411860805079865</v>
      </c>
      <c r="O1174">
        <v>61.306693733639598</v>
      </c>
      <c r="P1174">
        <v>2.2896174863388001</v>
      </c>
      <c r="Q1174">
        <v>0.14841595862384299</v>
      </c>
    </row>
    <row r="1175" spans="1:17" hidden="1" x14ac:dyDescent="0.3">
      <c r="A1175" t="s">
        <v>2510</v>
      </c>
      <c r="B1175" t="s">
        <v>2511</v>
      </c>
      <c r="C1175" t="s">
        <v>3176</v>
      </c>
      <c r="D1175" t="s">
        <v>501</v>
      </c>
      <c r="E1175">
        <v>1963.9982547899999</v>
      </c>
      <c r="F1175">
        <v>373.75</v>
      </c>
      <c r="G1175">
        <v>13.0208022768979</v>
      </c>
      <c r="H1175">
        <v>11.318133304990299</v>
      </c>
      <c r="I1175">
        <v>-10.810162038392001</v>
      </c>
      <c r="J1175">
        <v>-2.4019723779328501</v>
      </c>
      <c r="K1175">
        <v>360.81937367298502</v>
      </c>
      <c r="L1175">
        <v>346.85930979972602</v>
      </c>
      <c r="M1175">
        <v>47.651986596714998</v>
      </c>
      <c r="N1175">
        <v>1.7146853977055401</v>
      </c>
      <c r="O1175">
        <v>21.070234113712299</v>
      </c>
      <c r="P1175">
        <v>43.199233716475</v>
      </c>
      <c r="Q1175">
        <v>-4.4485974891837997E-2</v>
      </c>
    </row>
    <row r="1176" spans="1:17" hidden="1" x14ac:dyDescent="0.3">
      <c r="A1176" t="s">
        <v>2512</v>
      </c>
      <c r="B1176" t="s">
        <v>2513</v>
      </c>
      <c r="C1176" t="s">
        <v>3176</v>
      </c>
      <c r="D1176" t="s">
        <v>358</v>
      </c>
      <c r="E1176">
        <v>1958.9338883749999</v>
      </c>
      <c r="F1176">
        <v>814.65</v>
      </c>
      <c r="G1176">
        <v>-37.986961610817197</v>
      </c>
      <c r="H1176">
        <v>-9.0113869301767107</v>
      </c>
      <c r="I1176">
        <v>-28.383097538421101</v>
      </c>
      <c r="J1176">
        <v>-0.84733524031410401</v>
      </c>
      <c r="K1176">
        <v>865.89393120003103</v>
      </c>
      <c r="L1176">
        <v>915.90114497555498</v>
      </c>
      <c r="M1176">
        <v>36.663298770610901</v>
      </c>
      <c r="N1176">
        <v>1.38647267028117</v>
      </c>
      <c r="O1176">
        <v>77.990548088135995</v>
      </c>
      <c r="P1176">
        <v>9.1000401767778101</v>
      </c>
      <c r="Q1176">
        <v>-6.8800482471300002E-4</v>
      </c>
    </row>
    <row r="1177" spans="1:17" hidden="1" x14ac:dyDescent="0.3">
      <c r="A1177" t="s">
        <v>2514</v>
      </c>
      <c r="B1177" t="s">
        <v>2515</v>
      </c>
      <c r="C1177" t="s">
        <v>3176</v>
      </c>
      <c r="D1177" t="s">
        <v>204</v>
      </c>
      <c r="E1177">
        <v>1958.77924765999</v>
      </c>
      <c r="F1177">
        <v>1691.1</v>
      </c>
      <c r="G1177">
        <v>205.00200415802999</v>
      </c>
      <c r="H1177">
        <v>43.5085337415222</v>
      </c>
      <c r="I1177">
        <v>98.235332556941998</v>
      </c>
      <c r="J1177">
        <v>5.8830011700823901</v>
      </c>
      <c r="K1177">
        <v>1267.3543498183401</v>
      </c>
      <c r="L1177">
        <v>933.20648153086404</v>
      </c>
      <c r="M1177">
        <v>68.735639863355004</v>
      </c>
      <c r="N1177">
        <v>0.35063703633509202</v>
      </c>
      <c r="O1177">
        <v>6.5578617467920202</v>
      </c>
      <c r="P1177">
        <v>238.219999999999</v>
      </c>
      <c r="Q1177">
        <v>0.201601038675286</v>
      </c>
    </row>
    <row r="1178" spans="1:17" hidden="1" x14ac:dyDescent="0.3">
      <c r="A1178" t="s">
        <v>2516</v>
      </c>
      <c r="B1178" t="s">
        <v>2517</v>
      </c>
      <c r="C1178" t="s">
        <v>3176</v>
      </c>
      <c r="D1178" t="s">
        <v>1372</v>
      </c>
      <c r="E1178">
        <v>1954.77320452</v>
      </c>
      <c r="F1178">
        <v>699.2</v>
      </c>
      <c r="G1178">
        <v>89.995198064714899</v>
      </c>
      <c r="H1178">
        <v>-8.2172017891503302</v>
      </c>
      <c r="I1178">
        <v>38.175131356585098</v>
      </c>
      <c r="J1178">
        <v>-1.4330883208134999</v>
      </c>
      <c r="K1178">
        <v>686.79617994555599</v>
      </c>
      <c r="L1178">
        <v>553.97655421904904</v>
      </c>
      <c r="M1178">
        <v>33.504051931162202</v>
      </c>
      <c r="N1178">
        <v>0.22475053831012301</v>
      </c>
      <c r="O1178">
        <v>29.004576659038801</v>
      </c>
      <c r="P1178">
        <v>123.85144869537299</v>
      </c>
      <c r="Q1178">
        <v>5.1574850775695999E-2</v>
      </c>
    </row>
    <row r="1179" spans="1:17" hidden="1" x14ac:dyDescent="0.3">
      <c r="A1179" t="s">
        <v>2518</v>
      </c>
      <c r="B1179" t="s">
        <v>2519</v>
      </c>
      <c r="C1179" t="s">
        <v>3176</v>
      </c>
      <c r="D1179" t="s">
        <v>376</v>
      </c>
      <c r="E1179">
        <v>1947.4554388900001</v>
      </c>
      <c r="F1179">
        <v>481.2</v>
      </c>
      <c r="G1179">
        <v>-1.8285671276370501</v>
      </c>
      <c r="H1179">
        <v>17.086716084671401</v>
      </c>
      <c r="I1179">
        <v>31.465432019061701</v>
      </c>
      <c r="J1179">
        <v>-1.15691575725611</v>
      </c>
      <c r="K1179">
        <v>434.659104602806</v>
      </c>
      <c r="L1179">
        <v>381.53685943433601</v>
      </c>
      <c r="M1179">
        <v>54.360059683500403</v>
      </c>
      <c r="N1179">
        <v>1.33875347612187</v>
      </c>
      <c r="O1179">
        <v>9.7049044056525204</v>
      </c>
      <c r="P1179">
        <v>71.611982881597697</v>
      </c>
      <c r="Q1179">
        <v>-7.1647861365201002E-2</v>
      </c>
    </row>
    <row r="1180" spans="1:17" hidden="1" x14ac:dyDescent="0.3">
      <c r="A1180" t="s">
        <v>2520</v>
      </c>
      <c r="B1180" t="s">
        <v>2521</v>
      </c>
      <c r="C1180" t="s">
        <v>3176</v>
      </c>
      <c r="D1180" t="s">
        <v>127</v>
      </c>
      <c r="E1180">
        <v>1945.659414</v>
      </c>
      <c r="F1180">
        <v>280.64999999999998</v>
      </c>
      <c r="G1180">
        <v>-20.766703614436398</v>
      </c>
      <c r="H1180">
        <v>12.010353398262399</v>
      </c>
      <c r="I1180">
        <v>-16.507425013313501</v>
      </c>
      <c r="J1180">
        <v>-1.87418757490211</v>
      </c>
      <c r="K1180">
        <v>269.25844267794298</v>
      </c>
      <c r="L1180">
        <v>270.57835409082003</v>
      </c>
      <c r="M1180">
        <v>54.864726595969998</v>
      </c>
      <c r="N1180">
        <v>1.37214040410674</v>
      </c>
      <c r="O1180">
        <v>42.740067699982198</v>
      </c>
      <c r="P1180">
        <v>25.4862508383635</v>
      </c>
      <c r="Q1180">
        <v>0.129751899438075</v>
      </c>
    </row>
    <row r="1181" spans="1:17" hidden="1" x14ac:dyDescent="0.3">
      <c r="A1181" t="s">
        <v>2522</v>
      </c>
      <c r="B1181" t="s">
        <v>2523</v>
      </c>
      <c r="C1181" t="s">
        <v>3176</v>
      </c>
      <c r="D1181" t="s">
        <v>204</v>
      </c>
      <c r="E1181">
        <v>1945.1166000000001</v>
      </c>
      <c r="F1181">
        <v>790.2</v>
      </c>
      <c r="G1181">
        <v>-25.293725267757299</v>
      </c>
      <c r="H1181">
        <v>-3.4894742789221498</v>
      </c>
      <c r="I1181">
        <v>18.656294624500799</v>
      </c>
      <c r="J1181">
        <v>0.491042535542415</v>
      </c>
      <c r="K1181">
        <v>805.580220959489</v>
      </c>
      <c r="L1181">
        <v>728.92636125261299</v>
      </c>
      <c r="M1181">
        <v>40.421487285665997</v>
      </c>
      <c r="N1181">
        <v>0.310017375269386</v>
      </c>
      <c r="O1181">
        <v>15.7871424955707</v>
      </c>
      <c r="P1181">
        <v>44.197080291970799</v>
      </c>
      <c r="Q1181">
        <v>-1.8391221338552002E-2</v>
      </c>
    </row>
    <row r="1182" spans="1:17" hidden="1" x14ac:dyDescent="0.3">
      <c r="A1182" t="s">
        <v>2524</v>
      </c>
      <c r="B1182" t="s">
        <v>2525</v>
      </c>
      <c r="C1182" t="s">
        <v>3176</v>
      </c>
      <c r="D1182" t="s">
        <v>414</v>
      </c>
      <c r="E1182">
        <v>1934.1603050000001</v>
      </c>
      <c r="F1182">
        <v>3130.8</v>
      </c>
      <c r="G1182">
        <v>152.446954666571</v>
      </c>
      <c r="H1182">
        <v>-10.9467965434999</v>
      </c>
      <c r="I1182">
        <v>86.441739738525001</v>
      </c>
      <c r="J1182">
        <v>-0.80311933100648503</v>
      </c>
      <c r="K1182">
        <v>3288.5935911477</v>
      </c>
      <c r="L1182">
        <v>2442.2814268748598</v>
      </c>
      <c r="M1182">
        <v>28.7307363805498</v>
      </c>
      <c r="N1182">
        <v>0.56281270670443095</v>
      </c>
      <c r="O1182">
        <v>30.485818321195801</v>
      </c>
      <c r="P1182">
        <v>259.86206896551698</v>
      </c>
      <c r="Q1182">
        <v>0.12225532106728799</v>
      </c>
    </row>
    <row r="1183" spans="1:17" hidden="1" x14ac:dyDescent="0.3">
      <c r="A1183" t="s">
        <v>2526</v>
      </c>
      <c r="B1183" t="s">
        <v>2527</v>
      </c>
      <c r="C1183" t="s">
        <v>3176</v>
      </c>
      <c r="D1183" t="s">
        <v>269</v>
      </c>
      <c r="E1183">
        <v>1918.8924999999999</v>
      </c>
      <c r="F1183">
        <v>4096.5</v>
      </c>
      <c r="G1183">
        <v>42.340359994267601</v>
      </c>
      <c r="H1183">
        <v>0.32065490580015799</v>
      </c>
      <c r="I1183">
        <v>16.525133066504502</v>
      </c>
      <c r="J1183">
        <v>5.4876079352231804</v>
      </c>
      <c r="K1183">
        <v>3805.8374278667302</v>
      </c>
      <c r="L1183">
        <v>3258.9798490314001</v>
      </c>
      <c r="M1183">
        <v>71.317750662000606</v>
      </c>
      <c r="N1183">
        <v>0.50351349814672897</v>
      </c>
      <c r="O1183">
        <v>2.5009154155986701</v>
      </c>
      <c r="P1183">
        <v>86.289222373806197</v>
      </c>
      <c r="Q1183">
        <v>0.20268769847790899</v>
      </c>
    </row>
    <row r="1184" spans="1:17" hidden="1" x14ac:dyDescent="0.3">
      <c r="A1184" t="s">
        <v>2528</v>
      </c>
      <c r="B1184" t="s">
        <v>2529</v>
      </c>
      <c r="C1184" t="s">
        <v>3176</v>
      </c>
      <c r="D1184" t="s">
        <v>204</v>
      </c>
      <c r="E1184">
        <v>1916.86022</v>
      </c>
      <c r="F1184">
        <v>435.1</v>
      </c>
      <c r="G1184">
        <v>-41.9356573192184</v>
      </c>
      <c r="H1184">
        <v>2.6990342260024902</v>
      </c>
      <c r="I1184">
        <v>-4.7662396700129701</v>
      </c>
      <c r="J1184">
        <v>4.3133624432612097</v>
      </c>
      <c r="K1184">
        <v>423.596686670883</v>
      </c>
      <c r="L1184">
        <v>421.447202527066</v>
      </c>
      <c r="M1184">
        <v>64.913020273366001</v>
      </c>
      <c r="N1184">
        <v>0.74951025522304404</v>
      </c>
      <c r="O1184">
        <v>25.109170305676798</v>
      </c>
      <c r="P1184">
        <v>21.8085106382978</v>
      </c>
      <c r="Q1184">
        <v>-4.4124388730749997E-3</v>
      </c>
    </row>
    <row r="1185" spans="1:17" hidden="1" x14ac:dyDescent="0.3">
      <c r="A1185" t="s">
        <v>2530</v>
      </c>
      <c r="B1185" t="s">
        <v>2531</v>
      </c>
      <c r="C1185" t="s">
        <v>3176</v>
      </c>
      <c r="D1185" t="s">
        <v>46</v>
      </c>
      <c r="E1185">
        <v>1915.8137005999999</v>
      </c>
      <c r="F1185">
        <v>151.02000000000001</v>
      </c>
      <c r="G1185">
        <v>209.870057597803</v>
      </c>
      <c r="H1185">
        <v>-17.803313006290999</v>
      </c>
      <c r="I1185">
        <v>64.949782771797601</v>
      </c>
      <c r="J1185">
        <v>-9.0714887411347398</v>
      </c>
      <c r="K1185">
        <v>164.532043299197</v>
      </c>
      <c r="L1185">
        <v>121.491174365424</v>
      </c>
      <c r="M1185">
        <v>14.0773617706854</v>
      </c>
      <c r="N1185">
        <v>0.92206531124922597</v>
      </c>
      <c r="O1185">
        <v>35.081446166070698</v>
      </c>
      <c r="P1185">
        <v>248.17291066282399</v>
      </c>
      <c r="Q1185">
        <v>0.18659834214467</v>
      </c>
    </row>
    <row r="1186" spans="1:17" hidden="1" x14ac:dyDescent="0.3">
      <c r="A1186" t="s">
        <v>2532</v>
      </c>
      <c r="B1186" t="s">
        <v>2533</v>
      </c>
      <c r="C1186" t="s">
        <v>3176</v>
      </c>
      <c r="D1186" t="s">
        <v>376</v>
      </c>
      <c r="E1186">
        <v>1907.2879760400001</v>
      </c>
      <c r="F1186">
        <v>215.71</v>
      </c>
      <c r="G1186">
        <v>-55.5103950872764</v>
      </c>
      <c r="H1186">
        <v>-4.3218385188464703</v>
      </c>
      <c r="I1186">
        <v>-32.171237621897902</v>
      </c>
      <c r="J1186">
        <v>0.72772118869703994</v>
      </c>
      <c r="K1186">
        <v>223.62481001919701</v>
      </c>
      <c r="L1186">
        <v>243.38847088494001</v>
      </c>
      <c r="M1186">
        <v>38.487998136798801</v>
      </c>
      <c r="N1186">
        <v>0.60545184827415999</v>
      </c>
      <c r="O1186">
        <v>61.489963376755803</v>
      </c>
      <c r="P1186">
        <v>3.8765289415390698</v>
      </c>
      <c r="Q1186">
        <v>0.14469541599956201</v>
      </c>
    </row>
    <row r="1187" spans="1:17" hidden="1" x14ac:dyDescent="0.3">
      <c r="A1187" t="s">
        <v>2534</v>
      </c>
      <c r="B1187" t="s">
        <v>2535</v>
      </c>
      <c r="C1187" t="s">
        <v>3176</v>
      </c>
      <c r="D1187" t="s">
        <v>1677</v>
      </c>
      <c r="E1187">
        <v>1906.0882018</v>
      </c>
      <c r="F1187">
        <v>62.57</v>
      </c>
      <c r="G1187">
        <v>-3.6366473018216801</v>
      </c>
      <c r="H1187">
        <v>1.23561544990282</v>
      </c>
      <c r="I1187">
        <v>-2.78009339336199</v>
      </c>
      <c r="J1187">
        <v>2.22398781190289</v>
      </c>
      <c r="K1187">
        <v>62.130543496899797</v>
      </c>
      <c r="L1187">
        <v>59.546653322354203</v>
      </c>
      <c r="M1187">
        <v>59.453032016997597</v>
      </c>
      <c r="N1187">
        <v>1.06121877012029</v>
      </c>
      <c r="O1187">
        <v>5.3380214160140396</v>
      </c>
      <c r="P1187">
        <v>26.404040404040401</v>
      </c>
      <c r="Q1187">
        <v>-2.8326200589973E-2</v>
      </c>
    </row>
    <row r="1188" spans="1:17" hidden="1" x14ac:dyDescent="0.3">
      <c r="A1188" t="s">
        <v>2536</v>
      </c>
      <c r="B1188" t="s">
        <v>2537</v>
      </c>
      <c r="C1188" t="s">
        <v>3176</v>
      </c>
      <c r="D1188" t="s">
        <v>1677</v>
      </c>
      <c r="E1188">
        <v>1905.052968</v>
      </c>
      <c r="F1188">
        <v>62.58</v>
      </c>
      <c r="G1188">
        <v>-3.57050480861695</v>
      </c>
      <c r="H1188">
        <v>0.72136603269845301</v>
      </c>
      <c r="I1188">
        <v>-2.8194391371044301</v>
      </c>
      <c r="J1188">
        <v>1.57832354426761</v>
      </c>
      <c r="K1188">
        <v>62.105357601352303</v>
      </c>
      <c r="L1188">
        <v>59.519596964671599</v>
      </c>
      <c r="M1188">
        <v>55.931821315525497</v>
      </c>
      <c r="N1188">
        <v>1.18691797370583</v>
      </c>
      <c r="O1188">
        <v>6.5036752956216102</v>
      </c>
      <c r="P1188">
        <v>27.1692745376955</v>
      </c>
      <c r="Q1188">
        <v>-2.9924776916618E-2</v>
      </c>
    </row>
    <row r="1189" spans="1:17" hidden="1" x14ac:dyDescent="0.3">
      <c r="A1189" t="s">
        <v>2538</v>
      </c>
      <c r="B1189" t="s">
        <v>2539</v>
      </c>
      <c r="C1189" t="s">
        <v>3176</v>
      </c>
      <c r="D1189" t="s">
        <v>740</v>
      </c>
      <c r="E1189">
        <v>1901.11000107</v>
      </c>
      <c r="F1189">
        <v>793.81</v>
      </c>
      <c r="G1189">
        <v>36.003760546078603</v>
      </c>
      <c r="H1189">
        <v>1.69506054495918</v>
      </c>
      <c r="I1189">
        <v>11.9735543179897</v>
      </c>
      <c r="J1189">
        <v>1.4580598862442999</v>
      </c>
      <c r="K1189">
        <v>779.80838914669903</v>
      </c>
      <c r="L1189">
        <v>685.45484311682696</v>
      </c>
      <c r="M1189">
        <v>43.078312623575101</v>
      </c>
      <c r="N1189">
        <v>0.83539405820158197</v>
      </c>
      <c r="O1189">
        <v>4.52123304065206</v>
      </c>
      <c r="P1189">
        <v>78.967421936647497</v>
      </c>
      <c r="Q1189">
        <v>-3.6227040049000002E-5</v>
      </c>
    </row>
    <row r="1190" spans="1:17" hidden="1" x14ac:dyDescent="0.3">
      <c r="A1190" t="s">
        <v>2540</v>
      </c>
      <c r="B1190" t="s">
        <v>2541</v>
      </c>
      <c r="C1190" t="s">
        <v>3176</v>
      </c>
      <c r="D1190" t="s">
        <v>21</v>
      </c>
      <c r="E1190">
        <v>1896.35403645</v>
      </c>
      <c r="F1190">
        <v>1455.85</v>
      </c>
      <c r="G1190">
        <v>82.844929388427005</v>
      </c>
      <c r="H1190">
        <v>12.924324799671</v>
      </c>
      <c r="I1190">
        <v>65.953294588852202</v>
      </c>
      <c r="J1190">
        <v>0.55549388129811506</v>
      </c>
      <c r="K1190">
        <v>1398.04980328435</v>
      </c>
      <c r="L1190">
        <v>1097.5322992850699</v>
      </c>
      <c r="M1190">
        <v>44.646068017907702</v>
      </c>
      <c r="N1190">
        <v>0.74811097458701603</v>
      </c>
      <c r="O1190">
        <v>19.304873441632001</v>
      </c>
      <c r="P1190">
        <v>145.526604266801</v>
      </c>
      <c r="Q1190">
        <v>0.17953857849461299</v>
      </c>
    </row>
    <row r="1191" spans="1:17" hidden="1" x14ac:dyDescent="0.3">
      <c r="A1191" t="s">
        <v>2542</v>
      </c>
      <c r="B1191" t="s">
        <v>2543</v>
      </c>
      <c r="C1191" t="s">
        <v>3176</v>
      </c>
      <c r="D1191" t="s">
        <v>78</v>
      </c>
      <c r="E1191">
        <v>1895.7383999399999</v>
      </c>
      <c r="F1191">
        <v>33.54</v>
      </c>
      <c r="G1191">
        <v>-22.747522356565</v>
      </c>
      <c r="H1191">
        <v>-7.18087968591015</v>
      </c>
      <c r="I1191">
        <v>-22.233864236949199</v>
      </c>
      <c r="J1191">
        <v>0.72924449494562205</v>
      </c>
      <c r="K1191">
        <v>36.862432904100501</v>
      </c>
      <c r="L1191">
        <v>36.819872431358803</v>
      </c>
      <c r="M1191">
        <v>39.730322350599998</v>
      </c>
      <c r="N1191">
        <v>0.38195654305132398</v>
      </c>
      <c r="O1191">
        <v>44.901610017889098</v>
      </c>
      <c r="P1191">
        <v>16.4583333333333</v>
      </c>
    </row>
    <row r="1192" spans="1:17" hidden="1" x14ac:dyDescent="0.3">
      <c r="A1192" t="s">
        <v>2544</v>
      </c>
      <c r="B1192" t="s">
        <v>2545</v>
      </c>
      <c r="C1192" t="s">
        <v>3176</v>
      </c>
      <c r="D1192" t="s">
        <v>1913</v>
      </c>
      <c r="E1192">
        <v>1895.4520424519999</v>
      </c>
      <c r="F1192">
        <v>167.93</v>
      </c>
      <c r="G1192">
        <v>-33.050106739899803</v>
      </c>
      <c r="H1192">
        <v>2.3247862513270299</v>
      </c>
      <c r="I1192">
        <v>-13.1724688795447</v>
      </c>
      <c r="J1192">
        <v>3.25761509341931</v>
      </c>
      <c r="K1192">
        <v>166.78747699445299</v>
      </c>
      <c r="L1192">
        <v>169.72504553152299</v>
      </c>
      <c r="M1192">
        <v>59.456821648527999</v>
      </c>
      <c r="N1192">
        <v>0.59497353626090199</v>
      </c>
      <c r="O1192">
        <v>29.6968975168224</v>
      </c>
      <c r="P1192">
        <v>13.3130904183535</v>
      </c>
      <c r="Q1192">
        <v>-5.0892453243535002E-2</v>
      </c>
    </row>
    <row r="1193" spans="1:17" hidden="1" x14ac:dyDescent="0.3">
      <c r="A1193" t="s">
        <v>2546</v>
      </c>
      <c r="B1193" t="s">
        <v>2547</v>
      </c>
      <c r="C1193" t="s">
        <v>3176</v>
      </c>
      <c r="D1193" t="s">
        <v>1928</v>
      </c>
      <c r="E1193">
        <v>1888.55364215999</v>
      </c>
      <c r="F1193">
        <v>633.85</v>
      </c>
      <c r="G1193">
        <v>-15.3210875891307</v>
      </c>
      <c r="H1193">
        <v>0.45810128016884899</v>
      </c>
      <c r="I1193">
        <v>-10.8875386019792</v>
      </c>
      <c r="J1193">
        <v>-1.4448487978296201</v>
      </c>
      <c r="K1193">
        <v>651.360986240025</v>
      </c>
      <c r="L1193">
        <v>645.870984623092</v>
      </c>
      <c r="M1193">
        <v>43.272536690669803</v>
      </c>
      <c r="N1193">
        <v>0.487545217109424</v>
      </c>
      <c r="O1193">
        <v>44.3559201703873</v>
      </c>
      <c r="P1193">
        <v>21.894230769230699</v>
      </c>
      <c r="Q1193">
        <v>0.146865294246182</v>
      </c>
    </row>
    <row r="1194" spans="1:17" hidden="1" x14ac:dyDescent="0.3">
      <c r="A1194" t="s">
        <v>2548</v>
      </c>
      <c r="B1194" t="s">
        <v>2549</v>
      </c>
      <c r="C1194" t="s">
        <v>3176</v>
      </c>
      <c r="D1194" t="s">
        <v>776</v>
      </c>
      <c r="E1194">
        <v>1868.660895</v>
      </c>
      <c r="F1194">
        <v>291.14999999999998</v>
      </c>
      <c r="G1194">
        <v>224.52759080744701</v>
      </c>
      <c r="H1194">
        <v>-14.890313730484699</v>
      </c>
      <c r="I1194">
        <v>5.2318680691859596</v>
      </c>
      <c r="J1194">
        <v>-2.6237900615017402</v>
      </c>
      <c r="K1194">
        <v>324.89798602500099</v>
      </c>
      <c r="L1194">
        <v>266.92016026901098</v>
      </c>
      <c r="M1194">
        <v>33.076476589869401</v>
      </c>
      <c r="N1194">
        <v>0.388664545277292</v>
      </c>
      <c r="O1194">
        <v>52.8421775716984</v>
      </c>
      <c r="P1194">
        <v>278.46093851553297</v>
      </c>
      <c r="Q1194">
        <v>0.109783045897051</v>
      </c>
    </row>
    <row r="1195" spans="1:17" hidden="1" x14ac:dyDescent="0.3">
      <c r="A1195" t="s">
        <v>2550</v>
      </c>
      <c r="B1195" t="s">
        <v>2551</v>
      </c>
      <c r="C1195" t="s">
        <v>3176</v>
      </c>
      <c r="D1195" t="s">
        <v>237</v>
      </c>
      <c r="E1195">
        <v>1865.3182340000001</v>
      </c>
      <c r="F1195">
        <v>1654.05</v>
      </c>
      <c r="G1195">
        <v>145.301783220836</v>
      </c>
      <c r="H1195">
        <v>7.8177267325974098</v>
      </c>
      <c r="I1195">
        <v>33.8068635134602</v>
      </c>
      <c r="J1195">
        <v>13.002651395202699</v>
      </c>
      <c r="K1195">
        <v>1454.3101561092899</v>
      </c>
      <c r="L1195">
        <v>1171.19327159154</v>
      </c>
      <c r="M1195">
        <v>71.119878648987793</v>
      </c>
      <c r="N1195">
        <v>0.96759506515614502</v>
      </c>
      <c r="O1195">
        <v>7.4574529185937601</v>
      </c>
      <c r="P1195">
        <v>197.83920050418601</v>
      </c>
    </row>
    <row r="1196" spans="1:17" hidden="1" x14ac:dyDescent="0.3">
      <c r="A1196" t="s">
        <v>2552</v>
      </c>
      <c r="B1196" t="s">
        <v>2553</v>
      </c>
      <c r="C1196" t="s">
        <v>3176</v>
      </c>
      <c r="D1196" t="s">
        <v>2554</v>
      </c>
      <c r="E1196">
        <v>1863.6372084</v>
      </c>
      <c r="F1196">
        <v>666.1</v>
      </c>
      <c r="G1196">
        <v>-10.4590367947806</v>
      </c>
      <c r="H1196">
        <v>-4.2245070352921701</v>
      </c>
      <c r="I1196">
        <v>9.7069429661273308</v>
      </c>
      <c r="J1196">
        <v>-2.6496623239182799</v>
      </c>
      <c r="K1196">
        <v>662.52887796780601</v>
      </c>
      <c r="L1196">
        <v>592.74793805099296</v>
      </c>
      <c r="M1196">
        <v>50.380790466543303</v>
      </c>
      <c r="N1196">
        <v>0.127126923262286</v>
      </c>
      <c r="O1196">
        <v>26.7677525897012</v>
      </c>
      <c r="P1196">
        <v>41.723404255319103</v>
      </c>
      <c r="Q1196">
        <v>0.111074943538158</v>
      </c>
    </row>
    <row r="1197" spans="1:17" hidden="1" x14ac:dyDescent="0.3">
      <c r="A1197" t="s">
        <v>2555</v>
      </c>
      <c r="B1197" t="s">
        <v>2556</v>
      </c>
      <c r="C1197" t="s">
        <v>3176</v>
      </c>
      <c r="D1197" t="s">
        <v>258</v>
      </c>
      <c r="E1197">
        <v>1863.44573517</v>
      </c>
      <c r="F1197">
        <v>430.75</v>
      </c>
      <c r="G1197">
        <v>132.733538057858</v>
      </c>
      <c r="H1197">
        <v>3.1933197157247801</v>
      </c>
      <c r="I1197">
        <v>33.406290359955896</v>
      </c>
      <c r="J1197">
        <v>-4.1191835557828904</v>
      </c>
      <c r="K1197">
        <v>433.57215644785902</v>
      </c>
      <c r="L1197">
        <v>359.86280975679199</v>
      </c>
      <c r="M1197">
        <v>35.134606123486101</v>
      </c>
      <c r="N1197">
        <v>0.89737725370171695</v>
      </c>
      <c r="O1197">
        <v>16.088218224027798</v>
      </c>
      <c r="P1197">
        <v>179.52628163530099</v>
      </c>
      <c r="Q1197">
        <v>0.25195986473197401</v>
      </c>
    </row>
    <row r="1198" spans="1:17" hidden="1" x14ac:dyDescent="0.3">
      <c r="A1198" t="s">
        <v>2557</v>
      </c>
      <c r="B1198" t="s">
        <v>2558</v>
      </c>
      <c r="C1198" t="s">
        <v>3176</v>
      </c>
      <c r="D1198" t="s">
        <v>54</v>
      </c>
      <c r="E1198">
        <v>1863.26272565</v>
      </c>
      <c r="F1198">
        <v>915.45</v>
      </c>
      <c r="G1198">
        <v>121.539888108095</v>
      </c>
      <c r="H1198">
        <v>0.86815388196968102</v>
      </c>
      <c r="I1198">
        <v>58.848691732020299</v>
      </c>
      <c r="J1198">
        <v>9.0223463495746508</v>
      </c>
      <c r="K1198">
        <v>798.11284938637004</v>
      </c>
      <c r="L1198">
        <v>621.34923597755596</v>
      </c>
      <c r="M1198">
        <v>64.922066454471306</v>
      </c>
      <c r="N1198">
        <v>0.76287900131902597</v>
      </c>
      <c r="O1198">
        <v>4.0034955486372796</v>
      </c>
      <c r="P1198">
        <v>193.79011553273401</v>
      </c>
      <c r="Q1198">
        <v>8.7594430623956998E-2</v>
      </c>
    </row>
    <row r="1199" spans="1:17" hidden="1" x14ac:dyDescent="0.3">
      <c r="A1199" t="s">
        <v>2559</v>
      </c>
      <c r="B1199" t="s">
        <v>2560</v>
      </c>
      <c r="C1199" t="s">
        <v>3176</v>
      </c>
      <c r="E1199">
        <v>1861.7443542250001</v>
      </c>
      <c r="F1199">
        <v>31.28</v>
      </c>
      <c r="G1199">
        <v>1783.53408489251</v>
      </c>
      <c r="H1199">
        <v>-60.946058670403197</v>
      </c>
      <c r="I1199">
        <v>47.8387886646968</v>
      </c>
      <c r="J1199">
        <v>-25.7453431354702</v>
      </c>
      <c r="K1199">
        <v>58.790144321363101</v>
      </c>
      <c r="L1199">
        <v>38.379452601169902</v>
      </c>
      <c r="M1199">
        <v>2.3021548927133999</v>
      </c>
      <c r="N1199">
        <v>0.96522835338855295</v>
      </c>
      <c r="O1199">
        <v>185.549872122762</v>
      </c>
      <c r="P1199">
        <v>1808.1490771286001</v>
      </c>
      <c r="Q1199">
        <v>0.28965282569295298</v>
      </c>
    </row>
    <row r="1200" spans="1:17" hidden="1" x14ac:dyDescent="0.3">
      <c r="A1200" t="s">
        <v>2561</v>
      </c>
      <c r="B1200" t="s">
        <v>2562</v>
      </c>
      <c r="C1200" t="s">
        <v>3176</v>
      </c>
      <c r="D1200" t="s">
        <v>258</v>
      </c>
      <c r="E1200">
        <v>1858.4</v>
      </c>
      <c r="F1200">
        <v>575.4</v>
      </c>
      <c r="G1200">
        <v>45.495872508927903</v>
      </c>
      <c r="H1200">
        <v>-10.8043104722713</v>
      </c>
      <c r="I1200">
        <v>15.990442428779501</v>
      </c>
      <c r="J1200">
        <v>2.8375064929638998</v>
      </c>
      <c r="K1200">
        <v>585.63125849377604</v>
      </c>
      <c r="L1200">
        <v>498.78148637840701</v>
      </c>
      <c r="M1200">
        <v>43.779889775671798</v>
      </c>
      <c r="N1200">
        <v>0.55308834141988705</v>
      </c>
      <c r="O1200">
        <v>14.0076468543621</v>
      </c>
      <c r="P1200">
        <v>101.25918153200401</v>
      </c>
      <c r="Q1200">
        <v>0.155501012943178</v>
      </c>
    </row>
    <row r="1201" spans="1:17" hidden="1" x14ac:dyDescent="0.3">
      <c r="A1201" t="s">
        <v>2563</v>
      </c>
      <c r="B1201" t="s">
        <v>2564</v>
      </c>
      <c r="C1201" t="s">
        <v>3176</v>
      </c>
      <c r="D1201" t="s">
        <v>376</v>
      </c>
      <c r="E1201">
        <v>1850.2760928959999</v>
      </c>
      <c r="F1201">
        <v>93.76</v>
      </c>
      <c r="G1201">
        <v>-0.429561772506932</v>
      </c>
      <c r="H1201">
        <v>1.59086539934687</v>
      </c>
      <c r="I1201">
        <v>5.4020980354415604</v>
      </c>
      <c r="J1201">
        <v>3.7788272146314399</v>
      </c>
      <c r="K1201">
        <v>86.679980168784198</v>
      </c>
      <c r="L1201">
        <v>81.0824001669897</v>
      </c>
      <c r="M1201">
        <v>62.215813744137499</v>
      </c>
      <c r="N1201">
        <v>0.83787227532578901</v>
      </c>
      <c r="O1201">
        <v>14.6544368600682</v>
      </c>
      <c r="P1201">
        <v>47.421383647798699</v>
      </c>
      <c r="Q1201">
        <v>5.5133895600652003E-2</v>
      </c>
    </row>
    <row r="1202" spans="1:17" hidden="1" x14ac:dyDescent="0.3">
      <c r="A1202" t="s">
        <v>2565</v>
      </c>
      <c r="B1202" t="s">
        <v>2566</v>
      </c>
      <c r="C1202" t="s">
        <v>3176</v>
      </c>
      <c r="D1202" t="s">
        <v>258</v>
      </c>
      <c r="E1202">
        <v>1849.6634813400001</v>
      </c>
      <c r="F1202">
        <v>1342.35</v>
      </c>
      <c r="G1202">
        <v>-4.3596730871469296</v>
      </c>
      <c r="H1202">
        <v>-0.22814763590091</v>
      </c>
      <c r="I1202">
        <v>-19.523289599678499</v>
      </c>
      <c r="J1202">
        <v>6.2077757691353401</v>
      </c>
      <c r="K1202">
        <v>1348.6162347976001</v>
      </c>
      <c r="L1202">
        <v>1351.51672696589</v>
      </c>
      <c r="M1202">
        <v>66.445517643709593</v>
      </c>
      <c r="N1202">
        <v>0.60581515827217902</v>
      </c>
      <c r="O1202">
        <v>31.858308190859301</v>
      </c>
      <c r="P1202">
        <v>31.345401174168199</v>
      </c>
      <c r="Q1202">
        <v>7.6015550925687E-2</v>
      </c>
    </row>
    <row r="1203" spans="1:17" hidden="1" x14ac:dyDescent="0.3">
      <c r="A1203" t="s">
        <v>2567</v>
      </c>
      <c r="B1203" t="s">
        <v>2568</v>
      </c>
      <c r="C1203" t="s">
        <v>3176</v>
      </c>
      <c r="D1203" t="s">
        <v>86</v>
      </c>
      <c r="E1203">
        <v>1843.7680319999999</v>
      </c>
      <c r="F1203">
        <v>346.95</v>
      </c>
      <c r="G1203">
        <v>-40.962189342773797</v>
      </c>
      <c r="H1203">
        <v>-1.1763264076587799E-2</v>
      </c>
      <c r="I1203">
        <v>-4.7918596235876398</v>
      </c>
      <c r="J1203">
        <v>7.1484095629371804</v>
      </c>
      <c r="K1203">
        <v>335.88210290414798</v>
      </c>
      <c r="L1203">
        <v>342.35647119607501</v>
      </c>
      <c r="M1203">
        <v>55.8455176085521</v>
      </c>
      <c r="N1203">
        <v>1.4811521030126999</v>
      </c>
      <c r="O1203">
        <v>27.9723303069606</v>
      </c>
      <c r="P1203">
        <v>23.010104591384501</v>
      </c>
      <c r="Q1203">
        <v>7.2704147339567995E-2</v>
      </c>
    </row>
    <row r="1204" spans="1:17" hidden="1" x14ac:dyDescent="0.3">
      <c r="A1204" t="s">
        <v>2569</v>
      </c>
      <c r="B1204" t="s">
        <v>2570</v>
      </c>
      <c r="C1204" t="s">
        <v>3176</v>
      </c>
      <c r="D1204" t="s">
        <v>345</v>
      </c>
      <c r="E1204">
        <v>1836.7806519999999</v>
      </c>
      <c r="F1204">
        <v>1392.45</v>
      </c>
      <c r="G1204">
        <v>372.68857919248802</v>
      </c>
      <c r="H1204">
        <v>-12.0035293964565</v>
      </c>
      <c r="I1204">
        <v>157.18229375272099</v>
      </c>
      <c r="J1204">
        <v>1.52607996188419</v>
      </c>
      <c r="K1204">
        <v>1311.2259070274999</v>
      </c>
      <c r="L1204">
        <v>906.10664718905502</v>
      </c>
      <c r="M1204">
        <v>45.667203856602598</v>
      </c>
      <c r="N1204">
        <v>0.95160237515027402</v>
      </c>
      <c r="O1204">
        <v>16.3345182950913</v>
      </c>
      <c r="P1204">
        <v>461.24546553808898</v>
      </c>
      <c r="Q1204">
        <v>0.22037716313275901</v>
      </c>
    </row>
    <row r="1205" spans="1:17" x14ac:dyDescent="0.3">
      <c r="A1205" t="s">
        <v>2571</v>
      </c>
      <c r="B1205" t="s">
        <v>2572</v>
      </c>
      <c r="C1205" t="s">
        <v>3164</v>
      </c>
      <c r="D1205" t="s">
        <v>121</v>
      </c>
      <c r="E1205">
        <v>1836.0375387199999</v>
      </c>
      <c r="F1205">
        <v>7.48</v>
      </c>
      <c r="G1205">
        <v>-66.177492236083097</v>
      </c>
      <c r="H1205">
        <v>-20.956655559570098</v>
      </c>
      <c r="I1205">
        <v>-70.815620445404093</v>
      </c>
      <c r="J1205">
        <v>1.11216054796477</v>
      </c>
      <c r="K1205">
        <v>9.9673043832262795</v>
      </c>
      <c r="L1205">
        <v>13.9839753513027</v>
      </c>
      <c r="M1205">
        <v>9.1756697177179092</v>
      </c>
      <c r="N1205">
        <v>6.1048051772083903E-2</v>
      </c>
      <c r="O1205">
        <v>262.96791443850202</v>
      </c>
      <c r="P1205">
        <v>11.4754098360655</v>
      </c>
      <c r="Q1205">
        <v>6.7174399483600003E-3</v>
      </c>
    </row>
    <row r="1206" spans="1:17" hidden="1" x14ac:dyDescent="0.3">
      <c r="A1206" t="s">
        <v>2573</v>
      </c>
      <c r="B1206" t="s">
        <v>2574</v>
      </c>
      <c r="C1206" t="s">
        <v>3176</v>
      </c>
      <c r="D1206" t="s">
        <v>60</v>
      </c>
      <c r="E1206">
        <v>1835.5934714</v>
      </c>
      <c r="F1206">
        <v>18.399999999999999</v>
      </c>
      <c r="G1206">
        <v>-21.2442057192291</v>
      </c>
      <c r="H1206">
        <v>-5.5943367189904496</v>
      </c>
      <c r="I1206">
        <v>-6.13443715019711</v>
      </c>
      <c r="J1206">
        <v>3.7810058638689199</v>
      </c>
      <c r="K1206">
        <v>19.356167434061799</v>
      </c>
      <c r="L1206">
        <v>18.518271758426</v>
      </c>
      <c r="M1206">
        <v>46.3307163197167</v>
      </c>
      <c r="N1206">
        <v>0.48411617453823602</v>
      </c>
      <c r="O1206">
        <v>52.445652173912997</v>
      </c>
      <c r="P1206">
        <v>31.428571428571399</v>
      </c>
      <c r="Q1206">
        <v>2.8466875577324E-2</v>
      </c>
    </row>
    <row r="1207" spans="1:17" hidden="1" x14ac:dyDescent="0.3">
      <c r="A1207" t="s">
        <v>2575</v>
      </c>
      <c r="B1207" t="s">
        <v>2576</v>
      </c>
      <c r="C1207" t="s">
        <v>3176</v>
      </c>
      <c r="D1207" t="s">
        <v>403</v>
      </c>
      <c r="E1207">
        <v>1831.22620885999</v>
      </c>
      <c r="F1207">
        <v>3474.4</v>
      </c>
      <c r="G1207">
        <v>231.733725712634</v>
      </c>
      <c r="H1207">
        <v>-10.577425281518201</v>
      </c>
      <c r="I1207">
        <v>131.140358148736</v>
      </c>
      <c r="J1207">
        <v>2.0989252538471299</v>
      </c>
      <c r="K1207">
        <v>3536.3504932147098</v>
      </c>
      <c r="L1207">
        <v>2457.0204405658901</v>
      </c>
      <c r="M1207">
        <v>35.089892615202302</v>
      </c>
      <c r="N1207">
        <v>0.41085365409286201</v>
      </c>
      <c r="O1207">
        <v>38.589396730370602</v>
      </c>
      <c r="P1207">
        <v>287.59482373940199</v>
      </c>
      <c r="Q1207">
        <v>0.23093684228466799</v>
      </c>
    </row>
    <row r="1208" spans="1:17" hidden="1" x14ac:dyDescent="0.3">
      <c r="A1208" t="s">
        <v>2577</v>
      </c>
      <c r="B1208" t="s">
        <v>2578</v>
      </c>
      <c r="C1208" t="s">
        <v>3176</v>
      </c>
      <c r="D1208" t="s">
        <v>185</v>
      </c>
      <c r="E1208">
        <v>1829.4139087349999</v>
      </c>
      <c r="F1208">
        <v>459.2</v>
      </c>
      <c r="G1208">
        <v>-27.563317291562299</v>
      </c>
      <c r="H1208">
        <v>-2.47376934310393</v>
      </c>
      <c r="I1208">
        <v>-18.9044966253011</v>
      </c>
      <c r="J1208">
        <v>5.32219446212686</v>
      </c>
      <c r="K1208">
        <v>442.87841447717699</v>
      </c>
      <c r="L1208">
        <v>485.02507091303403</v>
      </c>
      <c r="M1208">
        <v>67.470296395565498</v>
      </c>
      <c r="N1208">
        <v>1.8269382568525001</v>
      </c>
      <c r="O1208">
        <v>39.590592334494701</v>
      </c>
      <c r="P1208">
        <v>13.663366336633599</v>
      </c>
    </row>
    <row r="1209" spans="1:17" hidden="1" x14ac:dyDescent="0.3">
      <c r="A1209" t="s">
        <v>2579</v>
      </c>
      <c r="B1209" t="s">
        <v>2580</v>
      </c>
      <c r="C1209" t="s">
        <v>3176</v>
      </c>
      <c r="D1209" t="s">
        <v>258</v>
      </c>
      <c r="E1209">
        <v>1828.706119965</v>
      </c>
      <c r="F1209">
        <v>625.6</v>
      </c>
      <c r="G1209">
        <v>-61.182799587160403</v>
      </c>
      <c r="H1209">
        <v>-15.089926776574799</v>
      </c>
      <c r="I1209">
        <v>-29.640121836352499</v>
      </c>
      <c r="J1209">
        <v>-1.94393543128293</v>
      </c>
      <c r="K1209">
        <v>652.71719367834396</v>
      </c>
      <c r="L1209">
        <v>756.652536840013</v>
      </c>
      <c r="M1209">
        <v>38.1270614834499</v>
      </c>
      <c r="N1209">
        <v>1.6428261816579901</v>
      </c>
      <c r="O1209">
        <v>83.823529411764696</v>
      </c>
      <c r="P1209">
        <v>9.1511820640321098</v>
      </c>
    </row>
    <row r="1210" spans="1:17" hidden="1" x14ac:dyDescent="0.3">
      <c r="A1210" t="s">
        <v>2581</v>
      </c>
      <c r="B1210" t="s">
        <v>2582</v>
      </c>
      <c r="C1210" t="s">
        <v>3176</v>
      </c>
      <c r="D1210" t="s">
        <v>2439</v>
      </c>
      <c r="E1210">
        <v>1825.2186549999999</v>
      </c>
      <c r="F1210">
        <v>1155.2</v>
      </c>
      <c r="G1210">
        <v>-28.1151175388982</v>
      </c>
      <c r="H1210">
        <v>7.9347941310572896</v>
      </c>
      <c r="I1210">
        <v>-15.7828919418364</v>
      </c>
      <c r="J1210">
        <v>1.6217868220304501</v>
      </c>
      <c r="K1210">
        <v>1138.04360461393</v>
      </c>
      <c r="L1210">
        <v>1139.82342191666</v>
      </c>
      <c r="M1210">
        <v>59.612875872905597</v>
      </c>
      <c r="N1210">
        <v>0.96788387206632798</v>
      </c>
      <c r="O1210">
        <v>25.601627423822698</v>
      </c>
      <c r="P1210">
        <v>23.445180594143999</v>
      </c>
      <c r="Q1210">
        <v>0.10493087736637299</v>
      </c>
    </row>
    <row r="1211" spans="1:17" hidden="1" x14ac:dyDescent="0.3">
      <c r="A1211" t="s">
        <v>2583</v>
      </c>
      <c r="B1211" t="s">
        <v>2584</v>
      </c>
      <c r="C1211" t="s">
        <v>3176</v>
      </c>
      <c r="D1211" t="s">
        <v>281</v>
      </c>
      <c r="E1211">
        <v>1819.51296912</v>
      </c>
      <c r="F1211">
        <v>55.57</v>
      </c>
      <c r="G1211">
        <v>29.917822001959099</v>
      </c>
      <c r="H1211">
        <v>-10.790948939196101</v>
      </c>
      <c r="I1211">
        <v>-18.729774586433301</v>
      </c>
      <c r="J1211">
        <v>-2.6378394520352302</v>
      </c>
      <c r="K1211">
        <v>60.670307286965802</v>
      </c>
      <c r="L1211">
        <v>59.803881408576899</v>
      </c>
      <c r="M1211">
        <v>17.704894140963201</v>
      </c>
      <c r="N1211">
        <v>0.82652096048370605</v>
      </c>
      <c r="O1211">
        <v>72.575130466078804</v>
      </c>
      <c r="P1211">
        <v>56.601380865154198</v>
      </c>
      <c r="Q1211">
        <v>-2.047668462615E-3</v>
      </c>
    </row>
    <row r="1212" spans="1:17" hidden="1" x14ac:dyDescent="0.3">
      <c r="A1212" t="s">
        <v>2585</v>
      </c>
      <c r="B1212" t="s">
        <v>2586</v>
      </c>
      <c r="C1212" t="s">
        <v>3176</v>
      </c>
      <c r="D1212" t="s">
        <v>258</v>
      </c>
      <c r="E1212">
        <v>1819.4027765549999</v>
      </c>
      <c r="F1212">
        <v>534.85</v>
      </c>
      <c r="G1212">
        <v>13.393006731791999</v>
      </c>
      <c r="H1212">
        <v>31.103137094934301</v>
      </c>
      <c r="I1212">
        <v>47.579300188486798</v>
      </c>
      <c r="J1212">
        <v>3.7854681308068199</v>
      </c>
      <c r="K1212">
        <v>450.15899290667898</v>
      </c>
      <c r="L1212">
        <v>390.178709473281</v>
      </c>
      <c r="M1212">
        <v>56.364971736366002</v>
      </c>
      <c r="N1212">
        <v>0.62155256545732995</v>
      </c>
      <c r="O1212">
        <v>9.3764606899130403</v>
      </c>
      <c r="P1212">
        <v>75.735173320190498</v>
      </c>
      <c r="Q1212">
        <v>9.1603596851008995E-2</v>
      </c>
    </row>
    <row r="1213" spans="1:17" hidden="1" x14ac:dyDescent="0.3">
      <c r="A1213" t="s">
        <v>2587</v>
      </c>
      <c r="B1213" t="s">
        <v>2588</v>
      </c>
      <c r="C1213" t="s">
        <v>3176</v>
      </c>
      <c r="D1213" t="s">
        <v>218</v>
      </c>
      <c r="E1213">
        <v>1818.581086765</v>
      </c>
      <c r="F1213">
        <v>1002.2</v>
      </c>
      <c r="G1213">
        <v>133.61742209012101</v>
      </c>
      <c r="H1213">
        <v>7.2825871772655901</v>
      </c>
      <c r="I1213">
        <v>36.260351069447999</v>
      </c>
      <c r="J1213">
        <v>-0.53274931671270098</v>
      </c>
      <c r="K1213">
        <v>969.15758538431203</v>
      </c>
      <c r="L1213">
        <v>758.16064526259095</v>
      </c>
      <c r="M1213">
        <v>44.858512630551402</v>
      </c>
      <c r="N1213">
        <v>0.540094747996401</v>
      </c>
      <c r="O1213">
        <v>14.044102973458299</v>
      </c>
      <c r="P1213">
        <v>177.61772853185499</v>
      </c>
      <c r="Q1213">
        <v>0.180837140372374</v>
      </c>
    </row>
    <row r="1214" spans="1:17" hidden="1" x14ac:dyDescent="0.3">
      <c r="A1214" t="s">
        <v>2589</v>
      </c>
      <c r="B1214" t="s">
        <v>2590</v>
      </c>
      <c r="C1214" t="s">
        <v>3176</v>
      </c>
      <c r="D1214" t="s">
        <v>218</v>
      </c>
      <c r="E1214">
        <v>1807.223605223</v>
      </c>
      <c r="F1214">
        <v>85.69</v>
      </c>
      <c r="G1214">
        <v>158.19028829196901</v>
      </c>
      <c r="H1214">
        <v>9.2280676525942305</v>
      </c>
      <c r="I1214">
        <v>88.165026518893995</v>
      </c>
      <c r="J1214">
        <v>3.3803309740299401</v>
      </c>
      <c r="K1214">
        <v>78.089037231136004</v>
      </c>
      <c r="L1214">
        <v>58.359160025486503</v>
      </c>
      <c r="M1214">
        <v>55.870221401692703</v>
      </c>
      <c r="N1214">
        <v>0.43234086419989598</v>
      </c>
      <c r="O1214">
        <v>16.629711751662899</v>
      </c>
      <c r="P1214">
        <v>275.01094091903701</v>
      </c>
      <c r="Q1214">
        <v>0.133811393127271</v>
      </c>
    </row>
    <row r="1215" spans="1:17" hidden="1" x14ac:dyDescent="0.3">
      <c r="A1215" t="s">
        <v>2591</v>
      </c>
      <c r="B1215" t="s">
        <v>2592</v>
      </c>
      <c r="C1215" t="s">
        <v>3176</v>
      </c>
      <c r="D1215" t="s">
        <v>127</v>
      </c>
      <c r="E1215">
        <v>1807.2109350000001</v>
      </c>
      <c r="F1215">
        <v>44.73</v>
      </c>
      <c r="G1215">
        <v>245.05442925151999</v>
      </c>
      <c r="H1215">
        <v>30.4215093477893</v>
      </c>
      <c r="I1215">
        <v>37.770351633401098</v>
      </c>
      <c r="J1215">
        <v>18.3371605479647</v>
      </c>
      <c r="K1215">
        <v>36.201098106458701</v>
      </c>
      <c r="L1215">
        <v>28.268371457712199</v>
      </c>
      <c r="M1215">
        <v>81.6304001525628</v>
      </c>
      <c r="N1215">
        <v>1.5368552570132601</v>
      </c>
      <c r="O1215">
        <v>9.4120277218868704</v>
      </c>
      <c r="P1215">
        <v>282.30769230769198</v>
      </c>
      <c r="Q1215">
        <v>0.12407473777045901</v>
      </c>
    </row>
    <row r="1216" spans="1:17" hidden="1" x14ac:dyDescent="0.3">
      <c r="A1216" t="s">
        <v>2593</v>
      </c>
      <c r="B1216" t="s">
        <v>2594</v>
      </c>
      <c r="C1216" t="s">
        <v>3176</v>
      </c>
      <c r="D1216" t="s">
        <v>281</v>
      </c>
      <c r="E1216">
        <v>1804.5149334079999</v>
      </c>
      <c r="F1216">
        <v>79.5</v>
      </c>
      <c r="G1216">
        <v>-39.542761096436202</v>
      </c>
      <c r="H1216">
        <v>2.1645051355083398</v>
      </c>
      <c r="I1216">
        <v>0.15720627635842399</v>
      </c>
      <c r="J1216">
        <v>-1.0888949289305601</v>
      </c>
      <c r="K1216">
        <v>74.974004580232503</v>
      </c>
      <c r="L1216">
        <v>77.052081591543995</v>
      </c>
      <c r="M1216">
        <v>44.997099028838399</v>
      </c>
      <c r="N1216">
        <v>1.2260500184443599</v>
      </c>
      <c r="O1216">
        <v>38.364779874213802</v>
      </c>
      <c r="P1216">
        <v>61.9144602851323</v>
      </c>
    </row>
    <row r="1217" spans="1:17" hidden="1" x14ac:dyDescent="0.3">
      <c r="A1217" t="s">
        <v>2595</v>
      </c>
      <c r="B1217" t="s">
        <v>2596</v>
      </c>
      <c r="C1217" t="s">
        <v>3176</v>
      </c>
      <c r="D1217" t="s">
        <v>141</v>
      </c>
      <c r="E1217">
        <v>1804.10533885</v>
      </c>
      <c r="F1217">
        <v>105.35</v>
      </c>
      <c r="G1217">
        <v>10.414487384527</v>
      </c>
      <c r="H1217">
        <v>-10.493762006346699</v>
      </c>
      <c r="I1217">
        <v>13.066491200292401</v>
      </c>
      <c r="J1217">
        <v>4.96581908455014</v>
      </c>
      <c r="K1217">
        <v>105.031542143141</v>
      </c>
      <c r="L1217">
        <v>93.962256082940598</v>
      </c>
      <c r="M1217">
        <v>43.215718808299897</v>
      </c>
      <c r="N1217">
        <v>1.2248329588045099</v>
      </c>
      <c r="O1217">
        <v>17.940199335548101</v>
      </c>
      <c r="P1217">
        <v>50.478503070989802</v>
      </c>
      <c r="Q1217">
        <v>5.3850998136680997E-2</v>
      </c>
    </row>
    <row r="1218" spans="1:17" hidden="1" x14ac:dyDescent="0.3">
      <c r="A1218" t="s">
        <v>2597</v>
      </c>
      <c r="B1218" t="s">
        <v>2598</v>
      </c>
      <c r="C1218" t="s">
        <v>3176</v>
      </c>
      <c r="D1218" t="s">
        <v>81</v>
      </c>
      <c r="E1218">
        <v>1799.9917438799901</v>
      </c>
      <c r="F1218">
        <v>267.99</v>
      </c>
      <c r="G1218">
        <v>108.521153914417</v>
      </c>
      <c r="H1218">
        <v>65.164978862496298</v>
      </c>
      <c r="I1218">
        <v>127.91205339728801</v>
      </c>
      <c r="J1218">
        <v>32.053908120780299</v>
      </c>
      <c r="K1218">
        <v>181.71974597481201</v>
      </c>
      <c r="L1218">
        <v>138.20118680062799</v>
      </c>
      <c r="M1218">
        <v>87.574322787101295</v>
      </c>
      <c r="N1218">
        <v>1.32184508894633</v>
      </c>
      <c r="O1218">
        <v>6.2912795253554199</v>
      </c>
      <c r="P1218">
        <v>188.00644814615799</v>
      </c>
      <c r="Q1218">
        <v>0.133079780616053</v>
      </c>
    </row>
    <row r="1219" spans="1:17" hidden="1" x14ac:dyDescent="0.3">
      <c r="A1219" t="s">
        <v>2599</v>
      </c>
      <c r="B1219" t="s">
        <v>2600</v>
      </c>
      <c r="C1219" t="s">
        <v>3176</v>
      </c>
      <c r="D1219" t="s">
        <v>545</v>
      </c>
      <c r="E1219">
        <v>1797.0598280700001</v>
      </c>
      <c r="F1219">
        <v>904.95</v>
      </c>
      <c r="G1219">
        <v>40.6274071065627</v>
      </c>
      <c r="H1219">
        <v>-1.91268877891555</v>
      </c>
      <c r="I1219">
        <v>24.3712602561125</v>
      </c>
      <c r="J1219">
        <v>1.4604751547063499</v>
      </c>
      <c r="K1219">
        <v>885.66648187117698</v>
      </c>
      <c r="L1219">
        <v>759.23239213176498</v>
      </c>
      <c r="M1219">
        <v>46.776594625085202</v>
      </c>
      <c r="N1219">
        <v>1.37557132936455</v>
      </c>
      <c r="O1219">
        <v>10.3928393833913</v>
      </c>
      <c r="P1219">
        <v>126.2375</v>
      </c>
      <c r="Q1219">
        <v>0.191984910281087</v>
      </c>
    </row>
    <row r="1220" spans="1:17" hidden="1" x14ac:dyDescent="0.3">
      <c r="A1220" t="s">
        <v>2601</v>
      </c>
      <c r="B1220" t="s">
        <v>2602</v>
      </c>
      <c r="C1220" t="s">
        <v>3176</v>
      </c>
      <c r="D1220" t="s">
        <v>204</v>
      </c>
      <c r="E1220">
        <v>1796.3088</v>
      </c>
      <c r="F1220">
        <v>1405.2</v>
      </c>
      <c r="G1220">
        <v>44.941568849889698</v>
      </c>
      <c r="H1220">
        <v>11.864432706953</v>
      </c>
      <c r="I1220">
        <v>27.950778449418099</v>
      </c>
      <c r="J1220">
        <v>11.703785595986201</v>
      </c>
      <c r="K1220">
        <v>1268.1244102420301</v>
      </c>
      <c r="L1220">
        <v>1091.544077432</v>
      </c>
      <c r="M1220">
        <v>73.621178888718902</v>
      </c>
      <c r="N1220">
        <v>1.04803904638167</v>
      </c>
      <c r="O1220">
        <v>6.7463706233987999</v>
      </c>
      <c r="P1220">
        <v>87.622671740436601</v>
      </c>
      <c r="Q1220">
        <v>6.1930845605094001E-2</v>
      </c>
    </row>
    <row r="1221" spans="1:17" hidden="1" x14ac:dyDescent="0.3">
      <c r="A1221" t="s">
        <v>2603</v>
      </c>
      <c r="B1221" t="s">
        <v>2604</v>
      </c>
      <c r="C1221" t="s">
        <v>3176</v>
      </c>
      <c r="D1221" t="s">
        <v>281</v>
      </c>
      <c r="E1221">
        <v>1792.2422779799999</v>
      </c>
      <c r="F1221">
        <v>1187.75</v>
      </c>
      <c r="G1221">
        <v>-11.2367944506688</v>
      </c>
      <c r="H1221">
        <v>-9.7216150631362694</v>
      </c>
      <c r="I1221">
        <v>20.7760166727859</v>
      </c>
      <c r="J1221">
        <v>-0.469013216871562</v>
      </c>
      <c r="K1221">
        <v>1195.4317329747601</v>
      </c>
      <c r="L1221">
        <v>1035.1174506884199</v>
      </c>
      <c r="M1221">
        <v>34.474985448869397</v>
      </c>
      <c r="N1221">
        <v>0.33977831275429099</v>
      </c>
      <c r="O1221">
        <v>12.910966112397301</v>
      </c>
      <c r="P1221">
        <v>53.001416977972397</v>
      </c>
      <c r="Q1221">
        <v>0.13809429120376099</v>
      </c>
    </row>
    <row r="1222" spans="1:17" hidden="1" x14ac:dyDescent="0.3">
      <c r="A1222" t="s">
        <v>2605</v>
      </c>
      <c r="B1222" t="s">
        <v>2606</v>
      </c>
      <c r="C1222" t="s">
        <v>3176</v>
      </c>
      <c r="D1222" t="s">
        <v>204</v>
      </c>
      <c r="E1222">
        <v>1789.9201740000001</v>
      </c>
      <c r="F1222">
        <v>783.15</v>
      </c>
      <c r="G1222">
        <v>35.4892702600837</v>
      </c>
      <c r="H1222">
        <v>-1.5866602340571501</v>
      </c>
      <c r="I1222">
        <v>-3.34887831590629</v>
      </c>
      <c r="J1222">
        <v>0.703098244629345</v>
      </c>
      <c r="K1222">
        <v>782.73104244117701</v>
      </c>
      <c r="L1222">
        <v>694.39300329277398</v>
      </c>
      <c r="M1222">
        <v>46.923003234156397</v>
      </c>
      <c r="N1222">
        <v>0.57452932175649796</v>
      </c>
      <c r="O1222">
        <v>10.7067611568665</v>
      </c>
      <c r="P1222">
        <v>69.476303830339702</v>
      </c>
      <c r="Q1222">
        <v>8.4570831424279999E-2</v>
      </c>
    </row>
    <row r="1223" spans="1:17" hidden="1" x14ac:dyDescent="0.3">
      <c r="A1223" t="s">
        <v>2607</v>
      </c>
      <c r="B1223" t="s">
        <v>2608</v>
      </c>
      <c r="C1223" t="s">
        <v>3176</v>
      </c>
      <c r="D1223" t="s">
        <v>258</v>
      </c>
      <c r="E1223">
        <v>1789.1345036499999</v>
      </c>
      <c r="F1223">
        <v>569.9</v>
      </c>
      <c r="G1223">
        <v>24.242262563446701</v>
      </c>
      <c r="H1223">
        <v>-10.3819711275926</v>
      </c>
      <c r="I1223">
        <v>50.3478467767249</v>
      </c>
      <c r="J1223">
        <v>2.06918314433163</v>
      </c>
      <c r="K1223">
        <v>583.83264446538203</v>
      </c>
      <c r="L1223">
        <v>489.24176119445701</v>
      </c>
      <c r="M1223">
        <v>43.935015513835197</v>
      </c>
      <c r="N1223">
        <v>0.42291757233479599</v>
      </c>
      <c r="O1223">
        <v>31.0054395507983</v>
      </c>
      <c r="P1223">
        <v>91.113346747149507</v>
      </c>
      <c r="Q1223">
        <v>0.11361988144033799</v>
      </c>
    </row>
    <row r="1224" spans="1:17" hidden="1" x14ac:dyDescent="0.3">
      <c r="A1224" t="s">
        <v>2609</v>
      </c>
      <c r="B1224" t="s">
        <v>2610</v>
      </c>
      <c r="C1224" t="s">
        <v>3176</v>
      </c>
      <c r="D1224" t="s">
        <v>1465</v>
      </c>
      <c r="E1224">
        <v>1787.252268</v>
      </c>
      <c r="F1224">
        <v>128.94999999999999</v>
      </c>
      <c r="G1224">
        <v>32.115484822561598</v>
      </c>
      <c r="H1224">
        <v>-3.6694540898824699</v>
      </c>
      <c r="I1224">
        <v>19.969511246102499</v>
      </c>
      <c r="J1224">
        <v>1.3026367384409601</v>
      </c>
      <c r="K1224">
        <v>125.121180218921</v>
      </c>
      <c r="L1224">
        <v>111.661199874811</v>
      </c>
      <c r="M1224">
        <v>55.018523379064803</v>
      </c>
      <c r="N1224">
        <v>0.74458172684753499</v>
      </c>
      <c r="O1224">
        <v>14.24583171772</v>
      </c>
      <c r="P1224">
        <v>77.739490006891799</v>
      </c>
      <c r="Q1224">
        <v>0.20886936798025801</v>
      </c>
    </row>
    <row r="1225" spans="1:17" x14ac:dyDescent="0.3">
      <c r="A1225" t="s">
        <v>2611</v>
      </c>
      <c r="B1225" t="s">
        <v>2612</v>
      </c>
      <c r="C1225" t="s">
        <v>3175</v>
      </c>
      <c r="D1225" t="s">
        <v>501</v>
      </c>
      <c r="E1225">
        <v>1786.3363826549901</v>
      </c>
      <c r="F1225">
        <v>106.32</v>
      </c>
      <c r="G1225">
        <v>-63.8433431934995</v>
      </c>
      <c r="H1225">
        <v>-4.6944495479478503</v>
      </c>
      <c r="I1225">
        <v>-15.665166742963599</v>
      </c>
      <c r="J1225">
        <v>4.7262672224037097</v>
      </c>
      <c r="K1225">
        <v>106.901568507173</v>
      </c>
      <c r="L1225">
        <v>115.266466170307</v>
      </c>
      <c r="M1225">
        <v>54.5517818007012</v>
      </c>
      <c r="N1225">
        <v>0.55641974907358505</v>
      </c>
      <c r="O1225">
        <v>68.359668924003003</v>
      </c>
      <c r="P1225">
        <v>32.983114446529001</v>
      </c>
      <c r="Q1225">
        <v>-6.9816013968353005E-2</v>
      </c>
    </row>
    <row r="1226" spans="1:17" hidden="1" x14ac:dyDescent="0.3">
      <c r="A1226" t="s">
        <v>2613</v>
      </c>
      <c r="B1226" t="s">
        <v>2614</v>
      </c>
      <c r="C1226" t="s">
        <v>3176</v>
      </c>
      <c r="D1226" t="s">
        <v>281</v>
      </c>
      <c r="E1226">
        <v>1785.9492</v>
      </c>
      <c r="F1226">
        <v>315.85000000000002</v>
      </c>
      <c r="G1226">
        <v>105.42870769108301</v>
      </c>
      <c r="H1226">
        <v>-2.4455052306755598</v>
      </c>
      <c r="I1226">
        <v>73.291205578347899</v>
      </c>
      <c r="J1226">
        <v>0.68271269520404598</v>
      </c>
      <c r="K1226">
        <v>304.72527641616801</v>
      </c>
      <c r="L1226">
        <v>232.79979863118501</v>
      </c>
      <c r="M1226">
        <v>53.631454371770502</v>
      </c>
      <c r="N1226">
        <v>0.20822744448647099</v>
      </c>
      <c r="O1226">
        <v>13.9623238879214</v>
      </c>
      <c r="P1226">
        <v>187.65938069216699</v>
      </c>
    </row>
    <row r="1227" spans="1:17" hidden="1" x14ac:dyDescent="0.3">
      <c r="A1227" t="s">
        <v>2615</v>
      </c>
      <c r="B1227" t="s">
        <v>2616</v>
      </c>
      <c r="C1227" t="s">
        <v>3176</v>
      </c>
      <c r="D1227" t="s">
        <v>258</v>
      </c>
      <c r="E1227">
        <v>1781.4191839799901</v>
      </c>
      <c r="F1227">
        <v>313</v>
      </c>
      <c r="G1227">
        <v>128.75512995548101</v>
      </c>
      <c r="H1227">
        <v>-15.396138520792199</v>
      </c>
      <c r="I1227">
        <v>36.167483506482</v>
      </c>
      <c r="J1227">
        <v>1.54966054796476</v>
      </c>
      <c r="K1227">
        <v>329.56588521092903</v>
      </c>
      <c r="L1227">
        <v>251.386814874745</v>
      </c>
      <c r="M1227">
        <v>36.197393858731601</v>
      </c>
      <c r="N1227">
        <v>0.48208642640152599</v>
      </c>
      <c r="O1227">
        <v>40.159744408945599</v>
      </c>
      <c r="P1227">
        <v>182.36355435272799</v>
      </c>
      <c r="Q1227">
        <v>0.14880169675545599</v>
      </c>
    </row>
    <row r="1228" spans="1:17" hidden="1" x14ac:dyDescent="0.3">
      <c r="A1228" t="s">
        <v>2617</v>
      </c>
      <c r="B1228" t="s">
        <v>2618</v>
      </c>
      <c r="C1228" t="s">
        <v>3176</v>
      </c>
      <c r="D1228" t="s">
        <v>54</v>
      </c>
      <c r="E1228">
        <v>1779.0799084499999</v>
      </c>
      <c r="F1228">
        <v>1759.9</v>
      </c>
      <c r="G1228">
        <v>42.723602420187703</v>
      </c>
      <c r="H1228">
        <v>32.324451159797398</v>
      </c>
      <c r="I1228">
        <v>36.262498603261299</v>
      </c>
      <c r="J1228">
        <v>3.3524920396774802</v>
      </c>
      <c r="K1228">
        <v>1465.75175349493</v>
      </c>
      <c r="L1228">
        <v>1284.2037507269599</v>
      </c>
      <c r="M1228">
        <v>71.906879350884196</v>
      </c>
      <c r="N1228">
        <v>1.81490169155367</v>
      </c>
      <c r="O1228">
        <v>12.7904994601965</v>
      </c>
      <c r="P1228">
        <v>97.220821426570296</v>
      </c>
      <c r="Q1228">
        <v>0.13683516080920399</v>
      </c>
    </row>
    <row r="1229" spans="1:17" hidden="1" x14ac:dyDescent="0.3">
      <c r="A1229" t="s">
        <v>2619</v>
      </c>
      <c r="B1229" t="s">
        <v>2620</v>
      </c>
      <c r="C1229" t="s">
        <v>3176</v>
      </c>
      <c r="D1229" t="s">
        <v>54</v>
      </c>
      <c r="E1229">
        <v>1778.4632671750001</v>
      </c>
      <c r="F1229">
        <v>669.3</v>
      </c>
      <c r="G1229">
        <v>38.370518539516503</v>
      </c>
      <c r="H1229">
        <v>0.89405625266530298</v>
      </c>
      <c r="I1229">
        <v>23.1843482824018</v>
      </c>
      <c r="J1229">
        <v>0.40845684426107198</v>
      </c>
      <c r="K1229">
        <v>632.94591826894396</v>
      </c>
      <c r="L1229">
        <v>534.40101686962396</v>
      </c>
      <c r="M1229">
        <v>49.290367373798503</v>
      </c>
      <c r="N1229">
        <v>0.36021703183165998</v>
      </c>
      <c r="O1229">
        <v>8.3295980875541495</v>
      </c>
      <c r="P1229">
        <v>79.919354838709594</v>
      </c>
      <c r="Q1229">
        <v>5.7893032019955E-2</v>
      </c>
    </row>
    <row r="1230" spans="1:17" hidden="1" x14ac:dyDescent="0.3">
      <c r="A1230" t="s">
        <v>2621</v>
      </c>
      <c r="B1230" t="s">
        <v>2622</v>
      </c>
      <c r="C1230" t="s">
        <v>3176</v>
      </c>
      <c r="D1230" t="s">
        <v>501</v>
      </c>
      <c r="E1230">
        <v>1771.52424064</v>
      </c>
      <c r="F1230">
        <v>510.35</v>
      </c>
      <c r="G1230">
        <v>7.9951155981380202</v>
      </c>
      <c r="H1230">
        <v>1.1168442184277001</v>
      </c>
      <c r="I1230">
        <v>35.073735625879003</v>
      </c>
      <c r="J1230">
        <v>5.9100900721535004</v>
      </c>
      <c r="K1230">
        <v>480.79682040148498</v>
      </c>
      <c r="L1230">
        <v>412.28731859631898</v>
      </c>
      <c r="M1230">
        <v>56.349310745933899</v>
      </c>
      <c r="N1230">
        <v>0.62029768990485701</v>
      </c>
      <c r="O1230">
        <v>10.6691486234936</v>
      </c>
      <c r="P1230">
        <v>74.180887372013601</v>
      </c>
      <c r="Q1230">
        <v>-9.7390827099590002E-2</v>
      </c>
    </row>
    <row r="1231" spans="1:17" hidden="1" x14ac:dyDescent="0.3">
      <c r="A1231" t="s">
        <v>2623</v>
      </c>
      <c r="B1231" t="s">
        <v>2624</v>
      </c>
      <c r="C1231" t="s">
        <v>3176</v>
      </c>
      <c r="D1231" t="s">
        <v>199</v>
      </c>
      <c r="E1231">
        <v>1769.6579843</v>
      </c>
      <c r="F1231">
        <v>2834.5</v>
      </c>
      <c r="G1231">
        <v>63.817781571462099</v>
      </c>
      <c r="H1231">
        <v>-10.9434734989203</v>
      </c>
      <c r="I1231">
        <v>28.3552835367577</v>
      </c>
      <c r="J1231">
        <v>1.33629847899925</v>
      </c>
      <c r="K1231">
        <v>2730.1625479812801</v>
      </c>
      <c r="L1231">
        <v>2159.77799297309</v>
      </c>
      <c r="M1231">
        <v>49.947989778647099</v>
      </c>
      <c r="N1231">
        <v>0.26367362812917</v>
      </c>
      <c r="O1231">
        <v>21.679308520021099</v>
      </c>
      <c r="P1231">
        <v>109.77649496743599</v>
      </c>
      <c r="Q1231">
        <v>0.142524743648416</v>
      </c>
    </row>
    <row r="1232" spans="1:17" hidden="1" x14ac:dyDescent="0.3">
      <c r="A1232" t="s">
        <v>2625</v>
      </c>
      <c r="B1232" t="s">
        <v>2626</v>
      </c>
      <c r="C1232" t="s">
        <v>3176</v>
      </c>
      <c r="D1232" t="s">
        <v>132</v>
      </c>
      <c r="E1232">
        <v>1768.8807414400001</v>
      </c>
      <c r="F1232">
        <v>17917.95</v>
      </c>
      <c r="G1232">
        <v>483.43272053709399</v>
      </c>
      <c r="H1232">
        <v>90.714277513219201</v>
      </c>
      <c r="I1232">
        <v>111.682770889477</v>
      </c>
      <c r="J1232">
        <v>17.262092074500298</v>
      </c>
      <c r="K1232">
        <v>12106.2937235401</v>
      </c>
      <c r="L1232">
        <v>7560.9350749109199</v>
      </c>
      <c r="M1232">
        <v>73.710385879994206</v>
      </c>
      <c r="N1232">
        <v>1.94345659128996</v>
      </c>
      <c r="O1232">
        <v>0.64488404086404605</v>
      </c>
      <c r="P1232">
        <v>578.37617839700101</v>
      </c>
      <c r="Q1232">
        <v>0.16917352058253299</v>
      </c>
    </row>
    <row r="1233" spans="1:17" hidden="1" x14ac:dyDescent="0.3">
      <c r="A1233" t="s">
        <v>2627</v>
      </c>
      <c r="B1233" t="s">
        <v>2628</v>
      </c>
      <c r="C1233" t="s">
        <v>3176</v>
      </c>
      <c r="D1233" t="s">
        <v>769</v>
      </c>
      <c r="E1233">
        <v>1762.170730029</v>
      </c>
      <c r="F1233">
        <v>8.73</v>
      </c>
      <c r="G1233">
        <v>-64.408095684358898</v>
      </c>
      <c r="H1233">
        <v>22.4532823286285</v>
      </c>
      <c r="I1233">
        <v>-62.395464633146297</v>
      </c>
      <c r="J1233">
        <v>1.11216054796477</v>
      </c>
      <c r="K1233">
        <v>10.724243812616001</v>
      </c>
      <c r="L1233">
        <v>16.0134185233285</v>
      </c>
      <c r="M1233">
        <v>96.787885048035704</v>
      </c>
      <c r="N1233">
        <v>0.49651383758206902</v>
      </c>
      <c r="O1233">
        <v>162.88659793814401</v>
      </c>
      <c r="P1233">
        <v>28.3823529411764</v>
      </c>
      <c r="Q1233">
        <v>-9.0854135149670001E-3</v>
      </c>
    </row>
    <row r="1234" spans="1:17" hidden="1" x14ac:dyDescent="0.3">
      <c r="A1234" t="s">
        <v>2629</v>
      </c>
      <c r="B1234" t="s">
        <v>2630</v>
      </c>
      <c r="C1234" t="s">
        <v>3176</v>
      </c>
      <c r="D1234" t="s">
        <v>443</v>
      </c>
      <c r="E1234">
        <v>1762.019</v>
      </c>
      <c r="F1234">
        <v>1149.2</v>
      </c>
      <c r="G1234">
        <v>-9.9987253433488306</v>
      </c>
      <c r="H1234">
        <v>-4.3338466216423397</v>
      </c>
      <c r="I1234">
        <v>-26.07897242044</v>
      </c>
      <c r="J1234">
        <v>0.65577325856405799</v>
      </c>
      <c r="K1234">
        <v>1226.4826055911501</v>
      </c>
      <c r="L1234">
        <v>1232.4091076433999</v>
      </c>
      <c r="M1234">
        <v>37.585777026508502</v>
      </c>
      <c r="N1234">
        <v>0.35134667389284802</v>
      </c>
      <c r="O1234">
        <v>39.662373825269697</v>
      </c>
      <c r="P1234">
        <v>22.915663939247999</v>
      </c>
      <c r="Q1234">
        <v>5.6397339547619003E-2</v>
      </c>
    </row>
    <row r="1235" spans="1:17" hidden="1" x14ac:dyDescent="0.3">
      <c r="A1235" t="s">
        <v>2631</v>
      </c>
      <c r="B1235" t="s">
        <v>2632</v>
      </c>
      <c r="C1235" t="s">
        <v>3176</v>
      </c>
      <c r="D1235" t="s">
        <v>124</v>
      </c>
      <c r="E1235">
        <v>1761.5884391249999</v>
      </c>
      <c r="F1235">
        <v>790.85</v>
      </c>
      <c r="G1235">
        <v>1.11632731876587</v>
      </c>
      <c r="H1235">
        <v>22.976413518426401</v>
      </c>
      <c r="I1235">
        <v>36.257683153470403</v>
      </c>
      <c r="J1235">
        <v>1.7608917061406899</v>
      </c>
      <c r="K1235">
        <v>692.39558887882004</v>
      </c>
      <c r="L1235">
        <v>614.441458266175</v>
      </c>
      <c r="M1235">
        <v>65.927833533941197</v>
      </c>
      <c r="N1235">
        <v>3.0330035190669302</v>
      </c>
      <c r="O1235">
        <v>7.0936334323828696</v>
      </c>
      <c r="P1235">
        <v>58.407611417125601</v>
      </c>
      <c r="Q1235">
        <v>-7.3499245689940998E-2</v>
      </c>
    </row>
    <row r="1236" spans="1:17" hidden="1" x14ac:dyDescent="0.3">
      <c r="A1236" t="s">
        <v>2633</v>
      </c>
      <c r="B1236" t="s">
        <v>2634</v>
      </c>
      <c r="C1236" t="s">
        <v>3176</v>
      </c>
      <c r="D1236" t="s">
        <v>501</v>
      </c>
      <c r="E1236">
        <v>1759.5480614599901</v>
      </c>
      <c r="F1236">
        <v>5694.4</v>
      </c>
      <c r="G1236">
        <v>-38.644680044067499</v>
      </c>
      <c r="H1236">
        <v>-1.2542801018637799</v>
      </c>
      <c r="I1236">
        <v>-1.4354297624132799</v>
      </c>
      <c r="J1236">
        <v>-2.6650179452090001</v>
      </c>
      <c r="K1236">
        <v>5836.37728665332</v>
      </c>
      <c r="L1236">
        <v>5789.1306020547099</v>
      </c>
      <c r="M1236">
        <v>31.287651671342701</v>
      </c>
      <c r="N1236">
        <v>0.83733793125185596</v>
      </c>
      <c r="O1236">
        <v>17.659454903062599</v>
      </c>
      <c r="P1236">
        <v>27.562724014336901</v>
      </c>
      <c r="Q1236">
        <v>-7.9630059967017996E-2</v>
      </c>
    </row>
    <row r="1237" spans="1:17" hidden="1" x14ac:dyDescent="0.3">
      <c r="A1237" t="s">
        <v>2635</v>
      </c>
      <c r="B1237" t="s">
        <v>2636</v>
      </c>
      <c r="C1237" t="s">
        <v>3176</v>
      </c>
      <c r="D1237" t="s">
        <v>51</v>
      </c>
      <c r="E1237">
        <v>1750.88330955999</v>
      </c>
      <c r="F1237">
        <v>1644.55</v>
      </c>
      <c r="G1237">
        <v>-53.192004678809603</v>
      </c>
      <c r="H1237">
        <v>-7.2695309581414804</v>
      </c>
      <c r="I1237">
        <v>-23.285317224480899</v>
      </c>
      <c r="J1237">
        <v>-1.85813648173818</v>
      </c>
      <c r="K1237">
        <v>1818.2691688024599</v>
      </c>
      <c r="L1237">
        <v>2001.2088227050201</v>
      </c>
      <c r="M1237">
        <v>41.573375885140798</v>
      </c>
      <c r="N1237">
        <v>0.91833115450366998</v>
      </c>
      <c r="O1237">
        <v>62.962512541424701</v>
      </c>
      <c r="P1237">
        <v>2.51846772433999</v>
      </c>
      <c r="Q1237">
        <v>6.5513015278915995E-2</v>
      </c>
    </row>
    <row r="1238" spans="1:17" hidden="1" x14ac:dyDescent="0.3">
      <c r="A1238" t="s">
        <v>2637</v>
      </c>
      <c r="B1238" t="s">
        <v>2638</v>
      </c>
      <c r="C1238" t="s">
        <v>3176</v>
      </c>
      <c r="D1238" t="s">
        <v>65</v>
      </c>
      <c r="E1238">
        <v>1748.69068825</v>
      </c>
      <c r="F1238">
        <v>386.85</v>
      </c>
      <c r="G1238">
        <v>125.611398449557</v>
      </c>
      <c r="H1238">
        <v>15.6068644822107</v>
      </c>
      <c r="I1238">
        <v>27.851964798371501</v>
      </c>
      <c r="J1238">
        <v>-3.6324092857932602</v>
      </c>
      <c r="K1238">
        <v>358.14148323439701</v>
      </c>
      <c r="L1238">
        <v>292.47924564421299</v>
      </c>
      <c r="M1238">
        <v>47.1000803415211</v>
      </c>
      <c r="N1238">
        <v>1.0872327549835199</v>
      </c>
      <c r="O1238">
        <v>14.811942613416001</v>
      </c>
      <c r="P1238">
        <v>172.33368532206899</v>
      </c>
      <c r="Q1238">
        <v>9.8606855168261995E-2</v>
      </c>
    </row>
    <row r="1239" spans="1:17" hidden="1" x14ac:dyDescent="0.3">
      <c r="A1239" t="s">
        <v>2639</v>
      </c>
      <c r="B1239" t="s">
        <v>2640</v>
      </c>
      <c r="C1239" t="s">
        <v>3176</v>
      </c>
      <c r="D1239" t="s">
        <v>358</v>
      </c>
      <c r="E1239">
        <v>1746.89006698499</v>
      </c>
      <c r="F1239">
        <v>197.53</v>
      </c>
      <c r="G1239">
        <v>21.4330669136396</v>
      </c>
      <c r="H1239">
        <v>-1.70516963503118</v>
      </c>
      <c r="I1239">
        <v>1.6515886812945799</v>
      </c>
      <c r="J1239">
        <v>3.0203056887919701</v>
      </c>
      <c r="K1239">
        <v>205.036060969548</v>
      </c>
      <c r="L1239">
        <v>189.61412389288299</v>
      </c>
      <c r="M1239">
        <v>55.339569146333297</v>
      </c>
      <c r="N1239">
        <v>1.08630154205247</v>
      </c>
      <c r="O1239">
        <v>22.7661621019591</v>
      </c>
      <c r="P1239">
        <v>69.918279569892405</v>
      </c>
      <c r="Q1239">
        <v>7.9239327544711996E-2</v>
      </c>
    </row>
    <row r="1240" spans="1:17" hidden="1" x14ac:dyDescent="0.3">
      <c r="A1240" t="s">
        <v>2641</v>
      </c>
      <c r="B1240" t="s">
        <v>2642</v>
      </c>
      <c r="C1240" t="s">
        <v>3176</v>
      </c>
      <c r="D1240" t="s">
        <v>127</v>
      </c>
      <c r="E1240">
        <v>1746.2646765</v>
      </c>
      <c r="F1240">
        <v>594.20000000000005</v>
      </c>
      <c r="G1240">
        <v>69.156408383515796</v>
      </c>
      <c r="H1240">
        <v>22.402362950976499</v>
      </c>
      <c r="I1240">
        <v>-9.1391183492538897</v>
      </c>
      <c r="J1240">
        <v>9.6739815515860794</v>
      </c>
      <c r="K1240">
        <v>540.31113650961595</v>
      </c>
      <c r="L1240">
        <v>493.17429061553997</v>
      </c>
      <c r="M1240">
        <v>82.431564056004106</v>
      </c>
      <c r="N1240">
        <v>2.3795680210264698</v>
      </c>
      <c r="O1240">
        <v>12.5378660383709</v>
      </c>
      <c r="P1240">
        <v>128.582419696095</v>
      </c>
      <c r="Q1240">
        <v>0.16393185935951701</v>
      </c>
    </row>
    <row r="1241" spans="1:17" hidden="1" x14ac:dyDescent="0.3">
      <c r="A1241" t="s">
        <v>2643</v>
      </c>
      <c r="B1241" t="s">
        <v>2644</v>
      </c>
      <c r="C1241" t="s">
        <v>3176</v>
      </c>
      <c r="D1241" t="s">
        <v>46</v>
      </c>
      <c r="E1241">
        <v>1744.44719622599</v>
      </c>
      <c r="F1241">
        <v>179.41</v>
      </c>
      <c r="G1241">
        <v>139.223243058034</v>
      </c>
      <c r="H1241">
        <v>-9.3019558643597993</v>
      </c>
      <c r="I1241">
        <v>19.043934045053099</v>
      </c>
      <c r="J1241">
        <v>3.4511435988122199</v>
      </c>
      <c r="K1241">
        <v>184.51491880763999</v>
      </c>
      <c r="L1241">
        <v>148.33486245368599</v>
      </c>
      <c r="M1241">
        <v>39.648935765721099</v>
      </c>
      <c r="N1241">
        <v>0.311595140809167</v>
      </c>
      <c r="O1241">
        <v>27.0274789588094</v>
      </c>
      <c r="P1241">
        <v>163.838235294117</v>
      </c>
      <c r="Q1241">
        <v>0.16456811439267899</v>
      </c>
    </row>
    <row r="1242" spans="1:17" hidden="1" x14ac:dyDescent="0.3">
      <c r="A1242" t="s">
        <v>2645</v>
      </c>
      <c r="B1242" t="s">
        <v>2646</v>
      </c>
      <c r="C1242" t="s">
        <v>3176</v>
      </c>
      <c r="D1242" t="s">
        <v>218</v>
      </c>
      <c r="E1242">
        <v>1743.3331937999999</v>
      </c>
      <c r="F1242">
        <v>1259.7</v>
      </c>
      <c r="G1242">
        <v>86.372362256840404</v>
      </c>
      <c r="H1242">
        <v>-5.7317101172334297</v>
      </c>
      <c r="I1242">
        <v>13.646348550243401</v>
      </c>
      <c r="J1242">
        <v>7.5982716590758796</v>
      </c>
      <c r="K1242">
        <v>1131.82572700999</v>
      </c>
      <c r="L1242">
        <v>1016.0949889389</v>
      </c>
      <c r="M1242">
        <v>55.457296309325898</v>
      </c>
      <c r="N1242">
        <v>2.5761144397777298</v>
      </c>
      <c r="O1242">
        <v>18.500436611891701</v>
      </c>
      <c r="P1242">
        <v>160.43001860657401</v>
      </c>
      <c r="Q1242">
        <v>0.140266654140629</v>
      </c>
    </row>
    <row r="1243" spans="1:17" hidden="1" x14ac:dyDescent="0.3">
      <c r="A1243" t="s">
        <v>2647</v>
      </c>
      <c r="B1243" t="s">
        <v>2648</v>
      </c>
      <c r="C1243" t="s">
        <v>3176</v>
      </c>
      <c r="D1243" t="s">
        <v>281</v>
      </c>
      <c r="E1243">
        <v>1738.2</v>
      </c>
      <c r="F1243">
        <v>1442.3</v>
      </c>
      <c r="G1243">
        <v>-38.3994384074023</v>
      </c>
      <c r="H1243">
        <v>-1.4782585604701299</v>
      </c>
      <c r="I1243">
        <v>-1.88961349467819</v>
      </c>
      <c r="J1243">
        <v>-0.35042448604882898</v>
      </c>
      <c r="K1243">
        <v>1440.7679478479899</v>
      </c>
      <c r="L1243">
        <v>1425.7360261231599</v>
      </c>
      <c r="M1243">
        <v>41.952646701085897</v>
      </c>
      <c r="N1243">
        <v>1.21827730973546</v>
      </c>
      <c r="O1243">
        <v>23.417458226443799</v>
      </c>
      <c r="P1243">
        <v>22.120147326531399</v>
      </c>
      <c r="Q1243">
        <v>0.16012356579075099</v>
      </c>
    </row>
    <row r="1244" spans="1:17" hidden="1" x14ac:dyDescent="0.3">
      <c r="A1244" t="s">
        <v>2649</v>
      </c>
      <c r="B1244" t="s">
        <v>2650</v>
      </c>
      <c r="C1244" t="s">
        <v>3176</v>
      </c>
      <c r="D1244" t="s">
        <v>2278</v>
      </c>
      <c r="E1244">
        <v>1731.51021184</v>
      </c>
      <c r="F1244">
        <v>330.65</v>
      </c>
      <c r="G1244">
        <v>26.057142646578001</v>
      </c>
      <c r="H1244">
        <v>2.9427583698287698</v>
      </c>
      <c r="I1244">
        <v>39.093571657965498</v>
      </c>
      <c r="J1244">
        <v>1.3062193627132499</v>
      </c>
      <c r="K1244">
        <v>336.77844401559503</v>
      </c>
      <c r="M1244">
        <v>50.186423293952402</v>
      </c>
      <c r="N1244">
        <v>2.9513334227136498</v>
      </c>
      <c r="O1244">
        <v>26.039618932405801</v>
      </c>
      <c r="P1244">
        <v>58.2057416267942</v>
      </c>
    </row>
    <row r="1245" spans="1:17" hidden="1" x14ac:dyDescent="0.3">
      <c r="A1245" t="s">
        <v>2651</v>
      </c>
      <c r="B1245" t="s">
        <v>2652</v>
      </c>
      <c r="C1245" t="s">
        <v>3176</v>
      </c>
      <c r="D1245" t="s">
        <v>713</v>
      </c>
      <c r="E1245">
        <v>1727.3338416019999</v>
      </c>
      <c r="F1245">
        <v>198.96</v>
      </c>
      <c r="G1245">
        <v>2.3537378213514999</v>
      </c>
      <c r="H1245">
        <v>-3.0671258346367201</v>
      </c>
      <c r="I1245">
        <v>15.390166832738901</v>
      </c>
      <c r="J1245">
        <v>-2.1614712928312501</v>
      </c>
      <c r="K1245">
        <v>192.656341219712</v>
      </c>
      <c r="M1245">
        <v>46.360477531926797</v>
      </c>
      <c r="N1245">
        <v>0.75921544913359096</v>
      </c>
      <c r="O1245">
        <v>15.601125854443101</v>
      </c>
      <c r="P1245">
        <v>44.173913043478201</v>
      </c>
    </row>
    <row r="1246" spans="1:17" hidden="1" x14ac:dyDescent="0.3">
      <c r="A1246" t="s">
        <v>2653</v>
      </c>
      <c r="B1246" t="s">
        <v>2654</v>
      </c>
      <c r="C1246" t="s">
        <v>3176</v>
      </c>
      <c r="D1246" t="s">
        <v>75</v>
      </c>
      <c r="E1246">
        <v>1727.22567055999</v>
      </c>
      <c r="F1246">
        <v>297.05</v>
      </c>
      <c r="G1246">
        <v>73.6165726621484</v>
      </c>
      <c r="H1246">
        <v>20.346839751597699</v>
      </c>
      <c r="I1246">
        <v>79.327606441114099</v>
      </c>
      <c r="J1246">
        <v>-10.330977817705801</v>
      </c>
      <c r="K1246">
        <v>254.922468332059</v>
      </c>
      <c r="L1246">
        <v>190.57706037711401</v>
      </c>
      <c r="M1246">
        <v>50.749799049984098</v>
      </c>
      <c r="N1246">
        <v>0.39016203976955899</v>
      </c>
      <c r="O1246">
        <v>25.0967850530213</v>
      </c>
      <c r="P1246">
        <v>109.929328621908</v>
      </c>
      <c r="Q1246">
        <v>5.1935772937794E-2</v>
      </c>
    </row>
    <row r="1247" spans="1:17" hidden="1" x14ac:dyDescent="0.3">
      <c r="A1247" t="s">
        <v>2655</v>
      </c>
      <c r="B1247" t="s">
        <v>2656</v>
      </c>
      <c r="C1247" t="s">
        <v>3176</v>
      </c>
      <c r="D1247" t="s">
        <v>21</v>
      </c>
      <c r="E1247">
        <v>1722.91985664</v>
      </c>
      <c r="F1247">
        <v>1519.7</v>
      </c>
      <c r="G1247">
        <v>188.16970257108301</v>
      </c>
      <c r="H1247">
        <v>-5.4178531540224499</v>
      </c>
      <c r="I1247">
        <v>41.980775935613501</v>
      </c>
      <c r="J1247">
        <v>-1.33125423252791</v>
      </c>
      <c r="K1247">
        <v>1429.6802155898199</v>
      </c>
      <c r="L1247">
        <v>1083.8084935673701</v>
      </c>
      <c r="M1247">
        <v>39.8002344219083</v>
      </c>
      <c r="N1247">
        <v>0.48376683139124299</v>
      </c>
      <c r="O1247">
        <v>10.413239455155599</v>
      </c>
      <c r="P1247">
        <v>264.74258970358801</v>
      </c>
      <c r="Q1247">
        <v>0.14279282397514001</v>
      </c>
    </row>
    <row r="1248" spans="1:17" hidden="1" x14ac:dyDescent="0.3">
      <c r="A1248" t="s">
        <v>2657</v>
      </c>
      <c r="B1248" t="s">
        <v>2658</v>
      </c>
      <c r="C1248" t="s">
        <v>3176</v>
      </c>
      <c r="D1248" t="s">
        <v>472</v>
      </c>
      <c r="E1248">
        <v>1721.5747178219999</v>
      </c>
      <c r="F1248">
        <v>282.05</v>
      </c>
      <c r="G1248">
        <v>84.310933689842798</v>
      </c>
      <c r="H1248">
        <v>107.492727957626</v>
      </c>
      <c r="I1248">
        <v>85.040467796566105</v>
      </c>
      <c r="J1248">
        <v>24.107959602752</v>
      </c>
      <c r="K1248">
        <v>190.38653869852601</v>
      </c>
      <c r="L1248">
        <v>158.120592195298</v>
      </c>
      <c r="M1248">
        <v>86.042949619513806</v>
      </c>
      <c r="N1248">
        <v>1.41643369348242</v>
      </c>
      <c r="O1248">
        <v>4.4566566211664496</v>
      </c>
      <c r="P1248">
        <v>151.04583889630601</v>
      </c>
      <c r="Q1248">
        <v>-9.1536023466910008E-3</v>
      </c>
    </row>
    <row r="1249" spans="1:17" hidden="1" x14ac:dyDescent="0.3">
      <c r="A1249" t="s">
        <v>2659</v>
      </c>
      <c r="B1249" t="s">
        <v>2660</v>
      </c>
      <c r="C1249" t="s">
        <v>3176</v>
      </c>
      <c r="D1249" t="s">
        <v>141</v>
      </c>
      <c r="E1249">
        <v>1714.21787466</v>
      </c>
      <c r="F1249">
        <v>55.79</v>
      </c>
      <c r="G1249">
        <v>53.627819265514297</v>
      </c>
      <c r="H1249">
        <v>-1.7542160553403801</v>
      </c>
      <c r="I1249">
        <v>-0.99382586096922398</v>
      </c>
      <c r="J1249">
        <v>-1.94300704980058</v>
      </c>
      <c r="K1249">
        <v>60.6185018535664</v>
      </c>
      <c r="L1249">
        <v>55.752155140306698</v>
      </c>
      <c r="M1249">
        <v>32.733602758278998</v>
      </c>
      <c r="N1249">
        <v>0.43041729832845299</v>
      </c>
      <c r="O1249">
        <v>40.222262054131498</v>
      </c>
      <c r="P1249">
        <v>98.188277087033697</v>
      </c>
      <c r="Q1249">
        <v>0.13996162791369099</v>
      </c>
    </row>
    <row r="1250" spans="1:17" hidden="1" x14ac:dyDescent="0.3">
      <c r="A1250" t="s">
        <v>2661</v>
      </c>
      <c r="B1250" t="s">
        <v>2662</v>
      </c>
      <c r="C1250" t="s">
        <v>3176</v>
      </c>
      <c r="D1250" t="s">
        <v>21</v>
      </c>
      <c r="E1250">
        <v>1714.00690848</v>
      </c>
      <c r="F1250">
        <v>1137.55</v>
      </c>
      <c r="G1250">
        <v>62.220845819267097</v>
      </c>
      <c r="H1250">
        <v>11.470038070358999</v>
      </c>
      <c r="I1250">
        <v>39.852480438775999</v>
      </c>
      <c r="J1250">
        <v>-2.0975460177352399</v>
      </c>
      <c r="K1250">
        <v>1085.77002624029</v>
      </c>
      <c r="L1250">
        <v>920.27896900952305</v>
      </c>
      <c r="M1250">
        <v>54.845129352846499</v>
      </c>
      <c r="N1250">
        <v>1.0360250497702801</v>
      </c>
      <c r="O1250">
        <v>10.052305393169499</v>
      </c>
      <c r="P1250">
        <v>99.517670788388997</v>
      </c>
      <c r="Q1250">
        <v>9.2657769376034996E-2</v>
      </c>
    </row>
    <row r="1251" spans="1:17" hidden="1" x14ac:dyDescent="0.3">
      <c r="A1251" t="s">
        <v>2663</v>
      </c>
      <c r="B1251" t="s">
        <v>2664</v>
      </c>
      <c r="C1251" t="s">
        <v>3176</v>
      </c>
      <c r="D1251" t="s">
        <v>141</v>
      </c>
      <c r="E1251">
        <v>1702.2918158099999</v>
      </c>
      <c r="F1251">
        <v>130.62</v>
      </c>
      <c r="G1251">
        <v>37.645877329134201</v>
      </c>
      <c r="H1251">
        <v>4.5682649070258003</v>
      </c>
      <c r="I1251">
        <v>20.0284896720297</v>
      </c>
      <c r="J1251">
        <v>-0.37014033699096899</v>
      </c>
      <c r="K1251">
        <v>131.748924557865</v>
      </c>
      <c r="L1251">
        <v>114.82036850449499</v>
      </c>
      <c r="M1251">
        <v>47.115693133908202</v>
      </c>
      <c r="N1251">
        <v>0.72249380144110498</v>
      </c>
      <c r="O1251">
        <v>15.5642321237176</v>
      </c>
      <c r="P1251">
        <v>97.460317460317398</v>
      </c>
      <c r="Q1251">
        <v>8.1004625591411999E-2</v>
      </c>
    </row>
    <row r="1252" spans="1:17" hidden="1" x14ac:dyDescent="0.3">
      <c r="A1252" t="s">
        <v>2665</v>
      </c>
      <c r="B1252" t="s">
        <v>2666</v>
      </c>
      <c r="C1252" t="s">
        <v>3176</v>
      </c>
      <c r="D1252" t="s">
        <v>258</v>
      </c>
      <c r="E1252">
        <v>1701.125578425</v>
      </c>
      <c r="F1252">
        <v>2916.3</v>
      </c>
      <c r="G1252">
        <v>181.301298543314</v>
      </c>
      <c r="H1252">
        <v>-1.47323851894488</v>
      </c>
      <c r="I1252">
        <v>89.4000384775199</v>
      </c>
      <c r="J1252">
        <v>-3.1394628286585902</v>
      </c>
      <c r="K1252">
        <v>2835.9493999728702</v>
      </c>
      <c r="L1252">
        <v>2137.2377488309899</v>
      </c>
      <c r="M1252">
        <v>45.305597940752101</v>
      </c>
      <c r="N1252">
        <v>0.97065109836840602</v>
      </c>
      <c r="O1252">
        <v>19.980797585982199</v>
      </c>
      <c r="P1252">
        <v>257.38970588235298</v>
      </c>
      <c r="Q1252">
        <v>0.171205571929162</v>
      </c>
    </row>
    <row r="1253" spans="1:17" hidden="1" x14ac:dyDescent="0.3">
      <c r="A1253" t="s">
        <v>2667</v>
      </c>
      <c r="B1253" t="s">
        <v>2668</v>
      </c>
      <c r="C1253" t="s">
        <v>3176</v>
      </c>
      <c r="D1253" t="s">
        <v>624</v>
      </c>
      <c r="E1253">
        <v>1701.0937799999999</v>
      </c>
      <c r="F1253">
        <v>1501.95</v>
      </c>
      <c r="G1253">
        <v>57.970711629708198</v>
      </c>
      <c r="H1253">
        <v>17.7603295262853</v>
      </c>
      <c r="I1253">
        <v>74.502090928807306</v>
      </c>
      <c r="J1253">
        <v>4.4453805064695802</v>
      </c>
      <c r="K1253">
        <v>1278.59566153069</v>
      </c>
      <c r="L1253">
        <v>990.67085133752096</v>
      </c>
      <c r="M1253">
        <v>54.219977380712301</v>
      </c>
      <c r="N1253">
        <v>0.61865504530663895</v>
      </c>
      <c r="O1253">
        <v>4.2644562069309799</v>
      </c>
      <c r="P1253">
        <v>113.178624654034</v>
      </c>
    </row>
    <row r="1254" spans="1:17" hidden="1" x14ac:dyDescent="0.3">
      <c r="A1254" t="s">
        <v>2669</v>
      </c>
      <c r="B1254" t="s">
        <v>2670</v>
      </c>
      <c r="C1254" t="s">
        <v>3176</v>
      </c>
      <c r="D1254" t="s">
        <v>132</v>
      </c>
      <c r="E1254">
        <v>1697.922729976</v>
      </c>
      <c r="F1254">
        <v>184.1</v>
      </c>
      <c r="G1254">
        <v>48.900559130552097</v>
      </c>
      <c r="H1254">
        <v>7.8182378197696796</v>
      </c>
      <c r="I1254">
        <v>-23.5345651376559</v>
      </c>
      <c r="J1254">
        <v>4.7754541202413403</v>
      </c>
      <c r="K1254">
        <v>181.99128480321099</v>
      </c>
      <c r="L1254">
        <v>167.82023553558</v>
      </c>
      <c r="M1254">
        <v>56.7558635830705</v>
      </c>
      <c r="N1254">
        <v>0.48493121265410899</v>
      </c>
      <c r="O1254">
        <v>45.328625746876703</v>
      </c>
      <c r="P1254">
        <v>102.64171711612499</v>
      </c>
      <c r="Q1254">
        <v>9.6149392705786998E-2</v>
      </c>
    </row>
    <row r="1255" spans="1:17" hidden="1" x14ac:dyDescent="0.3">
      <c r="A1255" t="s">
        <v>2671</v>
      </c>
      <c r="B1255" t="s">
        <v>2672</v>
      </c>
      <c r="C1255" t="s">
        <v>3176</v>
      </c>
      <c r="D1255" t="s">
        <v>624</v>
      </c>
      <c r="E1255">
        <v>1692.3029750000001</v>
      </c>
      <c r="F1255">
        <v>63.65</v>
      </c>
      <c r="G1255">
        <v>5.9491103280194597</v>
      </c>
      <c r="H1255">
        <v>3.6569302419380998</v>
      </c>
      <c r="I1255">
        <v>-8.7514226754226492</v>
      </c>
      <c r="J1255">
        <v>6.7537715050820202</v>
      </c>
      <c r="K1255">
        <v>60.9702127061026</v>
      </c>
      <c r="L1255">
        <v>57.184710590534202</v>
      </c>
      <c r="M1255">
        <v>29.188193916460101</v>
      </c>
      <c r="N1255">
        <v>0.83157887694575805</v>
      </c>
      <c r="O1255">
        <v>22.5451688923802</v>
      </c>
      <c r="P1255">
        <v>46.153846153846096</v>
      </c>
      <c r="Q1255">
        <v>7.1071011628524999E-2</v>
      </c>
    </row>
    <row r="1256" spans="1:17" hidden="1" x14ac:dyDescent="0.3">
      <c r="A1256" t="s">
        <v>2673</v>
      </c>
      <c r="B1256" t="s">
        <v>2674</v>
      </c>
      <c r="C1256" t="s">
        <v>3176</v>
      </c>
      <c r="D1256" t="s">
        <v>501</v>
      </c>
      <c r="E1256">
        <v>1686.79215264</v>
      </c>
      <c r="F1256">
        <v>501.65</v>
      </c>
      <c r="G1256">
        <v>59.476750883182902</v>
      </c>
      <c r="H1256">
        <v>5.4794887843652402</v>
      </c>
      <c r="I1256">
        <v>24.813497677968801</v>
      </c>
      <c r="J1256">
        <v>14.979047886893699</v>
      </c>
      <c r="K1256">
        <v>419.22777992384601</v>
      </c>
      <c r="L1256">
        <v>367.09589464388699</v>
      </c>
      <c r="M1256">
        <v>73.618700840754201</v>
      </c>
      <c r="N1256">
        <v>1.4945934423229099</v>
      </c>
      <c r="O1256">
        <v>11.3724708462075</v>
      </c>
      <c r="P1256">
        <v>95.957031249999901</v>
      </c>
      <c r="Q1256">
        <v>5.0293116833166999E-2</v>
      </c>
    </row>
    <row r="1257" spans="1:17" hidden="1" x14ac:dyDescent="0.3">
      <c r="A1257" t="s">
        <v>2675</v>
      </c>
      <c r="B1257" t="s">
        <v>2676</v>
      </c>
      <c r="C1257" t="s">
        <v>3176</v>
      </c>
      <c r="D1257" t="s">
        <v>118</v>
      </c>
      <c r="E1257">
        <v>1685.67783474</v>
      </c>
      <c r="F1257">
        <v>59.32</v>
      </c>
      <c r="G1257">
        <v>-8.5288865609363196</v>
      </c>
      <c r="H1257">
        <v>-6.3584005309132099</v>
      </c>
      <c r="I1257">
        <v>-9.2144562359122393</v>
      </c>
      <c r="J1257">
        <v>1.6756400337897399</v>
      </c>
      <c r="K1257">
        <v>57.734988006439401</v>
      </c>
      <c r="L1257">
        <v>57.896542456307202</v>
      </c>
      <c r="M1257">
        <v>44.917964654411399</v>
      </c>
      <c r="N1257">
        <v>0.88048012955813604</v>
      </c>
      <c r="O1257">
        <v>45.4821308159136</v>
      </c>
      <c r="P1257">
        <v>31.4279384070012</v>
      </c>
      <c r="Q1257">
        <v>8.3491501219466996E-2</v>
      </c>
    </row>
    <row r="1258" spans="1:17" hidden="1" x14ac:dyDescent="0.3">
      <c r="A1258" t="s">
        <v>2677</v>
      </c>
      <c r="B1258" t="s">
        <v>2678</v>
      </c>
      <c r="C1258" t="s">
        <v>3176</v>
      </c>
      <c r="D1258" t="s">
        <v>54</v>
      </c>
      <c r="E1258">
        <v>1681.344849375</v>
      </c>
      <c r="F1258">
        <v>336.45</v>
      </c>
      <c r="G1258">
        <v>20.594330163571598</v>
      </c>
      <c r="H1258">
        <v>28.897326813665899</v>
      </c>
      <c r="I1258">
        <v>25.273175640466</v>
      </c>
      <c r="J1258">
        <v>14.8411675592153</v>
      </c>
      <c r="K1258">
        <v>288.00339183616398</v>
      </c>
      <c r="L1258">
        <v>256.53102555520297</v>
      </c>
      <c r="M1258">
        <v>77.863805619072096</v>
      </c>
      <c r="N1258">
        <v>2.0480138240895398</v>
      </c>
      <c r="O1258">
        <v>9.8825977113984305</v>
      </c>
      <c r="P1258">
        <v>81.423564303046604</v>
      </c>
      <c r="Q1258">
        <v>4.7136606756212E-2</v>
      </c>
    </row>
    <row r="1259" spans="1:17" hidden="1" x14ac:dyDescent="0.3">
      <c r="A1259" t="s">
        <v>2679</v>
      </c>
      <c r="B1259" t="s">
        <v>2680</v>
      </c>
      <c r="C1259" t="s">
        <v>3176</v>
      </c>
      <c r="D1259" t="s">
        <v>21</v>
      </c>
      <c r="E1259">
        <v>1677.7558469149999</v>
      </c>
      <c r="F1259">
        <v>290.5</v>
      </c>
      <c r="G1259">
        <v>74.017486396395498</v>
      </c>
      <c r="H1259">
        <v>43.213343177750403</v>
      </c>
      <c r="I1259">
        <v>75.238157032538993</v>
      </c>
      <c r="J1259">
        <v>16.641662758228101</v>
      </c>
      <c r="K1259">
        <v>232.312520980502</v>
      </c>
      <c r="L1259">
        <v>178.46489396797301</v>
      </c>
      <c r="M1259">
        <v>69.490732242564704</v>
      </c>
      <c r="N1259">
        <v>2.4536408169185799</v>
      </c>
      <c r="O1259">
        <v>10.1204819277108</v>
      </c>
      <c r="P1259">
        <v>162.89592760180901</v>
      </c>
      <c r="Q1259">
        <v>0.13103445064848801</v>
      </c>
    </row>
    <row r="1260" spans="1:17" hidden="1" x14ac:dyDescent="0.3">
      <c r="A1260" t="s">
        <v>2681</v>
      </c>
      <c r="B1260" t="s">
        <v>2682</v>
      </c>
      <c r="C1260" t="s">
        <v>3176</v>
      </c>
      <c r="D1260" t="s">
        <v>376</v>
      </c>
      <c r="E1260">
        <v>1677.064533</v>
      </c>
      <c r="F1260">
        <v>102.9</v>
      </c>
      <c r="G1260">
        <v>-2.4784937197626098</v>
      </c>
      <c r="H1260">
        <v>-5.4598131308682198</v>
      </c>
      <c r="I1260">
        <v>1.0651149362238701</v>
      </c>
      <c r="J1260">
        <v>-3.1988974536897898</v>
      </c>
      <c r="K1260">
        <v>109.036292848089</v>
      </c>
      <c r="L1260">
        <v>99.609548791821197</v>
      </c>
      <c r="M1260">
        <v>26.1538745159813</v>
      </c>
      <c r="N1260">
        <v>0.13109574650424599</v>
      </c>
      <c r="O1260">
        <v>30.223517978619999</v>
      </c>
      <c r="P1260">
        <v>42.422145328719701</v>
      </c>
      <c r="Q1260">
        <v>0.115589268807278</v>
      </c>
    </row>
    <row r="1261" spans="1:17" hidden="1" x14ac:dyDescent="0.3">
      <c r="A1261" t="s">
        <v>2683</v>
      </c>
      <c r="B1261" t="s">
        <v>2684</v>
      </c>
      <c r="C1261" t="s">
        <v>3176</v>
      </c>
      <c r="D1261" t="s">
        <v>75</v>
      </c>
      <c r="E1261">
        <v>1661.3692980000001</v>
      </c>
      <c r="F1261">
        <v>52999</v>
      </c>
      <c r="G1261">
        <v>181.737608919986</v>
      </c>
      <c r="H1261">
        <v>-2.1653558574466598</v>
      </c>
      <c r="I1261">
        <v>84.7212997331916</v>
      </c>
      <c r="J1261">
        <v>-7.2392637184382297E-2</v>
      </c>
      <c r="K1261">
        <v>52227.132542095598</v>
      </c>
      <c r="L1261">
        <v>37801.295030747096</v>
      </c>
      <c r="M1261">
        <v>44.308947487496397</v>
      </c>
      <c r="N1261">
        <v>0.51307878102677396</v>
      </c>
      <c r="O1261">
        <v>26.4155927470329</v>
      </c>
      <c r="P1261">
        <v>229.18633540372599</v>
      </c>
      <c r="Q1261">
        <v>9.5425625162394001E-2</v>
      </c>
    </row>
    <row r="1262" spans="1:17" hidden="1" x14ac:dyDescent="0.3">
      <c r="A1262" t="s">
        <v>2685</v>
      </c>
      <c r="B1262" t="s">
        <v>2686</v>
      </c>
      <c r="C1262" t="s">
        <v>3176</v>
      </c>
      <c r="D1262" t="s">
        <v>501</v>
      </c>
      <c r="E1262">
        <v>1659.38375088</v>
      </c>
      <c r="F1262">
        <v>1263.05</v>
      </c>
      <c r="G1262">
        <v>-22.3561572767664</v>
      </c>
      <c r="H1262">
        <v>-11.488539978840601</v>
      </c>
      <c r="I1262">
        <v>-15.798628440438399</v>
      </c>
      <c r="J1262">
        <v>-4.3505317233383002E-2</v>
      </c>
      <c r="K1262">
        <v>1346.3777171873301</v>
      </c>
      <c r="L1262">
        <v>1317.92500119127</v>
      </c>
      <c r="M1262">
        <v>26.662456834031499</v>
      </c>
      <c r="N1262">
        <v>0.64577867738908501</v>
      </c>
      <c r="O1262">
        <v>22.956335853687499</v>
      </c>
      <c r="P1262">
        <v>23.846644114330498</v>
      </c>
      <c r="Q1262">
        <v>-5.1127116651882E-2</v>
      </c>
    </row>
    <row r="1263" spans="1:17" hidden="1" x14ac:dyDescent="0.3">
      <c r="A1263" t="s">
        <v>2687</v>
      </c>
      <c r="B1263" t="s">
        <v>2688</v>
      </c>
      <c r="C1263" t="s">
        <v>3176</v>
      </c>
      <c r="D1263" t="s">
        <v>2689</v>
      </c>
      <c r="E1263">
        <v>1657.8783917000001</v>
      </c>
      <c r="F1263">
        <v>700.1</v>
      </c>
      <c r="G1263">
        <v>141.027200896149</v>
      </c>
      <c r="H1263">
        <v>40.3506470997797</v>
      </c>
      <c r="I1263">
        <v>123.630575024926</v>
      </c>
      <c r="J1263">
        <v>5.2894655125037797</v>
      </c>
      <c r="K1263">
        <v>547.836595794098</v>
      </c>
      <c r="L1263">
        <v>378.09561974563002</v>
      </c>
      <c r="M1263">
        <v>72.225725731149097</v>
      </c>
      <c r="N1263">
        <v>1.39747082503151</v>
      </c>
      <c r="O1263">
        <v>7.6846164833595099</v>
      </c>
      <c r="P1263">
        <v>276.499058886797</v>
      </c>
    </row>
    <row r="1264" spans="1:17" hidden="1" x14ac:dyDescent="0.3">
      <c r="A1264" t="s">
        <v>2690</v>
      </c>
      <c r="B1264" t="s">
        <v>2691</v>
      </c>
      <c r="C1264" t="s">
        <v>3176</v>
      </c>
      <c r="D1264" t="s">
        <v>611</v>
      </c>
      <c r="E1264">
        <v>1652.2934067199999</v>
      </c>
      <c r="F1264">
        <v>664.2</v>
      </c>
      <c r="G1264">
        <v>50967.692700071602</v>
      </c>
      <c r="H1264">
        <v>49.1408657732214</v>
      </c>
      <c r="I1264">
        <v>1422.3706284612099</v>
      </c>
      <c r="J1264">
        <v>11.499396712166201</v>
      </c>
      <c r="K1264">
        <v>448.171693673292</v>
      </c>
      <c r="L1264">
        <v>216.210886523742</v>
      </c>
      <c r="M1264">
        <v>99.999934180821796</v>
      </c>
      <c r="N1264">
        <v>3.8330874036567302</v>
      </c>
      <c r="O1264">
        <v>0</v>
      </c>
      <c r="P1264">
        <v>53036</v>
      </c>
      <c r="Q1264">
        <v>0.31196556504571699</v>
      </c>
    </row>
    <row r="1265" spans="1:17" hidden="1" x14ac:dyDescent="0.3">
      <c r="A1265" t="s">
        <v>2692</v>
      </c>
      <c r="B1265" t="s">
        <v>2693</v>
      </c>
      <c r="C1265" t="s">
        <v>3176</v>
      </c>
      <c r="D1265" t="s">
        <v>2694</v>
      </c>
      <c r="E1265">
        <v>1651.45259655</v>
      </c>
      <c r="F1265">
        <v>1540.65</v>
      </c>
      <c r="G1265">
        <v>488.33507738794702</v>
      </c>
      <c r="H1265">
        <v>-6.1874174438669103</v>
      </c>
      <c r="I1265">
        <v>101.734001676654</v>
      </c>
      <c r="J1265">
        <v>-0.47846445203522597</v>
      </c>
      <c r="K1265">
        <v>1454.5787879905699</v>
      </c>
      <c r="M1265">
        <v>50.763932327560902</v>
      </c>
      <c r="N1265">
        <v>0.47832789360096101</v>
      </c>
      <c r="O1265">
        <v>17.447181384480501</v>
      </c>
      <c r="P1265">
        <v>543.54636591478697</v>
      </c>
    </row>
    <row r="1266" spans="1:17" hidden="1" x14ac:dyDescent="0.3">
      <c r="A1266" t="s">
        <v>2695</v>
      </c>
      <c r="B1266" t="s">
        <v>2696</v>
      </c>
      <c r="C1266" t="s">
        <v>3176</v>
      </c>
      <c r="D1266" t="s">
        <v>281</v>
      </c>
      <c r="E1266">
        <v>1638.36929403</v>
      </c>
      <c r="F1266">
        <v>419.35</v>
      </c>
      <c r="G1266">
        <v>102.306003434912</v>
      </c>
      <c r="H1266">
        <v>23.294552169898399</v>
      </c>
      <c r="I1266">
        <v>115.34243244629999</v>
      </c>
      <c r="J1266">
        <v>7.1347293320398304</v>
      </c>
      <c r="K1266">
        <v>337.65270995360498</v>
      </c>
      <c r="M1266">
        <v>61.172159582977002</v>
      </c>
      <c r="N1266">
        <v>0.94794260111202799</v>
      </c>
      <c r="O1266">
        <v>9.5743412423989493</v>
      </c>
      <c r="P1266">
        <v>144.73300262620299</v>
      </c>
    </row>
    <row r="1267" spans="1:17" hidden="1" x14ac:dyDescent="0.3">
      <c r="A1267" t="s">
        <v>2697</v>
      </c>
      <c r="B1267" t="s">
        <v>2698</v>
      </c>
      <c r="C1267" t="s">
        <v>3176</v>
      </c>
      <c r="D1267" t="s">
        <v>281</v>
      </c>
      <c r="E1267">
        <v>1628.7760000000001</v>
      </c>
      <c r="F1267">
        <v>549.45000000000005</v>
      </c>
      <c r="G1267">
        <v>4.5761669456709599</v>
      </c>
      <c r="H1267">
        <v>10.8830128415233</v>
      </c>
      <c r="I1267">
        <v>35.510179915446201</v>
      </c>
      <c r="J1267">
        <v>10.688822958336999</v>
      </c>
      <c r="K1267">
        <v>499.41537397676802</v>
      </c>
      <c r="L1267">
        <v>436.86815626680999</v>
      </c>
      <c r="M1267">
        <v>78.9919064540113</v>
      </c>
      <c r="N1267">
        <v>0.68084965507619499</v>
      </c>
      <c r="O1267">
        <v>4.4408044408044303</v>
      </c>
      <c r="P1267">
        <v>67.413162705667304</v>
      </c>
      <c r="Q1267">
        <v>-8.0871973120000002E-4</v>
      </c>
    </row>
    <row r="1268" spans="1:17" hidden="1" x14ac:dyDescent="0.3">
      <c r="A1268" t="s">
        <v>2699</v>
      </c>
      <c r="B1268" t="s">
        <v>2700</v>
      </c>
      <c r="C1268" t="s">
        <v>3176</v>
      </c>
      <c r="D1268" t="s">
        <v>248</v>
      </c>
      <c r="E1268">
        <v>1623.7833479999999</v>
      </c>
      <c r="F1268">
        <v>951.7</v>
      </c>
      <c r="G1268">
        <v>88.317103076591707</v>
      </c>
      <c r="H1268">
        <v>8.9374613908687994</v>
      </c>
      <c r="I1268">
        <v>79.238479381820596</v>
      </c>
      <c r="J1268">
        <v>2.7358785850235899E-2</v>
      </c>
      <c r="K1268">
        <v>807.66926662822505</v>
      </c>
      <c r="L1268">
        <v>635.410123066192</v>
      </c>
      <c r="M1268">
        <v>54.017644965656402</v>
      </c>
      <c r="N1268">
        <v>0.98030136270310397</v>
      </c>
      <c r="O1268">
        <v>2.7582221288221</v>
      </c>
      <c r="P1268">
        <v>139.12060301507501</v>
      </c>
      <c r="Q1268">
        <v>7.2878117889087005E-2</v>
      </c>
    </row>
    <row r="1269" spans="1:17" hidden="1" x14ac:dyDescent="0.3">
      <c r="A1269" t="s">
        <v>2701</v>
      </c>
      <c r="B1269" t="s">
        <v>2702</v>
      </c>
      <c r="C1269" t="s">
        <v>3176</v>
      </c>
      <c r="D1269" t="s">
        <v>46</v>
      </c>
      <c r="E1269">
        <v>1621.0005000000001</v>
      </c>
      <c r="F1269">
        <v>407.95</v>
      </c>
      <c r="G1269">
        <v>4.3199003050041398</v>
      </c>
      <c r="H1269">
        <v>0.98020264449362005</v>
      </c>
      <c r="I1269">
        <v>53.216427686231299</v>
      </c>
      <c r="J1269">
        <v>-1.84013042983399</v>
      </c>
      <c r="K1269">
        <v>419.545809575058</v>
      </c>
      <c r="L1269">
        <v>359.51922248392202</v>
      </c>
      <c r="M1269">
        <v>33.922045539142999</v>
      </c>
      <c r="N1269">
        <v>0.44784781310663702</v>
      </c>
      <c r="O1269">
        <v>21.938963108224002</v>
      </c>
      <c r="P1269">
        <v>77.253964805561495</v>
      </c>
      <c r="Q1269">
        <v>7.2630980040312001E-2</v>
      </c>
    </row>
    <row r="1270" spans="1:17" hidden="1" x14ac:dyDescent="0.3">
      <c r="A1270" t="s">
        <v>2703</v>
      </c>
      <c r="B1270" t="s">
        <v>2704</v>
      </c>
      <c r="C1270" t="s">
        <v>3176</v>
      </c>
      <c r="D1270" t="s">
        <v>204</v>
      </c>
      <c r="E1270">
        <v>1616.58168</v>
      </c>
      <c r="F1270">
        <v>877.7</v>
      </c>
      <c r="G1270">
        <v>96.245601624007506</v>
      </c>
      <c r="H1270">
        <v>-7.0842078055466198</v>
      </c>
      <c r="I1270">
        <v>63.279490366299399</v>
      </c>
      <c r="J1270">
        <v>-7.2548607286309599</v>
      </c>
      <c r="K1270">
        <v>952.98648752393694</v>
      </c>
      <c r="L1270">
        <v>802.81779095596096</v>
      </c>
      <c r="M1270">
        <v>24.492535811888999</v>
      </c>
      <c r="N1270">
        <v>1.09851976213279</v>
      </c>
      <c r="O1270">
        <v>45.886977327104901</v>
      </c>
      <c r="P1270">
        <v>150.87894812062299</v>
      </c>
      <c r="Q1270">
        <v>0.10638589059951201</v>
      </c>
    </row>
    <row r="1271" spans="1:17" hidden="1" x14ac:dyDescent="0.3">
      <c r="A1271" t="s">
        <v>2705</v>
      </c>
      <c r="B1271" t="s">
        <v>2706</v>
      </c>
      <c r="C1271" t="s">
        <v>3176</v>
      </c>
      <c r="D1271" t="s">
        <v>2707</v>
      </c>
      <c r="E1271">
        <v>1615.3975600000001</v>
      </c>
      <c r="F1271">
        <v>1584.5</v>
      </c>
      <c r="G1271">
        <v>-26.5463227081861</v>
      </c>
      <c r="H1271">
        <v>28.0177422589421</v>
      </c>
      <c r="I1271">
        <v>-6.6968819405652704</v>
      </c>
      <c r="J1271">
        <v>3.9025385548376201</v>
      </c>
      <c r="K1271">
        <v>1350.62314189637</v>
      </c>
      <c r="L1271">
        <v>1347.65490229545</v>
      </c>
      <c r="M1271">
        <v>68.736818140284598</v>
      </c>
      <c r="N1271">
        <v>1.22533511212756</v>
      </c>
      <c r="O1271">
        <v>12.019564531397901</v>
      </c>
      <c r="P1271">
        <v>57.661691542288501</v>
      </c>
      <c r="Q1271">
        <v>0.24529477481992801</v>
      </c>
    </row>
    <row r="1272" spans="1:17" hidden="1" x14ac:dyDescent="0.3">
      <c r="A1272" t="s">
        <v>2708</v>
      </c>
      <c r="B1272" t="s">
        <v>2709</v>
      </c>
      <c r="C1272" t="s">
        <v>3176</v>
      </c>
      <c r="D1272" t="s">
        <v>258</v>
      </c>
      <c r="E1272">
        <v>1614.47</v>
      </c>
      <c r="F1272">
        <v>1240.0999999999999</v>
      </c>
      <c r="G1272">
        <v>43.831082200211299</v>
      </c>
      <c r="H1272">
        <v>-1.3755444092152</v>
      </c>
      <c r="I1272">
        <v>54.833138331933299</v>
      </c>
      <c r="J1272">
        <v>2.07964022276153</v>
      </c>
      <c r="K1272">
        <v>1265.6591062345799</v>
      </c>
      <c r="L1272">
        <v>1061.98787506538</v>
      </c>
      <c r="M1272">
        <v>43.350154855278703</v>
      </c>
      <c r="N1272">
        <v>0.256569991378026</v>
      </c>
      <c r="O1272">
        <v>26.594629465365699</v>
      </c>
      <c r="P1272">
        <v>96.981971249305005</v>
      </c>
      <c r="Q1272">
        <v>7.5112053602203993E-2</v>
      </c>
    </row>
    <row r="1273" spans="1:17" hidden="1" x14ac:dyDescent="0.3">
      <c r="A1273" t="s">
        <v>2710</v>
      </c>
      <c r="B1273" t="s">
        <v>2711</v>
      </c>
      <c r="C1273" t="s">
        <v>3176</v>
      </c>
      <c r="D1273" t="s">
        <v>204</v>
      </c>
      <c r="E1273">
        <v>1614.3669024999999</v>
      </c>
      <c r="F1273">
        <v>1752.3</v>
      </c>
      <c r="G1273">
        <v>92.495650806910305</v>
      </c>
      <c r="H1273">
        <v>40.078996614342799</v>
      </c>
      <c r="I1273">
        <v>91.834287201910598</v>
      </c>
      <c r="J1273">
        <v>1.2387784432939799</v>
      </c>
      <c r="K1273">
        <v>1387.2739042053099</v>
      </c>
      <c r="L1273">
        <v>1075.7951941578699</v>
      </c>
      <c r="M1273">
        <v>69.366701694971297</v>
      </c>
      <c r="N1273">
        <v>1.4624575115938401</v>
      </c>
      <c r="O1273">
        <v>6.4258403241454101</v>
      </c>
      <c r="P1273">
        <v>146.403712296983</v>
      </c>
      <c r="Q1273">
        <v>0.14549212265387501</v>
      </c>
    </row>
    <row r="1274" spans="1:17" hidden="1" x14ac:dyDescent="0.3">
      <c r="A1274" t="s">
        <v>2712</v>
      </c>
      <c r="B1274" t="s">
        <v>2713</v>
      </c>
      <c r="C1274" t="s">
        <v>3176</v>
      </c>
      <c r="D1274" t="s">
        <v>57</v>
      </c>
      <c r="E1274">
        <v>1609.506463988</v>
      </c>
      <c r="F1274">
        <v>226.71</v>
      </c>
      <c r="G1274">
        <v>-42.518305652704399</v>
      </c>
      <c r="H1274">
        <v>-5.28116640582014</v>
      </c>
      <c r="I1274">
        <v>-29.481876641317001</v>
      </c>
      <c r="J1274">
        <v>0.74195340825565104</v>
      </c>
      <c r="K1274">
        <v>233.46785434101201</v>
      </c>
      <c r="M1274">
        <v>42.961796445624799</v>
      </c>
      <c r="N1274">
        <v>0.51187389975617803</v>
      </c>
      <c r="O1274">
        <v>30.805875347360001</v>
      </c>
      <c r="P1274">
        <v>13.9246231155778</v>
      </c>
    </row>
    <row r="1275" spans="1:17" hidden="1" x14ac:dyDescent="0.3">
      <c r="A1275" t="s">
        <v>2714</v>
      </c>
      <c r="B1275" t="s">
        <v>2715</v>
      </c>
      <c r="C1275" t="s">
        <v>3176</v>
      </c>
      <c r="D1275" t="s">
        <v>127</v>
      </c>
      <c r="E1275">
        <v>1608.46784316</v>
      </c>
      <c r="F1275">
        <v>73.900000000000006</v>
      </c>
      <c r="G1275">
        <v>60.088831807905898</v>
      </c>
      <c r="H1275">
        <v>-3.0110033856571299</v>
      </c>
      <c r="I1275">
        <v>23.0298156459782</v>
      </c>
      <c r="J1275">
        <v>2.47386267562434</v>
      </c>
      <c r="K1275">
        <v>69.137142324883001</v>
      </c>
      <c r="L1275">
        <v>61.260863158352002</v>
      </c>
      <c r="M1275">
        <v>46.172177115540499</v>
      </c>
      <c r="N1275">
        <v>0.64127979602378704</v>
      </c>
      <c r="O1275">
        <v>16.373477672530399</v>
      </c>
      <c r="P1275">
        <v>105.220772007775</v>
      </c>
      <c r="Q1275">
        <v>5.7249803849545998E-2</v>
      </c>
    </row>
    <row r="1276" spans="1:17" hidden="1" x14ac:dyDescent="0.3">
      <c r="A1276" t="s">
        <v>2716</v>
      </c>
      <c r="B1276" t="s">
        <v>2717</v>
      </c>
      <c r="C1276" t="s">
        <v>3176</v>
      </c>
      <c r="D1276" t="s">
        <v>611</v>
      </c>
      <c r="E1276">
        <v>1607.4724881</v>
      </c>
      <c r="F1276">
        <v>253.2</v>
      </c>
      <c r="G1276">
        <v>-8.5443330374618203</v>
      </c>
      <c r="H1276">
        <v>-1.0398874735774699</v>
      </c>
      <c r="I1276">
        <v>1.4823878804617201</v>
      </c>
      <c r="J1276">
        <v>0.88993832574254506</v>
      </c>
      <c r="K1276">
        <v>259.12632335646401</v>
      </c>
      <c r="L1276">
        <v>239.479002010785</v>
      </c>
      <c r="M1276">
        <v>46.453586527577102</v>
      </c>
      <c r="N1276">
        <v>0.95534350871097395</v>
      </c>
      <c r="O1276">
        <v>21.6429699842022</v>
      </c>
      <c r="P1276">
        <v>31.874999999999901</v>
      </c>
      <c r="Q1276">
        <v>-4.7091730222750001E-3</v>
      </c>
    </row>
    <row r="1277" spans="1:17" hidden="1" x14ac:dyDescent="0.3">
      <c r="A1277" t="s">
        <v>2718</v>
      </c>
      <c r="B1277" t="s">
        <v>2719</v>
      </c>
      <c r="C1277" t="s">
        <v>3176</v>
      </c>
      <c r="D1277" t="s">
        <v>204</v>
      </c>
      <c r="E1277">
        <v>1607.0505149999999</v>
      </c>
      <c r="F1277">
        <v>118.12</v>
      </c>
      <c r="G1277">
        <v>11.311359892800599</v>
      </c>
      <c r="H1277">
        <v>-5.0276400395001302</v>
      </c>
      <c r="I1277">
        <v>-23.099162475631999</v>
      </c>
      <c r="J1277">
        <v>1.5858135971062799</v>
      </c>
      <c r="K1277">
        <v>124.511293245917</v>
      </c>
      <c r="L1277">
        <v>118.173226957761</v>
      </c>
      <c r="M1277">
        <v>41.378417650806703</v>
      </c>
      <c r="N1277">
        <v>0.52404170382418902</v>
      </c>
      <c r="O1277">
        <v>32.915678970538401</v>
      </c>
      <c r="P1277">
        <v>50.088945362134602</v>
      </c>
      <c r="Q1277">
        <v>9.0417435910430999E-2</v>
      </c>
    </row>
    <row r="1278" spans="1:17" hidden="1" x14ac:dyDescent="0.3">
      <c r="A1278" t="s">
        <v>2720</v>
      </c>
      <c r="B1278" t="s">
        <v>2721</v>
      </c>
      <c r="C1278" t="s">
        <v>3176</v>
      </c>
      <c r="D1278" t="s">
        <v>127</v>
      </c>
      <c r="E1278">
        <v>1606.02621507</v>
      </c>
      <c r="F1278">
        <v>13.13</v>
      </c>
      <c r="G1278">
        <v>-5.2513558724467204</v>
      </c>
      <c r="H1278">
        <v>0.18361082366296499</v>
      </c>
      <c r="I1278">
        <v>-19.1137744923013</v>
      </c>
      <c r="J1278">
        <v>-1.50221853700254</v>
      </c>
      <c r="K1278">
        <v>13.6001289029582</v>
      </c>
      <c r="L1278">
        <v>13.421584064393</v>
      </c>
      <c r="M1278">
        <v>41.868203636484303</v>
      </c>
      <c r="N1278">
        <v>0.44939029624971899</v>
      </c>
      <c r="O1278">
        <v>40.137090632140101</v>
      </c>
      <c r="P1278">
        <v>68.3333333333333</v>
      </c>
      <c r="Q1278">
        <v>5.9162826761762002E-2</v>
      </c>
    </row>
    <row r="1279" spans="1:17" hidden="1" x14ac:dyDescent="0.3">
      <c r="A1279" t="s">
        <v>2722</v>
      </c>
      <c r="B1279" t="s">
        <v>2723</v>
      </c>
      <c r="C1279" t="s">
        <v>3176</v>
      </c>
      <c r="D1279" t="s">
        <v>286</v>
      </c>
      <c r="E1279">
        <v>1605.592391742</v>
      </c>
      <c r="F1279">
        <v>28.71</v>
      </c>
      <c r="G1279">
        <v>-47.644482852705003</v>
      </c>
      <c r="H1279">
        <v>-6.4924083443348097</v>
      </c>
      <c r="I1279">
        <v>-29.667008303155001</v>
      </c>
      <c r="J1279">
        <v>5.3417378565861103E-2</v>
      </c>
      <c r="K1279">
        <v>30.517549835525799</v>
      </c>
      <c r="L1279">
        <v>31.703909860018101</v>
      </c>
      <c r="M1279">
        <v>27.7243446595952</v>
      </c>
      <c r="N1279">
        <v>0.40585767460195799</v>
      </c>
      <c r="O1279">
        <v>59.5262974573319</v>
      </c>
      <c r="P1279">
        <v>27.6</v>
      </c>
      <c r="Q1279">
        <v>-3.9535559128334001E-2</v>
      </c>
    </row>
    <row r="1280" spans="1:17" hidden="1" x14ac:dyDescent="0.3">
      <c r="A1280" t="s">
        <v>2724</v>
      </c>
      <c r="B1280" t="s">
        <v>2725</v>
      </c>
      <c r="C1280" t="s">
        <v>3176</v>
      </c>
      <c r="D1280" t="s">
        <v>46</v>
      </c>
      <c r="E1280">
        <v>1599.5232278639901</v>
      </c>
      <c r="F1280">
        <v>266.02</v>
      </c>
      <c r="G1280">
        <v>496.20181056438298</v>
      </c>
      <c r="H1280">
        <v>24.274207881948499</v>
      </c>
      <c r="I1280">
        <v>134.85033904487301</v>
      </c>
      <c r="J1280">
        <v>14.8336795353065</v>
      </c>
      <c r="K1280">
        <v>214.31742588173501</v>
      </c>
      <c r="L1280">
        <v>149.188663651219</v>
      </c>
      <c r="M1280">
        <v>78.237137200503696</v>
      </c>
      <c r="N1280">
        <v>1.6133866976823199</v>
      </c>
      <c r="O1280">
        <v>3.5260506728817398</v>
      </c>
      <c r="P1280">
        <v>520.81680280046601</v>
      </c>
      <c r="Q1280">
        <v>0.22318494116358201</v>
      </c>
    </row>
    <row r="1281" spans="1:17" hidden="1" x14ac:dyDescent="0.3">
      <c r="A1281" t="s">
        <v>2726</v>
      </c>
      <c r="B1281" t="s">
        <v>2727</v>
      </c>
      <c r="C1281" t="s">
        <v>3176</v>
      </c>
      <c r="D1281" t="s">
        <v>118</v>
      </c>
      <c r="E1281">
        <v>1595.9447093430001</v>
      </c>
      <c r="F1281">
        <v>14.72</v>
      </c>
      <c r="G1281">
        <v>-20.309817585628402</v>
      </c>
      <c r="H1281">
        <v>-5.4636177647420903</v>
      </c>
      <c r="I1281">
        <v>-33.694965341097699</v>
      </c>
      <c r="J1281">
        <v>-0.35157864032530201</v>
      </c>
      <c r="K1281">
        <v>16.037414360587299</v>
      </c>
      <c r="L1281">
        <v>16.536568505069301</v>
      </c>
      <c r="M1281">
        <v>29.0948748008175</v>
      </c>
      <c r="N1281">
        <v>0.77112453784449198</v>
      </c>
      <c r="O1281">
        <v>79.043114484682107</v>
      </c>
      <c r="P1281">
        <v>23.3408690241626</v>
      </c>
      <c r="Q1281">
        <v>2.2117293774359999E-2</v>
      </c>
    </row>
    <row r="1282" spans="1:17" hidden="1" x14ac:dyDescent="0.3">
      <c r="A1282" t="s">
        <v>2728</v>
      </c>
      <c r="B1282" t="s">
        <v>2729</v>
      </c>
      <c r="C1282" t="s">
        <v>3176</v>
      </c>
      <c r="D1282" t="s">
        <v>21</v>
      </c>
      <c r="E1282">
        <v>1590.2033058</v>
      </c>
      <c r="F1282">
        <v>434.9</v>
      </c>
      <c r="G1282">
        <v>28.491855149940399</v>
      </c>
      <c r="H1282">
        <v>8.2781807605274</v>
      </c>
      <c r="I1282">
        <v>32.2375743414418</v>
      </c>
      <c r="J1282">
        <v>3.2524697037317201</v>
      </c>
      <c r="K1282">
        <v>388.950470705827</v>
      </c>
      <c r="L1282">
        <v>342.553209319198</v>
      </c>
      <c r="M1282">
        <v>60.808558295713297</v>
      </c>
      <c r="N1282">
        <v>1.9775124815715901</v>
      </c>
      <c r="O1282">
        <v>4.6217521269257196</v>
      </c>
      <c r="P1282">
        <v>75.080515297906501</v>
      </c>
      <c r="Q1282">
        <v>-1.5112523535749E-2</v>
      </c>
    </row>
    <row r="1283" spans="1:17" hidden="1" x14ac:dyDescent="0.3">
      <c r="A1283" t="s">
        <v>2730</v>
      </c>
      <c r="B1283" t="s">
        <v>2731</v>
      </c>
      <c r="C1283" t="s">
        <v>3176</v>
      </c>
      <c r="D1283" t="s">
        <v>419</v>
      </c>
      <c r="E1283">
        <v>1589.7314795249999</v>
      </c>
      <c r="F1283">
        <v>506.85</v>
      </c>
      <c r="G1283">
        <v>-14.812132617365499</v>
      </c>
      <c r="H1283">
        <v>1.04562000413899</v>
      </c>
      <c r="I1283">
        <v>-13.0845873210812</v>
      </c>
      <c r="J1283">
        <v>-1.3303681876674001</v>
      </c>
      <c r="K1283">
        <v>507.03130417778601</v>
      </c>
      <c r="L1283">
        <v>505.43549623953601</v>
      </c>
      <c r="M1283">
        <v>44.196451159491701</v>
      </c>
      <c r="N1283">
        <v>0.82933810522659202</v>
      </c>
      <c r="O1283">
        <v>49.639932919009503</v>
      </c>
      <c r="P1283">
        <v>25.4579207920792</v>
      </c>
      <c r="Q1283">
        <v>-3.7374384077469998E-3</v>
      </c>
    </row>
    <row r="1284" spans="1:17" hidden="1" x14ac:dyDescent="0.3">
      <c r="A1284" t="s">
        <v>2732</v>
      </c>
      <c r="B1284" t="s">
        <v>2733</v>
      </c>
      <c r="C1284" t="s">
        <v>3176</v>
      </c>
      <c r="D1284" t="s">
        <v>501</v>
      </c>
      <c r="E1284">
        <v>1585.9583634799999</v>
      </c>
      <c r="F1284">
        <v>214.47</v>
      </c>
      <c r="G1284">
        <v>34.842256834548799</v>
      </c>
      <c r="H1284">
        <v>28.536034687924499</v>
      </c>
      <c r="I1284">
        <v>65.230999842080905</v>
      </c>
      <c r="J1284">
        <v>19.786445053069698</v>
      </c>
      <c r="K1284">
        <v>167.95256323087</v>
      </c>
      <c r="L1284">
        <v>142.416445888754</v>
      </c>
      <c r="M1284">
        <v>80.350550228401005</v>
      </c>
      <c r="N1284">
        <v>2.7822027310958801</v>
      </c>
      <c r="O1284">
        <v>15.820394460763699</v>
      </c>
      <c r="P1284">
        <v>111.926877470355</v>
      </c>
      <c r="Q1284">
        <v>7.0133221679208005E-2</v>
      </c>
    </row>
    <row r="1285" spans="1:17" hidden="1" x14ac:dyDescent="0.3">
      <c r="A1285" t="s">
        <v>2734</v>
      </c>
      <c r="B1285" t="s">
        <v>2735</v>
      </c>
      <c r="C1285" t="s">
        <v>3176</v>
      </c>
      <c r="D1285" t="s">
        <v>2736</v>
      </c>
      <c r="E1285">
        <v>1584.2140440000001</v>
      </c>
      <c r="F1285">
        <v>630</v>
      </c>
      <c r="G1285">
        <v>1844.1350077639099</v>
      </c>
      <c r="H1285">
        <v>-15.403744392363899</v>
      </c>
      <c r="I1285">
        <v>13.436319499438101</v>
      </c>
      <c r="J1285">
        <v>-2.4893432114337202</v>
      </c>
      <c r="K1285">
        <v>690.33491260467497</v>
      </c>
      <c r="L1285">
        <v>523.38544956149997</v>
      </c>
      <c r="M1285">
        <v>44.20643932134</v>
      </c>
      <c r="N1285">
        <v>0.65542776114699797</v>
      </c>
      <c r="O1285">
        <v>51.1111111111111</v>
      </c>
      <c r="P1285">
        <v>1869.18955123911</v>
      </c>
    </row>
    <row r="1286" spans="1:17" hidden="1" x14ac:dyDescent="0.3">
      <c r="A1286" t="s">
        <v>2737</v>
      </c>
      <c r="B1286" t="s">
        <v>2738</v>
      </c>
      <c r="C1286" t="s">
        <v>3176</v>
      </c>
      <c r="D1286" t="s">
        <v>54</v>
      </c>
      <c r="E1286">
        <v>1579.04360688</v>
      </c>
      <c r="F1286">
        <v>792.7</v>
      </c>
      <c r="G1286">
        <v>23.955900838605299</v>
      </c>
      <c r="H1286">
        <v>15.596673397120499</v>
      </c>
      <c r="I1286">
        <v>15.9984867471398</v>
      </c>
      <c r="J1286">
        <v>14.2589133287326</v>
      </c>
      <c r="K1286">
        <v>686.67022317633996</v>
      </c>
      <c r="L1286">
        <v>619.09933724922496</v>
      </c>
      <c r="M1286">
        <v>85.841321621888099</v>
      </c>
      <c r="N1286">
        <v>1.88681452959151</v>
      </c>
      <c r="O1286">
        <v>2.4157941213573699</v>
      </c>
      <c r="P1286">
        <v>67.944915254237202</v>
      </c>
      <c r="Q1286">
        <v>7.3970165840831006E-2</v>
      </c>
    </row>
    <row r="1287" spans="1:17" hidden="1" x14ac:dyDescent="0.3">
      <c r="A1287" t="s">
        <v>2739</v>
      </c>
      <c r="B1287" t="s">
        <v>2740</v>
      </c>
      <c r="C1287" t="s">
        <v>3176</v>
      </c>
      <c r="D1287" t="s">
        <v>624</v>
      </c>
      <c r="E1287">
        <v>1569.855566705</v>
      </c>
      <c r="F1287">
        <v>740.55</v>
      </c>
      <c r="G1287">
        <v>43.5198698367969</v>
      </c>
      <c r="H1287">
        <v>-10.0160268176401</v>
      </c>
      <c r="I1287">
        <v>62.8121114485646</v>
      </c>
      <c r="J1287">
        <v>0.20187849845096101</v>
      </c>
      <c r="K1287">
        <v>683.23550298517705</v>
      </c>
      <c r="L1287">
        <v>561.13809774682898</v>
      </c>
      <c r="M1287">
        <v>39.560515896579503</v>
      </c>
      <c r="N1287">
        <v>0.374703536662088</v>
      </c>
      <c r="O1287">
        <v>16.7915738302612</v>
      </c>
      <c r="P1287">
        <v>96.042356055592293</v>
      </c>
      <c r="Q1287">
        <v>3.8830108668746997E-2</v>
      </c>
    </row>
    <row r="1288" spans="1:17" hidden="1" x14ac:dyDescent="0.3">
      <c r="A1288" t="s">
        <v>2741</v>
      </c>
      <c r="B1288" t="s">
        <v>2742</v>
      </c>
      <c r="C1288" t="s">
        <v>3176</v>
      </c>
      <c r="D1288" t="s">
        <v>545</v>
      </c>
      <c r="E1288">
        <v>1568.9295</v>
      </c>
      <c r="F1288">
        <v>147.43</v>
      </c>
      <c r="G1288">
        <v>59.098403402546197</v>
      </c>
      <c r="H1288">
        <v>0.59437447143669797</v>
      </c>
      <c r="I1288">
        <v>4.5537723404874697</v>
      </c>
      <c r="J1288">
        <v>5.2108059109380296</v>
      </c>
      <c r="K1288">
        <v>150.46487188497099</v>
      </c>
      <c r="L1288">
        <v>136.861866893344</v>
      </c>
      <c r="M1288">
        <v>57.228475497155998</v>
      </c>
      <c r="N1288">
        <v>0.98813043301440695</v>
      </c>
      <c r="O1288">
        <v>24.126704198602699</v>
      </c>
      <c r="P1288">
        <v>93.477690288713902</v>
      </c>
      <c r="Q1288">
        <v>6.7606173797651006E-2</v>
      </c>
    </row>
    <row r="1289" spans="1:17" hidden="1" x14ac:dyDescent="0.3">
      <c r="A1289" t="s">
        <v>2743</v>
      </c>
      <c r="B1289" t="s">
        <v>2744</v>
      </c>
      <c r="C1289" t="s">
        <v>3176</v>
      </c>
      <c r="D1289" t="s">
        <v>483</v>
      </c>
      <c r="E1289">
        <v>1563.1976256</v>
      </c>
      <c r="F1289">
        <v>731.85</v>
      </c>
      <c r="G1289">
        <v>-29.913905279561298</v>
      </c>
      <c r="H1289">
        <v>11.0372685903007</v>
      </c>
      <c r="I1289">
        <v>0.99642523861765697</v>
      </c>
      <c r="J1289">
        <v>7.4591281079083496</v>
      </c>
      <c r="K1289">
        <v>692.17880934219102</v>
      </c>
      <c r="L1289">
        <v>679.78997400787398</v>
      </c>
      <c r="M1289">
        <v>73.478415883726299</v>
      </c>
      <c r="N1289">
        <v>0.85181865984716199</v>
      </c>
      <c r="O1289">
        <v>12.646034023365401</v>
      </c>
      <c r="P1289">
        <v>29.530973451327402</v>
      </c>
      <c r="Q1289">
        <v>7.6777536091513998E-2</v>
      </c>
    </row>
    <row r="1290" spans="1:17" hidden="1" x14ac:dyDescent="0.3">
      <c r="A1290" t="s">
        <v>2745</v>
      </c>
      <c r="B1290" t="s">
        <v>2746</v>
      </c>
      <c r="C1290" t="s">
        <v>3176</v>
      </c>
      <c r="D1290" t="s">
        <v>419</v>
      </c>
      <c r="E1290">
        <v>1562.25870837</v>
      </c>
      <c r="F1290">
        <v>118.45</v>
      </c>
      <c r="G1290">
        <v>13.3903671953511</v>
      </c>
      <c r="H1290">
        <v>63.041010037161598</v>
      </c>
      <c r="I1290">
        <v>120.539798523295</v>
      </c>
      <c r="J1290">
        <v>-7.1218185876536904</v>
      </c>
      <c r="K1290">
        <v>92.235598863527301</v>
      </c>
      <c r="L1290">
        <v>73.230734547108398</v>
      </c>
      <c r="M1290">
        <v>65.601192151637903</v>
      </c>
      <c r="N1290">
        <v>1.15540378106224</v>
      </c>
      <c r="O1290">
        <v>14.563106796116401</v>
      </c>
      <c r="P1290">
        <v>154.18454935622299</v>
      </c>
      <c r="Q1290">
        <v>8.3530259095872E-2</v>
      </c>
    </row>
    <row r="1291" spans="1:17" hidden="1" x14ac:dyDescent="0.3">
      <c r="A1291" t="s">
        <v>2747</v>
      </c>
      <c r="B1291" t="s">
        <v>2748</v>
      </c>
      <c r="C1291" t="s">
        <v>3176</v>
      </c>
      <c r="D1291" t="s">
        <v>756</v>
      </c>
      <c r="E1291">
        <v>1561.576926448</v>
      </c>
      <c r="F1291">
        <v>69.010000000000005</v>
      </c>
      <c r="G1291">
        <v>101.647302845884</v>
      </c>
      <c r="H1291">
        <v>2.0893615778465202</v>
      </c>
      <c r="I1291">
        <v>14.0083339545581</v>
      </c>
      <c r="J1291">
        <v>9.77740834364735</v>
      </c>
      <c r="K1291">
        <v>67.667983773961794</v>
      </c>
      <c r="L1291">
        <v>57.462777347964703</v>
      </c>
      <c r="M1291">
        <v>56.419644958605801</v>
      </c>
      <c r="N1291">
        <v>0.67951980224384601</v>
      </c>
      <c r="O1291">
        <v>12.3025648456745</v>
      </c>
      <c r="P1291">
        <v>147.79174147217199</v>
      </c>
      <c r="Q1291">
        <v>0.22275515594194101</v>
      </c>
    </row>
    <row r="1292" spans="1:17" hidden="1" x14ac:dyDescent="0.3">
      <c r="A1292" t="s">
        <v>2749</v>
      </c>
      <c r="B1292" t="s">
        <v>2750</v>
      </c>
      <c r="C1292" t="s">
        <v>3176</v>
      </c>
      <c r="D1292" t="s">
        <v>218</v>
      </c>
      <c r="E1292">
        <v>1559.8880171999999</v>
      </c>
      <c r="F1292">
        <v>889.9</v>
      </c>
      <c r="G1292">
        <v>120.46900666229099</v>
      </c>
      <c r="H1292">
        <v>-1.8306822999239101</v>
      </c>
      <c r="I1292">
        <v>25.3396612541103</v>
      </c>
      <c r="J1292">
        <v>2.9299355913117102</v>
      </c>
      <c r="K1292">
        <v>834.27311244721898</v>
      </c>
      <c r="L1292">
        <v>678.776118375735</v>
      </c>
      <c r="M1292">
        <v>53.427116586059398</v>
      </c>
      <c r="N1292">
        <v>0.80303886395170299</v>
      </c>
      <c r="O1292">
        <v>13.788066074839801</v>
      </c>
      <c r="P1292">
        <v>167.237237237237</v>
      </c>
      <c r="Q1292">
        <v>0.12978058278318799</v>
      </c>
    </row>
    <row r="1293" spans="1:17" hidden="1" x14ac:dyDescent="0.3">
      <c r="A1293" t="s">
        <v>2751</v>
      </c>
      <c r="B1293" t="s">
        <v>2752</v>
      </c>
      <c r="C1293" t="s">
        <v>3176</v>
      </c>
      <c r="D1293" t="s">
        <v>281</v>
      </c>
      <c r="E1293">
        <v>1556.371605</v>
      </c>
      <c r="F1293">
        <v>50.48</v>
      </c>
      <c r="G1293">
        <v>13.686377626930501</v>
      </c>
      <c r="H1293">
        <v>31.4775163334136</v>
      </c>
      <c r="I1293">
        <v>21.263542038462202</v>
      </c>
      <c r="J1293">
        <v>8.7425953305734598</v>
      </c>
      <c r="K1293">
        <v>41.364453977234902</v>
      </c>
      <c r="L1293">
        <v>37.129685815395398</v>
      </c>
      <c r="M1293">
        <v>93.051452440803999</v>
      </c>
      <c r="N1293">
        <v>1.83467576729785</v>
      </c>
      <c r="O1293">
        <v>0.13866877971473399</v>
      </c>
      <c r="P1293">
        <v>86.962962962962905</v>
      </c>
    </row>
    <row r="1294" spans="1:17" hidden="1" x14ac:dyDescent="0.3">
      <c r="A1294" t="s">
        <v>2753</v>
      </c>
      <c r="B1294" t="s">
        <v>2754</v>
      </c>
      <c r="C1294" t="s">
        <v>3176</v>
      </c>
      <c r="D1294" t="s">
        <v>163</v>
      </c>
      <c r="E1294">
        <v>1555.8238919999999</v>
      </c>
      <c r="F1294">
        <v>644.70000000000005</v>
      </c>
      <c r="G1294">
        <v>-68.588225919927694</v>
      </c>
      <c r="H1294">
        <v>8.4736522711062907</v>
      </c>
      <c r="I1294">
        <v>0.91489341463428497</v>
      </c>
      <c r="J1294">
        <v>-1.37659507422413</v>
      </c>
      <c r="K1294">
        <v>629.01606545367099</v>
      </c>
      <c r="L1294">
        <v>697.72662636543396</v>
      </c>
      <c r="M1294">
        <v>73.200757381725197</v>
      </c>
      <c r="N1294">
        <v>1.1496013672171199</v>
      </c>
      <c r="O1294">
        <v>81.464246936559604</v>
      </c>
      <c r="P1294">
        <v>42.082644628099096</v>
      </c>
      <c r="Q1294">
        <v>4.3233796159698003E-2</v>
      </c>
    </row>
    <row r="1295" spans="1:17" hidden="1" x14ac:dyDescent="0.3">
      <c r="A1295" t="s">
        <v>2755</v>
      </c>
      <c r="B1295" t="s">
        <v>2756</v>
      </c>
      <c r="C1295" t="s">
        <v>3176</v>
      </c>
      <c r="D1295" t="s">
        <v>2694</v>
      </c>
      <c r="E1295">
        <v>1553.521</v>
      </c>
      <c r="F1295">
        <v>1800.25</v>
      </c>
      <c r="G1295">
        <v>501.12362437844598</v>
      </c>
      <c r="H1295">
        <v>4.8011435069982298</v>
      </c>
      <c r="I1295">
        <v>89.712877486435303</v>
      </c>
      <c r="J1295">
        <v>-1.70835227254804</v>
      </c>
      <c r="K1295">
        <v>1781.40312719288</v>
      </c>
      <c r="L1295">
        <v>1201.29361407955</v>
      </c>
      <c r="M1295">
        <v>48.903144597234103</v>
      </c>
      <c r="N1295">
        <v>0.40663336663336602</v>
      </c>
      <c r="O1295">
        <v>22.7607276767115</v>
      </c>
      <c r="P1295">
        <v>685.27808069792798</v>
      </c>
    </row>
    <row r="1296" spans="1:17" hidden="1" x14ac:dyDescent="0.3">
      <c r="A1296" t="s">
        <v>2757</v>
      </c>
      <c r="B1296" t="s">
        <v>2758</v>
      </c>
      <c r="C1296" t="s">
        <v>3176</v>
      </c>
      <c r="D1296" t="s">
        <v>163</v>
      </c>
      <c r="E1296">
        <v>1545.954973875</v>
      </c>
      <c r="F1296">
        <v>1258.7</v>
      </c>
      <c r="G1296">
        <v>-15.726199468229799</v>
      </c>
      <c r="H1296">
        <v>-1.8948050813145001</v>
      </c>
      <c r="I1296">
        <v>13.292468521336</v>
      </c>
      <c r="J1296">
        <v>-1.0718723483033601</v>
      </c>
      <c r="K1296">
        <v>1271.65976867018</v>
      </c>
      <c r="L1296">
        <v>1183.97602798973</v>
      </c>
      <c r="M1296">
        <v>40.701939177288402</v>
      </c>
      <c r="N1296">
        <v>0.21716609705413201</v>
      </c>
      <c r="O1296">
        <v>25.129101453880899</v>
      </c>
      <c r="P1296">
        <v>39.878868700338899</v>
      </c>
      <c r="Q1296">
        <v>-5.5796584271879002E-2</v>
      </c>
    </row>
    <row r="1297" spans="1:17" hidden="1" x14ac:dyDescent="0.3">
      <c r="A1297" t="s">
        <v>2759</v>
      </c>
      <c r="B1297" t="s">
        <v>2760</v>
      </c>
      <c r="C1297" t="s">
        <v>3176</v>
      </c>
      <c r="D1297" t="s">
        <v>376</v>
      </c>
      <c r="E1297">
        <v>1542.5931923999999</v>
      </c>
      <c r="F1297">
        <v>129.05000000000001</v>
      </c>
      <c r="G1297">
        <v>-13.364992236082999</v>
      </c>
      <c r="H1297">
        <v>-7.0730554552783103</v>
      </c>
      <c r="I1297">
        <v>1.62319116126924</v>
      </c>
      <c r="J1297">
        <v>1.10447828630695</v>
      </c>
      <c r="K1297">
        <v>129.656462652003</v>
      </c>
      <c r="L1297">
        <v>121.026152573468</v>
      </c>
      <c r="M1297">
        <v>42.673819845251103</v>
      </c>
      <c r="N1297">
        <v>0.25384416530845899</v>
      </c>
      <c r="O1297">
        <v>20.960867880666399</v>
      </c>
      <c r="P1297">
        <v>36.705508474576199</v>
      </c>
      <c r="Q1297">
        <v>5.3064832070155998E-2</v>
      </c>
    </row>
    <row r="1298" spans="1:17" hidden="1" x14ac:dyDescent="0.3">
      <c r="A1298" t="s">
        <v>2761</v>
      </c>
      <c r="B1298" t="s">
        <v>2762</v>
      </c>
      <c r="C1298" t="s">
        <v>3176</v>
      </c>
      <c r="D1298" t="s">
        <v>985</v>
      </c>
      <c r="E1298">
        <v>1541.1258053399999</v>
      </c>
      <c r="F1298">
        <v>354</v>
      </c>
      <c r="G1298">
        <v>1078.6480940997401</v>
      </c>
      <c r="H1298">
        <v>-26.495045938848602</v>
      </c>
      <c r="I1298">
        <v>292.946633895633</v>
      </c>
      <c r="J1298">
        <v>-6.5502276278422897</v>
      </c>
      <c r="K1298">
        <v>376.89663224341899</v>
      </c>
      <c r="L1298">
        <v>237.47646829508199</v>
      </c>
      <c r="M1298">
        <v>22.4890146179048</v>
      </c>
      <c r="N1298">
        <v>0.54388899503653598</v>
      </c>
      <c r="O1298">
        <v>39.774011299435003</v>
      </c>
      <c r="P1298">
        <v>1384.27672955974</v>
      </c>
      <c r="Q1298">
        <v>0.20182898805456601</v>
      </c>
    </row>
    <row r="1299" spans="1:17" hidden="1" x14ac:dyDescent="0.3">
      <c r="A1299" t="s">
        <v>2763</v>
      </c>
      <c r="B1299" t="s">
        <v>2764</v>
      </c>
      <c r="C1299" t="s">
        <v>3176</v>
      </c>
      <c r="D1299" t="s">
        <v>681</v>
      </c>
      <c r="E1299">
        <v>1537.0290047999999</v>
      </c>
      <c r="F1299">
        <v>219.34</v>
      </c>
      <c r="G1299">
        <v>-43.106259423002399</v>
      </c>
      <c r="H1299">
        <v>-9.0870994628545194</v>
      </c>
      <c r="I1299">
        <v>-29.212810314443999</v>
      </c>
      <c r="J1299">
        <v>0.25501769082192399</v>
      </c>
      <c r="K1299">
        <v>241.11708397736501</v>
      </c>
      <c r="L1299">
        <v>257.45178649736499</v>
      </c>
      <c r="M1299">
        <v>38.929347944289603</v>
      </c>
      <c r="N1299">
        <v>0.86000924687574398</v>
      </c>
      <c r="O1299">
        <v>50.907267256314398</v>
      </c>
      <c r="P1299">
        <v>2.0613279977665</v>
      </c>
      <c r="Q1299">
        <v>4.9004213634234003E-2</v>
      </c>
    </row>
    <row r="1300" spans="1:17" hidden="1" x14ac:dyDescent="0.3">
      <c r="A1300" t="s">
        <v>2765</v>
      </c>
      <c r="B1300" t="s">
        <v>2766</v>
      </c>
      <c r="C1300" t="s">
        <v>3176</v>
      </c>
      <c r="D1300" t="s">
        <v>75</v>
      </c>
      <c r="E1300">
        <v>1531.5101549999999</v>
      </c>
      <c r="F1300">
        <v>132.02000000000001</v>
      </c>
      <c r="G1300">
        <v>-16.8875340557485</v>
      </c>
      <c r="H1300">
        <v>22.014794855897701</v>
      </c>
      <c r="I1300">
        <v>30.302146071381699</v>
      </c>
      <c r="J1300">
        <v>6.1414917955205102</v>
      </c>
      <c r="K1300">
        <v>111.865521113241</v>
      </c>
      <c r="L1300">
        <v>102.052396957517</v>
      </c>
      <c r="M1300">
        <v>76.721130280445294</v>
      </c>
      <c r="N1300">
        <v>2.8212137671068001</v>
      </c>
      <c r="O1300">
        <v>9.07438266929252</v>
      </c>
      <c r="P1300">
        <v>58.297362110311703</v>
      </c>
    </row>
    <row r="1301" spans="1:17" hidden="1" x14ac:dyDescent="0.3">
      <c r="A1301" t="s">
        <v>2767</v>
      </c>
      <c r="B1301" t="s">
        <v>2768</v>
      </c>
      <c r="C1301" t="s">
        <v>3176</v>
      </c>
      <c r="D1301" t="s">
        <v>376</v>
      </c>
      <c r="E1301">
        <v>1530.7277208</v>
      </c>
      <c r="F1301">
        <v>247.8</v>
      </c>
      <c r="G1301">
        <v>-8.1265682144589206</v>
      </c>
      <c r="H1301">
        <v>-8.4984584131140402</v>
      </c>
      <c r="I1301">
        <v>-16.215853969356001</v>
      </c>
      <c r="J1301">
        <v>-3.29710586130162</v>
      </c>
      <c r="K1301">
        <v>261.29715830477699</v>
      </c>
      <c r="L1301">
        <v>252.014728415886</v>
      </c>
      <c r="M1301">
        <v>37.790402014506803</v>
      </c>
      <c r="N1301">
        <v>0.83106904671145798</v>
      </c>
      <c r="O1301">
        <v>25.887812752219499</v>
      </c>
      <c r="P1301">
        <v>22.8100607111882</v>
      </c>
      <c r="Q1301">
        <v>0.10435128985719</v>
      </c>
    </row>
    <row r="1302" spans="1:17" hidden="1" x14ac:dyDescent="0.3">
      <c r="A1302" t="s">
        <v>2769</v>
      </c>
      <c r="B1302" t="s">
        <v>2770</v>
      </c>
      <c r="C1302" t="s">
        <v>3176</v>
      </c>
      <c r="D1302" t="s">
        <v>281</v>
      </c>
      <c r="E1302">
        <v>1522.0624296999999</v>
      </c>
      <c r="F1302">
        <v>109.35</v>
      </c>
      <c r="G1302">
        <v>-36.571513975213499</v>
      </c>
      <c r="H1302">
        <v>0.58724279073264996</v>
      </c>
      <c r="I1302">
        <v>-7.3364278576794799</v>
      </c>
      <c r="J1302">
        <v>-0.24061527775553801</v>
      </c>
      <c r="K1302">
        <v>113.21598342932499</v>
      </c>
      <c r="L1302">
        <v>111.818672883381</v>
      </c>
      <c r="M1302">
        <v>42.103036002975102</v>
      </c>
      <c r="N1302">
        <v>0.63879942023985803</v>
      </c>
      <c r="O1302">
        <v>17.960676726108801</v>
      </c>
      <c r="P1302">
        <v>18.8586956521739</v>
      </c>
      <c r="Q1302">
        <v>-2.433233068965E-2</v>
      </c>
    </row>
    <row r="1303" spans="1:17" hidden="1" x14ac:dyDescent="0.3">
      <c r="A1303" t="s">
        <v>2771</v>
      </c>
      <c r="B1303" t="s">
        <v>2772</v>
      </c>
      <c r="C1303" t="s">
        <v>3176</v>
      </c>
      <c r="D1303" t="s">
        <v>127</v>
      </c>
      <c r="E1303">
        <v>1519.2144000000001</v>
      </c>
      <c r="F1303">
        <v>738.6</v>
      </c>
      <c r="G1303">
        <v>-22.788287886458701</v>
      </c>
      <c r="H1303">
        <v>12.0029637326257</v>
      </c>
      <c r="I1303">
        <v>5.4459159007103297</v>
      </c>
      <c r="J1303">
        <v>14.4273779392691</v>
      </c>
      <c r="K1303">
        <v>672.92694374574205</v>
      </c>
      <c r="L1303">
        <v>644.81311802734001</v>
      </c>
      <c r="M1303">
        <v>72.218369701705896</v>
      </c>
      <c r="N1303">
        <v>2.4642347586058801</v>
      </c>
      <c r="O1303">
        <v>6.9591118331979196</v>
      </c>
      <c r="P1303">
        <v>28.340573414422199</v>
      </c>
      <c r="Q1303">
        <v>0.107778754588749</v>
      </c>
    </row>
    <row r="1304" spans="1:17" hidden="1" x14ac:dyDescent="0.3">
      <c r="A1304" t="s">
        <v>2773</v>
      </c>
      <c r="B1304" t="s">
        <v>2774</v>
      </c>
      <c r="C1304" t="s">
        <v>3176</v>
      </c>
      <c r="D1304" t="s">
        <v>46</v>
      </c>
      <c r="E1304">
        <v>1518.9586352459901</v>
      </c>
      <c r="F1304">
        <v>65.91</v>
      </c>
      <c r="G1304">
        <v>-4.2958432999128799</v>
      </c>
      <c r="H1304">
        <v>-8.8928140625971395</v>
      </c>
      <c r="I1304">
        <v>-12.688840794088</v>
      </c>
      <c r="J1304">
        <v>0.36621934568306602</v>
      </c>
      <c r="K1304">
        <v>71.368371512950503</v>
      </c>
      <c r="L1304">
        <v>69.199098046991793</v>
      </c>
      <c r="M1304">
        <v>41.410472858611499</v>
      </c>
      <c r="N1304">
        <v>0.39710202456182803</v>
      </c>
      <c r="O1304">
        <v>41.329085116067297</v>
      </c>
      <c r="P1304">
        <v>30.514851485148402</v>
      </c>
      <c r="Q1304">
        <v>9.6909205173594998E-2</v>
      </c>
    </row>
    <row r="1305" spans="1:17" hidden="1" x14ac:dyDescent="0.3">
      <c r="A1305" t="s">
        <v>2775</v>
      </c>
      <c r="B1305" t="s">
        <v>2776</v>
      </c>
      <c r="C1305" t="s">
        <v>3176</v>
      </c>
      <c r="D1305" t="s">
        <v>81</v>
      </c>
      <c r="E1305">
        <v>1517.2784999999999</v>
      </c>
      <c r="F1305">
        <v>147.44999999999999</v>
      </c>
      <c r="G1305">
        <v>-32.945735164277004</v>
      </c>
      <c r="H1305">
        <v>-2.0943922560336601</v>
      </c>
      <c r="I1305">
        <v>-4.1077177436461101</v>
      </c>
      <c r="J1305">
        <v>0.64858438902438598</v>
      </c>
      <c r="K1305">
        <v>151.062343482719</v>
      </c>
      <c r="L1305">
        <v>149.92275956718899</v>
      </c>
      <c r="M1305">
        <v>46.944341960717701</v>
      </c>
      <c r="N1305">
        <v>0.52526982556314294</v>
      </c>
      <c r="O1305">
        <v>37.673787724652399</v>
      </c>
      <c r="P1305">
        <v>29.969149405024201</v>
      </c>
      <c r="Q1305">
        <v>0.111316701357092</v>
      </c>
    </row>
    <row r="1306" spans="1:17" hidden="1" x14ac:dyDescent="0.3">
      <c r="A1306" t="s">
        <v>2777</v>
      </c>
      <c r="B1306" t="s">
        <v>2778</v>
      </c>
      <c r="C1306" t="s">
        <v>3176</v>
      </c>
      <c r="D1306" t="s">
        <v>985</v>
      </c>
      <c r="E1306">
        <v>1516.5</v>
      </c>
      <c r="F1306">
        <v>249.65</v>
      </c>
      <c r="G1306">
        <v>-9.6219014944893502</v>
      </c>
      <c r="H1306">
        <v>16.333466660425799</v>
      </c>
      <c r="I1306">
        <v>65.478174363956796</v>
      </c>
      <c r="J1306">
        <v>2.27175174293333</v>
      </c>
      <c r="K1306">
        <v>229.93175500250899</v>
      </c>
      <c r="L1306">
        <v>197.48396358827901</v>
      </c>
      <c r="M1306">
        <v>43.136404692785398</v>
      </c>
      <c r="N1306">
        <v>0.57964486561831496</v>
      </c>
      <c r="O1306">
        <v>15.613859403164399</v>
      </c>
      <c r="P1306">
        <v>120.92920353982301</v>
      </c>
      <c r="Q1306">
        <v>-6.8718040062854993E-2</v>
      </c>
    </row>
    <row r="1307" spans="1:17" hidden="1" x14ac:dyDescent="0.3">
      <c r="A1307" t="s">
        <v>2779</v>
      </c>
      <c r="B1307" t="s">
        <v>2780</v>
      </c>
      <c r="C1307" t="s">
        <v>3176</v>
      </c>
      <c r="D1307" t="s">
        <v>436</v>
      </c>
      <c r="E1307">
        <v>1514.3905835099999</v>
      </c>
      <c r="F1307">
        <v>614.85</v>
      </c>
      <c r="G1307">
        <v>97.713700586191294</v>
      </c>
      <c r="H1307">
        <v>27.4164159691815</v>
      </c>
      <c r="I1307">
        <v>48.288831471092102</v>
      </c>
      <c r="J1307">
        <v>3.2001966653462501</v>
      </c>
      <c r="K1307">
        <v>549.59340734394402</v>
      </c>
      <c r="L1307">
        <v>441.51880159090001</v>
      </c>
      <c r="M1307">
        <v>63.246874838279801</v>
      </c>
      <c r="N1307">
        <v>0.81270953006809299</v>
      </c>
      <c r="O1307">
        <v>8.6362527445718396</v>
      </c>
      <c r="P1307">
        <v>147.82345828295001</v>
      </c>
      <c r="Q1307">
        <v>0.139269439031449</v>
      </c>
    </row>
    <row r="1308" spans="1:17" hidden="1" x14ac:dyDescent="0.3">
      <c r="A1308" t="s">
        <v>2781</v>
      </c>
      <c r="B1308" t="s">
        <v>2782</v>
      </c>
      <c r="C1308" t="s">
        <v>3176</v>
      </c>
      <c r="D1308" t="s">
        <v>37</v>
      </c>
      <c r="E1308">
        <v>1513.5609999999999</v>
      </c>
      <c r="F1308">
        <v>45</v>
      </c>
      <c r="G1308">
        <v>-14.2572239098384</v>
      </c>
      <c r="H1308">
        <v>-4.2396944054440402</v>
      </c>
      <c r="I1308">
        <v>-10.2272118733443</v>
      </c>
      <c r="J1308">
        <v>-2.95253406791094</v>
      </c>
      <c r="K1308">
        <v>45.5118927181259</v>
      </c>
      <c r="L1308">
        <v>45.647453743692097</v>
      </c>
      <c r="M1308">
        <v>53.269599119104498</v>
      </c>
      <c r="N1308">
        <v>1.15184704358798</v>
      </c>
      <c r="O1308">
        <v>76.422222222222203</v>
      </c>
      <c r="P1308">
        <v>32.352941176470502</v>
      </c>
      <c r="Q1308">
        <v>0.219313664688744</v>
      </c>
    </row>
    <row r="1309" spans="1:17" hidden="1" x14ac:dyDescent="0.3">
      <c r="A1309" t="s">
        <v>2783</v>
      </c>
      <c r="B1309" t="s">
        <v>2784</v>
      </c>
      <c r="C1309" t="s">
        <v>3176</v>
      </c>
      <c r="D1309" t="s">
        <v>624</v>
      </c>
      <c r="E1309">
        <v>1509.20789143</v>
      </c>
      <c r="F1309">
        <v>26.59</v>
      </c>
      <c r="G1309">
        <v>-59.443423608632102</v>
      </c>
      <c r="H1309">
        <v>22.981267034278201</v>
      </c>
      <c r="I1309">
        <v>-15.758743404875799</v>
      </c>
      <c r="J1309">
        <v>0.74505335266375505</v>
      </c>
      <c r="K1309">
        <v>23.83895527452</v>
      </c>
      <c r="L1309">
        <v>25.030890150955901</v>
      </c>
      <c r="M1309">
        <v>66.353232942310697</v>
      </c>
      <c r="N1309">
        <v>1.98312949083713</v>
      </c>
      <c r="O1309">
        <v>57.013915005641202</v>
      </c>
      <c r="P1309">
        <v>77.266666666666595</v>
      </c>
      <c r="Q1309">
        <v>0.26775111349472303</v>
      </c>
    </row>
    <row r="1310" spans="1:17" hidden="1" x14ac:dyDescent="0.3">
      <c r="A1310" t="s">
        <v>2785</v>
      </c>
      <c r="B1310" t="s">
        <v>2786</v>
      </c>
      <c r="C1310" t="s">
        <v>3176</v>
      </c>
      <c r="D1310" t="s">
        <v>414</v>
      </c>
      <c r="E1310">
        <v>1505.1739389659999</v>
      </c>
      <c r="F1310">
        <v>100.08</v>
      </c>
      <c r="G1310">
        <v>-62.279271276880301</v>
      </c>
      <c r="H1310">
        <v>5.1681676531676297</v>
      </c>
      <c r="I1310">
        <v>-21.131206695097799</v>
      </c>
      <c r="J1310">
        <v>2.1184746758258601</v>
      </c>
      <c r="K1310">
        <v>101.004831145396</v>
      </c>
      <c r="L1310">
        <v>110.65981317513599</v>
      </c>
      <c r="M1310">
        <v>50.353768349810103</v>
      </c>
      <c r="N1310">
        <v>0.52040281049350501</v>
      </c>
      <c r="O1310">
        <v>77.5079936051159</v>
      </c>
      <c r="P1310">
        <v>11.1999999999999</v>
      </c>
      <c r="Q1310">
        <v>-4.5091305106334002E-2</v>
      </c>
    </row>
    <row r="1311" spans="1:17" hidden="1" x14ac:dyDescent="0.3">
      <c r="A1311" t="s">
        <v>2787</v>
      </c>
      <c r="B1311" t="s">
        <v>2788</v>
      </c>
      <c r="C1311" t="s">
        <v>3176</v>
      </c>
      <c r="D1311" t="s">
        <v>1689</v>
      </c>
      <c r="E1311">
        <v>1502.249675025</v>
      </c>
      <c r="F1311">
        <v>120.8</v>
      </c>
      <c r="G1311">
        <v>307.27631988404499</v>
      </c>
      <c r="H1311">
        <v>49.169691523298603</v>
      </c>
      <c r="I1311">
        <v>75.592183598979503</v>
      </c>
      <c r="J1311">
        <v>16.442349227209998</v>
      </c>
      <c r="K1311">
        <v>88.173176751606405</v>
      </c>
      <c r="L1311">
        <v>65.404516303013196</v>
      </c>
      <c r="M1311">
        <v>87.262104513709502</v>
      </c>
      <c r="N1311">
        <v>2.2048369884983301</v>
      </c>
      <c r="O1311">
        <v>6.29139072847682</v>
      </c>
      <c r="P1311">
        <v>368.21705426356499</v>
      </c>
      <c r="Q1311">
        <v>7.6532142764239003E-2</v>
      </c>
    </row>
    <row r="1312" spans="1:17" hidden="1" x14ac:dyDescent="0.3">
      <c r="A1312" t="s">
        <v>2789</v>
      </c>
      <c r="B1312" t="s">
        <v>2790</v>
      </c>
      <c r="C1312" t="s">
        <v>3176</v>
      </c>
      <c r="D1312" t="s">
        <v>740</v>
      </c>
      <c r="E1312">
        <v>1502.0466694199999</v>
      </c>
      <c r="F1312">
        <v>270.33</v>
      </c>
      <c r="G1312">
        <v>1.54825973572815</v>
      </c>
      <c r="H1312">
        <v>0.47297279131394998</v>
      </c>
      <c r="I1312">
        <v>0.78738573199231399</v>
      </c>
      <c r="J1312">
        <v>0.83320004289944305</v>
      </c>
      <c r="K1312">
        <v>266.24220827233302</v>
      </c>
      <c r="L1312">
        <v>246.777144101625</v>
      </c>
      <c r="M1312">
        <v>57.335343564974302</v>
      </c>
      <c r="N1312">
        <v>0.57067622583510702</v>
      </c>
      <c r="O1312">
        <v>5.4267006991455</v>
      </c>
      <c r="P1312">
        <v>33.239686529646598</v>
      </c>
      <c r="Q1312">
        <v>2.5420345253382999E-2</v>
      </c>
    </row>
    <row r="1313" spans="1:17" hidden="1" x14ac:dyDescent="0.3">
      <c r="A1313" t="s">
        <v>2791</v>
      </c>
      <c r="B1313" t="s">
        <v>2792</v>
      </c>
      <c r="C1313" t="s">
        <v>3176</v>
      </c>
      <c r="D1313" t="s">
        <v>54</v>
      </c>
      <c r="E1313">
        <v>1495.6841999999999</v>
      </c>
      <c r="F1313">
        <v>2509.3000000000002</v>
      </c>
      <c r="G1313">
        <v>114.016535407961</v>
      </c>
      <c r="H1313">
        <v>18.769796652485301</v>
      </c>
      <c r="I1313">
        <v>64.551289813251202</v>
      </c>
      <c r="J1313">
        <v>-2.3669269045067001</v>
      </c>
      <c r="K1313">
        <v>2317.2994892113602</v>
      </c>
      <c r="L1313">
        <v>1839.6145751348899</v>
      </c>
      <c r="M1313">
        <v>46.624068897081401</v>
      </c>
      <c r="N1313">
        <v>0.38787878787878699</v>
      </c>
      <c r="O1313">
        <v>12.969752520623199</v>
      </c>
      <c r="P1313">
        <v>147.83209876543199</v>
      </c>
    </row>
    <row r="1314" spans="1:17" hidden="1" x14ac:dyDescent="0.3">
      <c r="A1314" t="s">
        <v>2793</v>
      </c>
      <c r="B1314" t="s">
        <v>2794</v>
      </c>
      <c r="C1314" t="s">
        <v>3176</v>
      </c>
      <c r="D1314" t="s">
        <v>501</v>
      </c>
      <c r="E1314">
        <v>1482.1173562930001</v>
      </c>
      <c r="F1314">
        <v>84.67</v>
      </c>
      <c r="G1314">
        <v>-5.9464568471552601</v>
      </c>
      <c r="H1314">
        <v>-6.8346467965098299</v>
      </c>
      <c r="I1314">
        <v>20.203537942619501</v>
      </c>
      <c r="J1314">
        <v>-1.5206078136171399</v>
      </c>
      <c r="K1314">
        <v>90.690008509761995</v>
      </c>
      <c r="L1314">
        <v>82.546665314474495</v>
      </c>
      <c r="M1314">
        <v>28.176896366840399</v>
      </c>
      <c r="N1314">
        <v>0.37783669878572601</v>
      </c>
      <c r="O1314">
        <v>23.951812920751099</v>
      </c>
      <c r="P1314">
        <v>51.331546023234999</v>
      </c>
      <c r="Q1314">
        <v>-3.0331332943022999E-2</v>
      </c>
    </row>
    <row r="1315" spans="1:17" hidden="1" x14ac:dyDescent="0.3">
      <c r="A1315" t="s">
        <v>2795</v>
      </c>
      <c r="B1315" t="s">
        <v>2796</v>
      </c>
      <c r="C1315" t="s">
        <v>3176</v>
      </c>
      <c r="D1315" t="s">
        <v>269</v>
      </c>
      <c r="E1315">
        <v>1473.799145</v>
      </c>
      <c r="F1315">
        <v>88.27</v>
      </c>
      <c r="G1315">
        <v>-25.812664051619201</v>
      </c>
      <c r="H1315">
        <v>6.4482471857370802</v>
      </c>
      <c r="I1315">
        <v>-9.2721190893224801</v>
      </c>
      <c r="J1315">
        <v>4.98572376635558</v>
      </c>
      <c r="K1315">
        <v>86.051390567146598</v>
      </c>
      <c r="L1315">
        <v>85.160609890930402</v>
      </c>
      <c r="M1315">
        <v>62.706784576526701</v>
      </c>
      <c r="N1315">
        <v>1.1545506032797599</v>
      </c>
      <c r="O1315">
        <v>18.896567350175498</v>
      </c>
      <c r="P1315">
        <v>27.927536231884002</v>
      </c>
      <c r="Q1315">
        <v>-9.6164380315600002E-4</v>
      </c>
    </row>
    <row r="1316" spans="1:17" hidden="1" x14ac:dyDescent="0.3">
      <c r="A1316" t="s">
        <v>2797</v>
      </c>
      <c r="B1316" t="s">
        <v>2798</v>
      </c>
      <c r="C1316" t="s">
        <v>3176</v>
      </c>
      <c r="D1316" t="s">
        <v>98</v>
      </c>
      <c r="E1316">
        <v>1473.1812289</v>
      </c>
      <c r="F1316">
        <v>56.03</v>
      </c>
      <c r="G1316">
        <v>5.0540658523223598</v>
      </c>
      <c r="H1316">
        <v>3.8055267492755798E-2</v>
      </c>
      <c r="I1316">
        <v>-26.075740090253401</v>
      </c>
      <c r="J1316">
        <v>7.0353095638972896</v>
      </c>
      <c r="K1316">
        <v>56.0563288058704</v>
      </c>
      <c r="L1316">
        <v>57.637762218935997</v>
      </c>
      <c r="M1316">
        <v>64.2772159603266</v>
      </c>
      <c r="N1316">
        <v>0.62081986974186298</v>
      </c>
      <c r="O1316">
        <v>54.381581295734399</v>
      </c>
      <c r="P1316">
        <v>56.946778711484498</v>
      </c>
      <c r="Q1316">
        <v>-2.9208554003001999E-2</v>
      </c>
    </row>
    <row r="1317" spans="1:17" hidden="1" x14ac:dyDescent="0.3">
      <c r="A1317" t="s">
        <v>2799</v>
      </c>
      <c r="B1317" t="s">
        <v>2800</v>
      </c>
      <c r="C1317" t="s">
        <v>3176</v>
      </c>
      <c r="D1317" t="s">
        <v>999</v>
      </c>
      <c r="E1317">
        <v>1467.5503702000001</v>
      </c>
      <c r="F1317">
        <v>729.2</v>
      </c>
      <c r="G1317">
        <v>-17.5921698980776</v>
      </c>
      <c r="H1317">
        <v>18.8024926097189</v>
      </c>
      <c r="I1317">
        <v>9.3100309397605496</v>
      </c>
      <c r="J1317">
        <v>1.71597556100168</v>
      </c>
      <c r="K1317">
        <v>672.42260298998099</v>
      </c>
      <c r="L1317">
        <v>629.02096699584501</v>
      </c>
      <c r="M1317">
        <v>60.428311640441898</v>
      </c>
      <c r="N1317">
        <v>1.1645553544040399</v>
      </c>
      <c r="O1317">
        <v>17.2517827756445</v>
      </c>
      <c r="P1317">
        <v>52.059222187467398</v>
      </c>
      <c r="Q1317">
        <v>5.6184279454298998E-2</v>
      </c>
    </row>
    <row r="1318" spans="1:17" hidden="1" x14ac:dyDescent="0.3">
      <c r="A1318" t="s">
        <v>2801</v>
      </c>
      <c r="B1318" t="s">
        <v>2802</v>
      </c>
      <c r="C1318" t="s">
        <v>3176</v>
      </c>
      <c r="D1318" t="s">
        <v>501</v>
      </c>
      <c r="E1318">
        <v>1459.121362587</v>
      </c>
      <c r="F1318">
        <v>239.39</v>
      </c>
      <c r="G1318">
        <v>-19.596347796513001</v>
      </c>
      <c r="H1318">
        <v>23.432920095212999</v>
      </c>
      <c r="I1318">
        <v>23.479264701961501</v>
      </c>
      <c r="J1318">
        <v>2.6576150934193099</v>
      </c>
      <c r="K1318">
        <v>206.97481047194401</v>
      </c>
      <c r="L1318">
        <v>202.873629708805</v>
      </c>
      <c r="M1318">
        <v>68.748138402668303</v>
      </c>
      <c r="N1318">
        <v>3.1031877493188702</v>
      </c>
      <c r="O1318">
        <v>3.5924641797903099</v>
      </c>
      <c r="P1318">
        <v>49.712320200124999</v>
      </c>
      <c r="Q1318">
        <v>8.0053083705279998E-3</v>
      </c>
    </row>
    <row r="1319" spans="1:17" hidden="1" x14ac:dyDescent="0.3">
      <c r="A1319" t="s">
        <v>2803</v>
      </c>
      <c r="B1319" t="s">
        <v>2804</v>
      </c>
      <c r="C1319" t="s">
        <v>3176</v>
      </c>
      <c r="D1319" t="s">
        <v>78</v>
      </c>
      <c r="E1319">
        <v>1458.2952547540001</v>
      </c>
      <c r="F1319">
        <v>98.4</v>
      </c>
      <c r="G1319">
        <v>-21.199332751059401</v>
      </c>
      <c r="H1319">
        <v>-2.4828894169228799</v>
      </c>
      <c r="I1319">
        <v>-17.864277510409899</v>
      </c>
      <c r="J1319">
        <v>0.53929622635674201</v>
      </c>
      <c r="K1319">
        <v>102.81977607955</v>
      </c>
      <c r="L1319">
        <v>102.259895772882</v>
      </c>
      <c r="M1319">
        <v>39.9320590829807</v>
      </c>
      <c r="N1319">
        <v>0.34406485041567902</v>
      </c>
      <c r="O1319">
        <v>25.914634146341399</v>
      </c>
      <c r="P1319">
        <v>18.269230769230699</v>
      </c>
      <c r="Q1319">
        <v>4.8885060164949997E-3</v>
      </c>
    </row>
    <row r="1320" spans="1:17" hidden="1" x14ac:dyDescent="0.3">
      <c r="A1320" t="s">
        <v>2805</v>
      </c>
      <c r="B1320" t="s">
        <v>2806</v>
      </c>
      <c r="C1320" t="s">
        <v>3176</v>
      </c>
      <c r="D1320" t="s">
        <v>269</v>
      </c>
      <c r="E1320">
        <v>1455.3243407279999</v>
      </c>
      <c r="F1320">
        <v>179.64</v>
      </c>
      <c r="G1320">
        <v>-35.108265778683901</v>
      </c>
      <c r="H1320">
        <v>-4.9921649519618203</v>
      </c>
      <c r="I1320">
        <v>-1.8747464308025501</v>
      </c>
      <c r="J1320">
        <v>-1.1311288749531401</v>
      </c>
      <c r="K1320">
        <v>177.923819729401</v>
      </c>
      <c r="M1320">
        <v>33.656931690599599</v>
      </c>
      <c r="N1320">
        <v>0.56805720709072605</v>
      </c>
      <c r="O1320">
        <v>22.4114896459586</v>
      </c>
      <c r="P1320">
        <v>39.580419580419502</v>
      </c>
    </row>
    <row r="1321" spans="1:17" hidden="1" x14ac:dyDescent="0.3">
      <c r="A1321" t="s">
        <v>2807</v>
      </c>
      <c r="B1321" t="s">
        <v>2808</v>
      </c>
      <c r="C1321" t="s">
        <v>3176</v>
      </c>
      <c r="D1321" t="s">
        <v>218</v>
      </c>
      <c r="E1321">
        <v>1454.85300495</v>
      </c>
      <c r="F1321">
        <v>99.04</v>
      </c>
      <c r="G1321">
        <v>37.2679760542078</v>
      </c>
      <c r="H1321">
        <v>26.253982990364602</v>
      </c>
      <c r="I1321">
        <v>9.6305911015801904</v>
      </c>
      <c r="J1321">
        <v>26.902265895344399</v>
      </c>
      <c r="K1321">
        <v>76.312922565003703</v>
      </c>
      <c r="L1321">
        <v>71.245453012247907</v>
      </c>
      <c r="M1321">
        <v>86.696166152724402</v>
      </c>
      <c r="N1321">
        <v>1.2680721706073499</v>
      </c>
      <c r="O1321">
        <v>30.957189014539502</v>
      </c>
      <c r="P1321">
        <v>91.715060007742906</v>
      </c>
    </row>
    <row r="1322" spans="1:17" hidden="1" x14ac:dyDescent="0.3">
      <c r="A1322" t="s">
        <v>2809</v>
      </c>
      <c r="B1322" t="s">
        <v>2810</v>
      </c>
      <c r="C1322" t="s">
        <v>3176</v>
      </c>
      <c r="D1322" t="s">
        <v>419</v>
      </c>
      <c r="E1322">
        <v>1451.8209317200001</v>
      </c>
      <c r="F1322">
        <v>35.71</v>
      </c>
      <c r="G1322">
        <v>13.2614556403647</v>
      </c>
      <c r="H1322">
        <v>-10.8468619715157</v>
      </c>
      <c r="I1322">
        <v>7.2567113177335996</v>
      </c>
      <c r="J1322">
        <v>3.0839915338802699</v>
      </c>
      <c r="K1322">
        <v>38.083183662713203</v>
      </c>
      <c r="L1322">
        <v>35.462212826454298</v>
      </c>
      <c r="M1322">
        <v>38.722440790344798</v>
      </c>
      <c r="N1322">
        <v>0.49634506070669598</v>
      </c>
      <c r="O1322">
        <v>30.215625875105001</v>
      </c>
      <c r="P1322">
        <v>75.049019607843107</v>
      </c>
      <c r="Q1322">
        <v>4.2783707934319999E-3</v>
      </c>
    </row>
    <row r="1323" spans="1:17" hidden="1" x14ac:dyDescent="0.3">
      <c r="A1323" t="s">
        <v>2811</v>
      </c>
      <c r="B1323" t="s">
        <v>2812</v>
      </c>
      <c r="C1323" t="s">
        <v>3176</v>
      </c>
      <c r="D1323" t="s">
        <v>545</v>
      </c>
      <c r="E1323">
        <v>1450.2969465599999</v>
      </c>
      <c r="F1323">
        <v>407.95</v>
      </c>
      <c r="G1323">
        <v>70.669833039168196</v>
      </c>
      <c r="H1323">
        <v>18.5505908172414</v>
      </c>
      <c r="I1323">
        <v>48.245139027997702</v>
      </c>
      <c r="J1323">
        <v>4.3315761002183599</v>
      </c>
      <c r="K1323">
        <v>347.61780233185499</v>
      </c>
      <c r="L1323">
        <v>279.964810719919</v>
      </c>
      <c r="M1323">
        <v>81.804527241101795</v>
      </c>
      <c r="N1323">
        <v>1.12928139457109</v>
      </c>
      <c r="O1323">
        <v>5.7605098664051901</v>
      </c>
      <c r="P1323">
        <v>130.4802259887</v>
      </c>
      <c r="Q1323">
        <v>7.9044180585965004E-2</v>
      </c>
    </row>
    <row r="1324" spans="1:17" hidden="1" x14ac:dyDescent="0.3">
      <c r="A1324" t="s">
        <v>2813</v>
      </c>
      <c r="B1324" t="s">
        <v>2814</v>
      </c>
      <c r="C1324" t="s">
        <v>3176</v>
      </c>
      <c r="D1324" t="s">
        <v>281</v>
      </c>
      <c r="E1324">
        <v>1447.5394297</v>
      </c>
      <c r="F1324">
        <v>236.7</v>
      </c>
      <c r="G1324">
        <v>63.840421776655703</v>
      </c>
      <c r="H1324">
        <v>28.933591208937401</v>
      </c>
      <c r="I1324">
        <v>78.465595747604596</v>
      </c>
      <c r="J1324">
        <v>6.1314154482287098</v>
      </c>
      <c r="K1324">
        <v>193.83414885260399</v>
      </c>
      <c r="L1324">
        <v>153.04652010699701</v>
      </c>
      <c r="M1324">
        <v>65.809330957644505</v>
      </c>
      <c r="N1324">
        <v>1.31352692988736</v>
      </c>
      <c r="O1324">
        <v>12.97845373891</v>
      </c>
      <c r="P1324">
        <v>118.86269070735</v>
      </c>
      <c r="Q1324">
        <v>0.143054541106588</v>
      </c>
    </row>
    <row r="1325" spans="1:17" hidden="1" x14ac:dyDescent="0.3">
      <c r="A1325" t="s">
        <v>2815</v>
      </c>
      <c r="B1325" t="s">
        <v>2816</v>
      </c>
      <c r="C1325" t="s">
        <v>3176</v>
      </c>
      <c r="D1325" t="s">
        <v>21</v>
      </c>
      <c r="E1325">
        <v>1442.0192754940001</v>
      </c>
      <c r="F1325">
        <v>223.45</v>
      </c>
      <c r="G1325">
        <v>49.8190436733626</v>
      </c>
      <c r="H1325">
        <v>16.036891131749499</v>
      </c>
      <c r="I1325">
        <v>46.840437129788498</v>
      </c>
      <c r="J1325">
        <v>4.7984386404186496</v>
      </c>
      <c r="K1325">
        <v>197.37573018887801</v>
      </c>
      <c r="L1325">
        <v>162.288124874104</v>
      </c>
      <c r="M1325">
        <v>59.458583993661897</v>
      </c>
      <c r="N1325">
        <v>0.330437591648443</v>
      </c>
      <c r="O1325">
        <v>11.837100022376299</v>
      </c>
      <c r="P1325">
        <v>89.927751806204796</v>
      </c>
      <c r="Q1325">
        <v>0.109913471733576</v>
      </c>
    </row>
    <row r="1326" spans="1:17" hidden="1" x14ac:dyDescent="0.3">
      <c r="A1326" t="s">
        <v>2817</v>
      </c>
      <c r="B1326" t="s">
        <v>2818</v>
      </c>
      <c r="C1326" t="s">
        <v>3176</v>
      </c>
      <c r="D1326" t="s">
        <v>286</v>
      </c>
      <c r="E1326">
        <v>1439.8019440200001</v>
      </c>
      <c r="F1326">
        <v>855</v>
      </c>
      <c r="G1326">
        <v>44.675177054086099</v>
      </c>
      <c r="H1326">
        <v>3.4743812297274799</v>
      </c>
      <c r="I1326">
        <v>27.434525142103698</v>
      </c>
      <c r="J1326">
        <v>14.9228514136996</v>
      </c>
      <c r="K1326">
        <v>727.25978433822502</v>
      </c>
      <c r="L1326">
        <v>581.84381656906498</v>
      </c>
      <c r="M1326">
        <v>52.328370529407501</v>
      </c>
      <c r="N1326">
        <v>1.27874034801355</v>
      </c>
      <c r="O1326">
        <v>18.1520467836257</v>
      </c>
      <c r="P1326">
        <v>155.22388059701399</v>
      </c>
      <c r="Q1326">
        <v>0.218018441013133</v>
      </c>
    </row>
    <row r="1327" spans="1:17" hidden="1" x14ac:dyDescent="0.3">
      <c r="A1327" t="s">
        <v>2819</v>
      </c>
      <c r="B1327" t="s">
        <v>2820</v>
      </c>
      <c r="C1327" t="s">
        <v>3176</v>
      </c>
      <c r="D1327" t="s">
        <v>21</v>
      </c>
      <c r="E1327">
        <v>1437.5856790739999</v>
      </c>
      <c r="F1327">
        <v>143.75</v>
      </c>
      <c r="G1327">
        <v>32.231707163807698</v>
      </c>
      <c r="H1327">
        <v>-3.2140235198853002</v>
      </c>
      <c r="I1327">
        <v>19.400935636352099</v>
      </c>
      <c r="J1327">
        <v>-0.69755335755751102</v>
      </c>
      <c r="K1327">
        <v>146.04172250864599</v>
      </c>
      <c r="L1327">
        <v>117.30402596638601</v>
      </c>
      <c r="M1327">
        <v>30.892226116751001</v>
      </c>
      <c r="N1327">
        <v>0.369472138697097</v>
      </c>
      <c r="O1327">
        <v>28.208695652173901</v>
      </c>
      <c r="P1327">
        <v>98.275862068965495</v>
      </c>
      <c r="Q1327">
        <v>9.8444049509993997E-2</v>
      </c>
    </row>
    <row r="1328" spans="1:17" hidden="1" x14ac:dyDescent="0.3">
      <c r="A1328" t="s">
        <v>2821</v>
      </c>
      <c r="B1328" t="s">
        <v>2822</v>
      </c>
      <c r="C1328" t="s">
        <v>3176</v>
      </c>
      <c r="D1328" t="s">
        <v>81</v>
      </c>
      <c r="E1328">
        <v>1431.694</v>
      </c>
      <c r="F1328">
        <v>115.72</v>
      </c>
      <c r="G1328">
        <v>179.11204188465101</v>
      </c>
      <c r="H1328">
        <v>62.724038768272599</v>
      </c>
      <c r="I1328">
        <v>71.958312270942699</v>
      </c>
      <c r="J1328">
        <v>17.809284718398501</v>
      </c>
      <c r="K1328">
        <v>88.476233268152001</v>
      </c>
      <c r="L1328">
        <v>66.599171867466296</v>
      </c>
      <c r="M1328">
        <v>68.235278462258506</v>
      </c>
      <c r="N1328">
        <v>1.1769699780059599</v>
      </c>
      <c r="O1328">
        <v>15.883166263394299</v>
      </c>
      <c r="P1328">
        <v>230.15691868758901</v>
      </c>
      <c r="Q1328">
        <v>0.13739774605960201</v>
      </c>
    </row>
    <row r="1329" spans="1:17" hidden="1" x14ac:dyDescent="0.3">
      <c r="A1329" t="s">
        <v>2823</v>
      </c>
      <c r="B1329" t="s">
        <v>2824</v>
      </c>
      <c r="C1329" t="s">
        <v>3176</v>
      </c>
      <c r="D1329" t="s">
        <v>258</v>
      </c>
      <c r="E1329">
        <v>1425.93</v>
      </c>
      <c r="F1329">
        <v>1664.95</v>
      </c>
      <c r="G1329">
        <v>137.58185815761701</v>
      </c>
      <c r="H1329">
        <v>-10.7514143445612</v>
      </c>
      <c r="I1329">
        <v>98.152494279870595</v>
      </c>
      <c r="J1329">
        <v>0.51989864320286805</v>
      </c>
      <c r="K1329">
        <v>1614.72914752922</v>
      </c>
      <c r="L1329">
        <v>1191.42561259389</v>
      </c>
      <c r="M1329">
        <v>44.320818319687497</v>
      </c>
      <c r="N1329">
        <v>0.81745383953585804</v>
      </c>
      <c r="O1329">
        <v>15.2647226643442</v>
      </c>
      <c r="P1329">
        <v>301.19277108433698</v>
      </c>
      <c r="Q1329">
        <v>0.26848153770317801</v>
      </c>
    </row>
    <row r="1330" spans="1:17" hidden="1" x14ac:dyDescent="0.3">
      <c r="A1330" t="s">
        <v>2825</v>
      </c>
      <c r="B1330" t="s">
        <v>2826</v>
      </c>
      <c r="C1330" t="s">
        <v>3176</v>
      </c>
      <c r="D1330" t="s">
        <v>218</v>
      </c>
      <c r="E1330">
        <v>1421.17068894</v>
      </c>
      <c r="F1330">
        <v>366.75</v>
      </c>
      <c r="G1330">
        <v>-41.855204353876097</v>
      </c>
      <c r="H1330">
        <v>-10.446188570842301</v>
      </c>
      <c r="I1330">
        <v>-31.528361325754201</v>
      </c>
      <c r="J1330">
        <v>2.6827696711551599</v>
      </c>
      <c r="K1330">
        <v>398.45706150165</v>
      </c>
      <c r="L1330">
        <v>458.72841700936999</v>
      </c>
      <c r="M1330">
        <v>43.451893363893902</v>
      </c>
      <c r="N1330">
        <v>0.56956316401392204</v>
      </c>
      <c r="O1330">
        <v>73.251533742331205</v>
      </c>
      <c r="P1330">
        <v>0.76933644731418305</v>
      </c>
    </row>
    <row r="1331" spans="1:17" hidden="1" x14ac:dyDescent="0.3">
      <c r="A1331" t="s">
        <v>2827</v>
      </c>
      <c r="B1331" t="s">
        <v>2828</v>
      </c>
      <c r="C1331" t="s">
        <v>3176</v>
      </c>
      <c r="D1331" t="s">
        <v>78</v>
      </c>
      <c r="E1331">
        <v>1420.72</v>
      </c>
      <c r="F1331">
        <v>47.97</v>
      </c>
      <c r="G1331">
        <v>-23.128708758474801</v>
      </c>
      <c r="H1331">
        <v>-1.73919165532943</v>
      </c>
      <c r="I1331">
        <v>-3.4406010966523901</v>
      </c>
      <c r="J1331">
        <v>1.4454938812981</v>
      </c>
      <c r="K1331">
        <v>49.602905717341798</v>
      </c>
      <c r="L1331">
        <v>48.348962719437502</v>
      </c>
      <c r="M1331">
        <v>32.311770973628199</v>
      </c>
      <c r="N1331">
        <v>0.49291308457992</v>
      </c>
      <c r="O1331">
        <v>26.088059315217802</v>
      </c>
      <c r="P1331">
        <v>24.113842173350498</v>
      </c>
      <c r="Q1331">
        <v>3.7577146525219998E-2</v>
      </c>
    </row>
    <row r="1332" spans="1:17" hidden="1" x14ac:dyDescent="0.3">
      <c r="A1332" t="s">
        <v>2829</v>
      </c>
      <c r="B1332" t="s">
        <v>2830</v>
      </c>
      <c r="C1332" t="s">
        <v>3176</v>
      </c>
      <c r="D1332" t="s">
        <v>1825</v>
      </c>
      <c r="E1332">
        <v>1419.9639999999999</v>
      </c>
      <c r="F1332">
        <v>580.45000000000005</v>
      </c>
      <c r="G1332">
        <v>79.373761937172901</v>
      </c>
      <c r="H1332">
        <v>5.6895266496785597</v>
      </c>
      <c r="I1332">
        <v>39.994749218182001</v>
      </c>
      <c r="J1332">
        <v>8.1174144884201098</v>
      </c>
      <c r="K1332">
        <v>554.15309578446704</v>
      </c>
      <c r="L1332">
        <v>442.22997710458202</v>
      </c>
      <c r="M1332">
        <v>58.657655869403499</v>
      </c>
      <c r="N1332">
        <v>0.44226847532632602</v>
      </c>
      <c r="O1332">
        <v>13.2914118356447</v>
      </c>
      <c r="P1332">
        <v>130.24593415311301</v>
      </c>
    </row>
    <row r="1333" spans="1:17" hidden="1" x14ac:dyDescent="0.3">
      <c r="A1333" t="s">
        <v>2831</v>
      </c>
      <c r="B1333" t="s">
        <v>2832</v>
      </c>
      <c r="C1333" t="s">
        <v>3176</v>
      </c>
      <c r="D1333" t="s">
        <v>258</v>
      </c>
      <c r="E1333">
        <v>1418.67309234</v>
      </c>
      <c r="F1333">
        <v>397.7</v>
      </c>
      <c r="G1333">
        <v>-43.252471777817902</v>
      </c>
      <c r="H1333">
        <v>3.5837454727903499</v>
      </c>
      <c r="I1333">
        <v>6.9079554703735901</v>
      </c>
      <c r="J1333">
        <v>3.0342711007285801</v>
      </c>
      <c r="K1333">
        <v>403.26208574904598</v>
      </c>
      <c r="L1333">
        <v>401.57202883894001</v>
      </c>
      <c r="M1333">
        <v>49.436929734551398</v>
      </c>
      <c r="N1333">
        <v>0.300022755935894</v>
      </c>
      <c r="O1333">
        <v>28.212220266532501</v>
      </c>
      <c r="P1333">
        <v>36.831240323412999</v>
      </c>
      <c r="Q1333">
        <v>5.0500864221974001E-2</v>
      </c>
    </row>
    <row r="1334" spans="1:17" hidden="1" x14ac:dyDescent="0.3">
      <c r="A1334" t="s">
        <v>2833</v>
      </c>
      <c r="B1334" t="s">
        <v>2834</v>
      </c>
      <c r="C1334" t="s">
        <v>3176</v>
      </c>
      <c r="D1334" t="s">
        <v>188</v>
      </c>
      <c r="E1334">
        <v>1415.1483128899999</v>
      </c>
      <c r="F1334">
        <v>643.85</v>
      </c>
      <c r="G1334">
        <v>-11.0912330894728</v>
      </c>
      <c r="H1334">
        <v>23.203370078716301</v>
      </c>
      <c r="I1334">
        <v>26.824274264556198</v>
      </c>
      <c r="J1334">
        <v>5.5375184211753998</v>
      </c>
      <c r="K1334">
        <v>557.50543163065299</v>
      </c>
      <c r="L1334">
        <v>502.55739817064699</v>
      </c>
      <c r="M1334">
        <v>59.300492808404698</v>
      </c>
      <c r="N1334">
        <v>3.0223005270673502</v>
      </c>
      <c r="O1334">
        <v>8.6899122466412795</v>
      </c>
      <c r="P1334">
        <v>64.9628490904432</v>
      </c>
      <c r="Q1334">
        <v>7.8009505820739997E-2</v>
      </c>
    </row>
    <row r="1335" spans="1:17" hidden="1" x14ac:dyDescent="0.3">
      <c r="A1335" t="s">
        <v>2835</v>
      </c>
      <c r="B1335" t="s">
        <v>2836</v>
      </c>
      <c r="C1335" t="s">
        <v>3176</v>
      </c>
      <c r="D1335" t="s">
        <v>78</v>
      </c>
      <c r="E1335">
        <v>1411.2957838350001</v>
      </c>
      <c r="F1335">
        <v>126.83</v>
      </c>
      <c r="G1335">
        <v>30.832979329059601</v>
      </c>
      <c r="H1335">
        <v>-0.138987470537764</v>
      </c>
      <c r="I1335">
        <v>6.5676873575120602</v>
      </c>
      <c r="J1335">
        <v>6.9871605479647698</v>
      </c>
      <c r="K1335">
        <v>126.796646050813</v>
      </c>
      <c r="L1335">
        <v>114.039068538179</v>
      </c>
      <c r="M1335">
        <v>57.459676168295999</v>
      </c>
      <c r="N1335">
        <v>0.39760217430524097</v>
      </c>
      <c r="O1335">
        <v>17.3697074824568</v>
      </c>
      <c r="P1335">
        <v>73.573285890242204</v>
      </c>
    </row>
    <row r="1336" spans="1:17" hidden="1" x14ac:dyDescent="0.3">
      <c r="A1336" t="s">
        <v>2837</v>
      </c>
      <c r="B1336" t="s">
        <v>2838</v>
      </c>
      <c r="C1336" t="s">
        <v>3176</v>
      </c>
      <c r="D1336" t="s">
        <v>624</v>
      </c>
      <c r="E1336">
        <v>1409.7096168799901</v>
      </c>
      <c r="F1336">
        <v>140.19</v>
      </c>
      <c r="G1336">
        <v>-36.859123691482097</v>
      </c>
      <c r="H1336">
        <v>-1.9948969430801</v>
      </c>
      <c r="I1336">
        <v>-8.0026489284267406</v>
      </c>
      <c r="J1336">
        <v>2.09248356087119</v>
      </c>
      <c r="K1336">
        <v>143.09525225291401</v>
      </c>
      <c r="L1336">
        <v>140.53335554772201</v>
      </c>
      <c r="M1336">
        <v>44.031816396262698</v>
      </c>
      <c r="N1336">
        <v>0.62327298566818301</v>
      </c>
      <c r="O1336">
        <v>34.068050502888902</v>
      </c>
      <c r="P1336">
        <v>22.436681222707399</v>
      </c>
      <c r="Q1336">
        <v>-6.2082528626731998E-2</v>
      </c>
    </row>
    <row r="1337" spans="1:17" hidden="1" x14ac:dyDescent="0.3">
      <c r="A1337" t="s">
        <v>2839</v>
      </c>
      <c r="B1337" t="s">
        <v>2840</v>
      </c>
      <c r="C1337" t="s">
        <v>3176</v>
      </c>
      <c r="D1337" t="s">
        <v>436</v>
      </c>
      <c r="E1337">
        <v>1408.7645939700001</v>
      </c>
      <c r="F1337">
        <v>584.20000000000005</v>
      </c>
      <c r="G1337">
        <v>-54.114781049212802</v>
      </c>
      <c r="H1337">
        <v>-9.0180854817970708</v>
      </c>
      <c r="I1337">
        <v>-26.5483616382026</v>
      </c>
      <c r="J1337">
        <v>-2.5685159006798202</v>
      </c>
      <c r="K1337">
        <v>627.73743703809703</v>
      </c>
      <c r="L1337">
        <v>678.52615728826402</v>
      </c>
      <c r="M1337">
        <v>40.488781127802298</v>
      </c>
      <c r="N1337">
        <v>0.88440173545172995</v>
      </c>
      <c r="O1337">
        <v>46.0801095515234</v>
      </c>
      <c r="P1337">
        <v>3.9871840512638101</v>
      </c>
      <c r="Q1337">
        <v>-8.1717760457950001E-3</v>
      </c>
    </row>
    <row r="1338" spans="1:17" hidden="1" x14ac:dyDescent="0.3">
      <c r="A1338" t="s">
        <v>2841</v>
      </c>
      <c r="B1338" t="s">
        <v>2842</v>
      </c>
      <c r="C1338" t="s">
        <v>3176</v>
      </c>
      <c r="D1338" t="s">
        <v>281</v>
      </c>
      <c r="E1338">
        <v>1402.7333543699999</v>
      </c>
      <c r="F1338">
        <v>168.1</v>
      </c>
      <c r="G1338">
        <v>53.929882963067101</v>
      </c>
      <c r="H1338">
        <v>-1.58669455221141</v>
      </c>
      <c r="I1338">
        <v>66.210966124854806</v>
      </c>
      <c r="J1338">
        <v>10.8835008905866</v>
      </c>
      <c r="K1338">
        <v>136.67865258936601</v>
      </c>
      <c r="L1338">
        <v>117.412568182665</v>
      </c>
      <c r="M1338">
        <v>60.631329450517804</v>
      </c>
      <c r="N1338">
        <v>1.4214882086988501</v>
      </c>
      <c r="O1338">
        <v>2.14158239143367</v>
      </c>
      <c r="P1338">
        <v>105.250305250305</v>
      </c>
      <c r="Q1338">
        <v>1.10014077123E-4</v>
      </c>
    </row>
    <row r="1339" spans="1:17" hidden="1" x14ac:dyDescent="0.3">
      <c r="A1339" t="s">
        <v>2843</v>
      </c>
      <c r="B1339" t="s">
        <v>2844</v>
      </c>
      <c r="C1339" t="s">
        <v>3176</v>
      </c>
      <c r="D1339" t="s">
        <v>141</v>
      </c>
      <c r="E1339">
        <v>1399.02809409</v>
      </c>
      <c r="F1339">
        <v>332</v>
      </c>
      <c r="G1339">
        <v>51.046383425292497</v>
      </c>
      <c r="H1339">
        <v>5.3022877535833697</v>
      </c>
      <c r="I1339">
        <v>-5.0317082824620503</v>
      </c>
      <c r="J1339">
        <v>4.11216054796476</v>
      </c>
      <c r="K1339">
        <v>327.92300091163202</v>
      </c>
      <c r="L1339">
        <v>314.554083851256</v>
      </c>
      <c r="M1339">
        <v>61.444579980821899</v>
      </c>
      <c r="N1339">
        <v>1.39295521884423</v>
      </c>
      <c r="O1339">
        <v>25.3012048192771</v>
      </c>
      <c r="P1339">
        <v>109.397666351308</v>
      </c>
      <c r="Q1339">
        <v>9.7438927037676995E-2</v>
      </c>
    </row>
    <row r="1340" spans="1:17" hidden="1" x14ac:dyDescent="0.3">
      <c r="A1340" t="s">
        <v>2845</v>
      </c>
      <c r="B1340" t="s">
        <v>2846</v>
      </c>
      <c r="C1340" t="s">
        <v>3176</v>
      </c>
      <c r="D1340" t="s">
        <v>999</v>
      </c>
      <c r="E1340">
        <v>1393.6710932599999</v>
      </c>
      <c r="F1340">
        <v>209.81</v>
      </c>
      <c r="G1340">
        <v>-51.139243680663697</v>
      </c>
      <c r="H1340">
        <v>4.3036683807545497</v>
      </c>
      <c r="I1340">
        <v>-21.589285935396902</v>
      </c>
      <c r="J1340">
        <v>-3.0083972568035602</v>
      </c>
      <c r="K1340">
        <v>215.51530271299001</v>
      </c>
      <c r="L1340">
        <v>231.01630351866899</v>
      </c>
      <c r="M1340">
        <v>44.153991617397303</v>
      </c>
      <c r="N1340">
        <v>1.4222282350272</v>
      </c>
      <c r="O1340">
        <v>55.259520518564401</v>
      </c>
      <c r="P1340">
        <v>9.7906855049712096</v>
      </c>
      <c r="Q1340">
        <v>-3.8280487443502001E-2</v>
      </c>
    </row>
    <row r="1341" spans="1:17" hidden="1" x14ac:dyDescent="0.3">
      <c r="A1341" t="s">
        <v>2847</v>
      </c>
      <c r="B1341" t="s">
        <v>2848</v>
      </c>
      <c r="C1341" t="s">
        <v>3176</v>
      </c>
      <c r="D1341" t="s">
        <v>124</v>
      </c>
      <c r="E1341">
        <v>1391.2018038419999</v>
      </c>
      <c r="F1341">
        <v>25</v>
      </c>
      <c r="G1341">
        <v>-17.0881105156529</v>
      </c>
      <c r="H1341">
        <v>-6.2776763678473602</v>
      </c>
      <c r="I1341">
        <v>-34.059183379734399</v>
      </c>
      <c r="J1341">
        <v>0.44549388129810202</v>
      </c>
      <c r="K1341">
        <v>27.603415870060299</v>
      </c>
      <c r="L1341">
        <v>28.306314980962998</v>
      </c>
      <c r="M1341">
        <v>39.062800970211804</v>
      </c>
      <c r="N1341">
        <v>0.82428699184105003</v>
      </c>
      <c r="O1341">
        <v>57.599999999999902</v>
      </c>
      <c r="P1341">
        <v>17.370892018779301</v>
      </c>
      <c r="Q1341">
        <v>0.20278614619496699</v>
      </c>
    </row>
    <row r="1342" spans="1:17" hidden="1" x14ac:dyDescent="0.3">
      <c r="A1342" t="s">
        <v>2849</v>
      </c>
      <c r="B1342" t="s">
        <v>2850</v>
      </c>
      <c r="C1342" t="s">
        <v>3176</v>
      </c>
      <c r="E1342">
        <v>1390.959752</v>
      </c>
      <c r="F1342">
        <v>2.5299999999999998</v>
      </c>
      <c r="G1342">
        <v>389.61265004033902</v>
      </c>
      <c r="H1342">
        <v>4.6688922035181601E-2</v>
      </c>
      <c r="I1342">
        <v>-47.527930313303202</v>
      </c>
      <c r="J1342">
        <v>11.9454938812981</v>
      </c>
      <c r="K1342">
        <v>2.5521408199865001</v>
      </c>
      <c r="L1342">
        <v>2.4823154906769198</v>
      </c>
      <c r="M1342">
        <v>62.162793044454801</v>
      </c>
      <c r="N1342">
        <v>1.40218683592644</v>
      </c>
      <c r="O1342">
        <v>63.2411067193676</v>
      </c>
      <c r="P1342">
        <v>447.02702702702697</v>
      </c>
    </row>
    <row r="1343" spans="1:17" hidden="1" x14ac:dyDescent="0.3">
      <c r="A1343" t="s">
        <v>2851</v>
      </c>
      <c r="B1343" t="s">
        <v>2852</v>
      </c>
      <c r="C1343" t="s">
        <v>3176</v>
      </c>
      <c r="D1343" t="s">
        <v>237</v>
      </c>
      <c r="E1343">
        <v>1386.5295249999999</v>
      </c>
      <c r="F1343">
        <v>361.5</v>
      </c>
      <c r="G1343">
        <v>254.02741031394899</v>
      </c>
      <c r="H1343">
        <v>39.140511765858001</v>
      </c>
      <c r="I1343">
        <v>72.402595352391302</v>
      </c>
      <c r="J1343">
        <v>15.621363001952499</v>
      </c>
      <c r="K1343">
        <v>288.19130420671797</v>
      </c>
      <c r="L1343">
        <v>219.538973509822</v>
      </c>
      <c r="M1343">
        <v>65.754720948446206</v>
      </c>
      <c r="N1343">
        <v>1.4444140307151201</v>
      </c>
      <c r="O1343">
        <v>14.4398340248962</v>
      </c>
      <c r="P1343">
        <v>362.29595660178302</v>
      </c>
    </row>
    <row r="1344" spans="1:17" hidden="1" x14ac:dyDescent="0.3">
      <c r="A1344" t="s">
        <v>2853</v>
      </c>
      <c r="B1344" t="s">
        <v>2854</v>
      </c>
      <c r="C1344" t="s">
        <v>3176</v>
      </c>
      <c r="D1344" t="s">
        <v>65</v>
      </c>
      <c r="E1344">
        <v>1380.008</v>
      </c>
      <c r="F1344">
        <v>871.95</v>
      </c>
      <c r="G1344">
        <v>109.057793506915</v>
      </c>
      <c r="H1344">
        <v>-3.01526661259197</v>
      </c>
      <c r="I1344">
        <v>68.874665252125496</v>
      </c>
      <c r="J1344">
        <v>-3.5302089510374302</v>
      </c>
      <c r="K1344">
        <v>869.45768628559404</v>
      </c>
      <c r="L1344">
        <v>662.62236140411005</v>
      </c>
      <c r="M1344">
        <v>36.643677108205203</v>
      </c>
      <c r="N1344">
        <v>0.28159697577693699</v>
      </c>
      <c r="O1344">
        <v>23.659613509948901</v>
      </c>
      <c r="P1344">
        <v>142.208333333333</v>
      </c>
      <c r="Q1344">
        <v>0.169030715137379</v>
      </c>
    </row>
    <row r="1345" spans="1:17" hidden="1" x14ac:dyDescent="0.3">
      <c r="A1345" t="s">
        <v>2855</v>
      </c>
      <c r="B1345" t="s">
        <v>2856</v>
      </c>
      <c r="C1345" t="s">
        <v>3176</v>
      </c>
      <c r="D1345" t="s">
        <v>414</v>
      </c>
      <c r="E1345">
        <v>1374.6329348649999</v>
      </c>
      <c r="F1345">
        <v>81.040000000000006</v>
      </c>
      <c r="G1345">
        <v>22.329704046781799</v>
      </c>
      <c r="H1345">
        <v>1.21025809088669</v>
      </c>
      <c r="I1345">
        <v>8.6588254993399296</v>
      </c>
      <c r="J1345">
        <v>3.9496605479647702</v>
      </c>
      <c r="K1345">
        <v>78.682341187719103</v>
      </c>
      <c r="L1345">
        <v>70.009750726703501</v>
      </c>
      <c r="M1345">
        <v>54.583256317478302</v>
      </c>
      <c r="N1345">
        <v>0.75482375115573397</v>
      </c>
      <c r="O1345">
        <v>9.8223099703849694</v>
      </c>
      <c r="P1345">
        <v>75.791757049891501</v>
      </c>
      <c r="Q1345">
        <v>6.5476556777813E-2</v>
      </c>
    </row>
    <row r="1346" spans="1:17" hidden="1" x14ac:dyDescent="0.3">
      <c r="A1346" t="s">
        <v>2857</v>
      </c>
      <c r="B1346" t="s">
        <v>2858</v>
      </c>
      <c r="C1346" t="s">
        <v>3176</v>
      </c>
      <c r="D1346" t="s">
        <v>81</v>
      </c>
      <c r="E1346">
        <v>1374.423882</v>
      </c>
      <c r="F1346">
        <v>864.1</v>
      </c>
      <c r="G1346">
        <v>-22.191001244558102</v>
      </c>
      <c r="H1346">
        <v>3.88276322538186</v>
      </c>
      <c r="I1346">
        <v>-1.0727764096819301</v>
      </c>
      <c r="J1346">
        <v>5.9534303892346099</v>
      </c>
      <c r="K1346">
        <v>830.97139714766797</v>
      </c>
      <c r="L1346">
        <v>813.20324276456904</v>
      </c>
      <c r="M1346">
        <v>54.833474675551798</v>
      </c>
      <c r="N1346">
        <v>2.95656671521321</v>
      </c>
      <c r="O1346">
        <v>21.097095243605999</v>
      </c>
      <c r="P1346">
        <v>23.823171168589202</v>
      </c>
      <c r="Q1346">
        <v>-5.6202054605031998E-2</v>
      </c>
    </row>
    <row r="1347" spans="1:17" hidden="1" x14ac:dyDescent="0.3">
      <c r="A1347" t="s">
        <v>2859</v>
      </c>
      <c r="B1347" t="s">
        <v>2860</v>
      </c>
      <c r="C1347" t="s">
        <v>3176</v>
      </c>
      <c r="D1347" t="s">
        <v>2861</v>
      </c>
      <c r="E1347">
        <v>1372.8266795</v>
      </c>
      <c r="F1347">
        <v>740.15</v>
      </c>
      <c r="G1347">
        <v>42.877653158802602</v>
      </c>
      <c r="H1347">
        <v>-6.9330791124995796</v>
      </c>
      <c r="I1347">
        <v>59.752455293822798</v>
      </c>
      <c r="J1347">
        <v>1.1050683493832201</v>
      </c>
      <c r="K1347">
        <v>715.81352002933602</v>
      </c>
      <c r="L1347">
        <v>576.803309431667</v>
      </c>
      <c r="M1347">
        <v>50.894871071665499</v>
      </c>
      <c r="N1347">
        <v>0.39833260706915402</v>
      </c>
      <c r="O1347">
        <v>28.217253259474401</v>
      </c>
      <c r="P1347">
        <v>114.03990746095999</v>
      </c>
    </row>
    <row r="1348" spans="1:17" hidden="1" x14ac:dyDescent="0.3">
      <c r="A1348" t="s">
        <v>2862</v>
      </c>
      <c r="B1348" t="s">
        <v>2863</v>
      </c>
      <c r="C1348" t="s">
        <v>3176</v>
      </c>
      <c r="D1348" t="s">
        <v>21</v>
      </c>
      <c r="E1348">
        <v>1368.817458492</v>
      </c>
      <c r="F1348">
        <v>121.26</v>
      </c>
      <c r="G1348">
        <v>0.63475292191895205</v>
      </c>
      <c r="H1348">
        <v>-0.37874799593904301</v>
      </c>
      <c r="I1348">
        <v>-14.454013765344399</v>
      </c>
      <c r="J1348">
        <v>0.60203909047490101</v>
      </c>
      <c r="K1348">
        <v>124.951058505888</v>
      </c>
      <c r="L1348">
        <v>117.95634355478801</v>
      </c>
      <c r="M1348">
        <v>41.402193321322102</v>
      </c>
      <c r="N1348">
        <v>0.40102045119220298</v>
      </c>
      <c r="O1348">
        <v>45.555005772719703</v>
      </c>
      <c r="P1348">
        <v>49.703703703703702</v>
      </c>
      <c r="Q1348">
        <v>4.6520359044979996E-3</v>
      </c>
    </row>
    <row r="1349" spans="1:17" hidden="1" x14ac:dyDescent="0.3">
      <c r="A1349" t="s">
        <v>2864</v>
      </c>
      <c r="B1349" t="s">
        <v>2865</v>
      </c>
      <c r="C1349" t="s">
        <v>3176</v>
      </c>
      <c r="D1349" t="s">
        <v>358</v>
      </c>
      <c r="E1349">
        <v>1368.6</v>
      </c>
      <c r="F1349">
        <v>44.72</v>
      </c>
      <c r="G1349">
        <v>-18.768838389929201</v>
      </c>
      <c r="H1349">
        <v>-11.002751735326999</v>
      </c>
      <c r="I1349">
        <v>-0.196246910872513</v>
      </c>
      <c r="J1349">
        <v>-0.20732896101207701</v>
      </c>
      <c r="K1349">
        <v>45.328260939847802</v>
      </c>
      <c r="M1349">
        <v>39.669071698070098</v>
      </c>
      <c r="N1349">
        <v>0.29224183817703803</v>
      </c>
      <c r="O1349">
        <v>26.4758497316637</v>
      </c>
      <c r="P1349">
        <v>49.066666666666599</v>
      </c>
    </row>
    <row r="1350" spans="1:17" hidden="1" x14ac:dyDescent="0.3">
      <c r="A1350" t="s">
        <v>2866</v>
      </c>
      <c r="B1350" t="s">
        <v>2867</v>
      </c>
      <c r="C1350" t="s">
        <v>3176</v>
      </c>
      <c r="D1350" t="s">
        <v>21</v>
      </c>
      <c r="E1350">
        <v>1368.14183688</v>
      </c>
      <c r="F1350">
        <v>831.2</v>
      </c>
      <c r="G1350">
        <v>681.98374624038399</v>
      </c>
      <c r="H1350">
        <v>7.6973299476762103</v>
      </c>
      <c r="I1350">
        <v>245.773113473498</v>
      </c>
      <c r="J1350">
        <v>13.569546911601099</v>
      </c>
      <c r="K1350">
        <v>734.90312648932502</v>
      </c>
      <c r="M1350">
        <v>64.201643287712599</v>
      </c>
      <c r="N1350">
        <v>0.64405087554659202</v>
      </c>
      <c r="O1350">
        <v>20.067372473532199</v>
      </c>
      <c r="P1350">
        <v>791.36729222520103</v>
      </c>
    </row>
    <row r="1351" spans="1:17" hidden="1" x14ac:dyDescent="0.3">
      <c r="A1351" t="s">
        <v>2868</v>
      </c>
      <c r="B1351" t="s">
        <v>2869</v>
      </c>
      <c r="C1351" t="s">
        <v>3176</v>
      </c>
      <c r="D1351" t="s">
        <v>54</v>
      </c>
      <c r="E1351">
        <v>1367.907099328</v>
      </c>
      <c r="F1351">
        <v>126.17</v>
      </c>
      <c r="G1351">
        <v>7.6386765270196104</v>
      </c>
      <c r="H1351">
        <v>13.920976989008301</v>
      </c>
      <c r="I1351">
        <v>-1.48257718630125</v>
      </c>
      <c r="J1351">
        <v>8.5265935376555007</v>
      </c>
      <c r="K1351">
        <v>119.69511722822</v>
      </c>
      <c r="L1351">
        <v>113.002122655522</v>
      </c>
      <c r="M1351">
        <v>61.868849024302101</v>
      </c>
      <c r="N1351">
        <v>1.07668838158514</v>
      </c>
      <c r="O1351">
        <v>18.570183086312099</v>
      </c>
      <c r="P1351">
        <v>63.1157078215901</v>
      </c>
      <c r="Q1351">
        <v>3.5295472040770002E-3</v>
      </c>
    </row>
    <row r="1352" spans="1:17" hidden="1" x14ac:dyDescent="0.3">
      <c r="A1352" t="s">
        <v>2870</v>
      </c>
      <c r="B1352" t="s">
        <v>2871</v>
      </c>
      <c r="C1352" t="s">
        <v>3176</v>
      </c>
      <c r="D1352" t="s">
        <v>681</v>
      </c>
      <c r="E1352">
        <v>1363.1366840000001</v>
      </c>
      <c r="F1352">
        <v>341.55</v>
      </c>
      <c r="G1352">
        <v>36.190092509679602</v>
      </c>
      <c r="H1352">
        <v>4.6323505556102598</v>
      </c>
      <c r="I1352">
        <v>6.0958553799554798</v>
      </c>
      <c r="J1352">
        <v>9.8713994220015806</v>
      </c>
      <c r="K1352">
        <v>302.463487450971</v>
      </c>
      <c r="L1352">
        <v>270.56508698538198</v>
      </c>
      <c r="M1352">
        <v>68.663581001593499</v>
      </c>
      <c r="N1352">
        <v>1.1519729260873699</v>
      </c>
      <c r="O1352">
        <v>16.820377689942902</v>
      </c>
      <c r="P1352">
        <v>87.768004398020807</v>
      </c>
    </row>
    <row r="1353" spans="1:17" hidden="1" x14ac:dyDescent="0.3">
      <c r="A1353" t="s">
        <v>2872</v>
      </c>
      <c r="B1353" t="s">
        <v>2873</v>
      </c>
      <c r="C1353" t="s">
        <v>3176</v>
      </c>
      <c r="D1353" t="s">
        <v>1514</v>
      </c>
      <c r="E1353">
        <v>1361.8935087269999</v>
      </c>
      <c r="F1353">
        <v>226.43</v>
      </c>
      <c r="G1353">
        <v>-50.630349203898803</v>
      </c>
      <c r="H1353">
        <v>4.7425507927808503</v>
      </c>
      <c r="I1353">
        <v>-9.6289909599500607</v>
      </c>
      <c r="J1353">
        <v>3.48366758837631</v>
      </c>
      <c r="K1353">
        <v>226.18346548088999</v>
      </c>
      <c r="L1353">
        <v>239.342807390323</v>
      </c>
      <c r="M1353">
        <v>57.370907649193697</v>
      </c>
      <c r="N1353">
        <v>0.78782876328484996</v>
      </c>
      <c r="O1353">
        <v>40.727818751932098</v>
      </c>
      <c r="P1353">
        <v>13.584148482568301</v>
      </c>
      <c r="Q1353">
        <v>7.9004555075940005E-3</v>
      </c>
    </row>
    <row r="1354" spans="1:17" hidden="1" x14ac:dyDescent="0.3">
      <c r="A1354" t="s">
        <v>2874</v>
      </c>
      <c r="B1354" t="s">
        <v>2875</v>
      </c>
      <c r="C1354" t="s">
        <v>3176</v>
      </c>
      <c r="D1354" t="s">
        <v>985</v>
      </c>
      <c r="E1354">
        <v>1353.80476</v>
      </c>
      <c r="F1354">
        <v>89.14</v>
      </c>
      <c r="G1354">
        <v>-14.971695803118701</v>
      </c>
      <c r="H1354">
        <v>1.1110896375986901</v>
      </c>
      <c r="I1354">
        <v>-14.792461161720601</v>
      </c>
      <c r="J1354">
        <v>0.242401404343008</v>
      </c>
      <c r="K1354">
        <v>88.860610719052005</v>
      </c>
      <c r="L1354">
        <v>89.167455219432796</v>
      </c>
      <c r="M1354">
        <v>44.641604511080899</v>
      </c>
      <c r="N1354">
        <v>0.65089818264953403</v>
      </c>
      <c r="O1354">
        <v>29.7397352479246</v>
      </c>
      <c r="P1354">
        <v>20.459459459459399</v>
      </c>
      <c r="Q1354">
        <v>-9.2277107565410001E-3</v>
      </c>
    </row>
    <row r="1355" spans="1:17" hidden="1" x14ac:dyDescent="0.3">
      <c r="A1355" t="s">
        <v>2876</v>
      </c>
      <c r="B1355" t="s">
        <v>2877</v>
      </c>
      <c r="C1355" t="s">
        <v>3176</v>
      </c>
      <c r="D1355" t="s">
        <v>274</v>
      </c>
      <c r="E1355">
        <v>1350.8235330509999</v>
      </c>
      <c r="F1355">
        <v>19.940000000000001</v>
      </c>
      <c r="G1355">
        <v>-20.4896658653259</v>
      </c>
      <c r="H1355">
        <v>-2.5529741885768402</v>
      </c>
      <c r="I1355">
        <v>-40.109029174516401</v>
      </c>
      <c r="J1355">
        <v>-1.26992615999139</v>
      </c>
      <c r="K1355">
        <v>21.975067575070302</v>
      </c>
      <c r="L1355">
        <v>23.8899617645109</v>
      </c>
      <c r="M1355">
        <v>40.48707790804</v>
      </c>
      <c r="N1355">
        <v>0.80126169854655305</v>
      </c>
      <c r="O1355">
        <v>110.631895687061</v>
      </c>
      <c r="P1355">
        <v>15.5942028985507</v>
      </c>
      <c r="Q1355">
        <v>7.9954893084871997E-2</v>
      </c>
    </row>
    <row r="1356" spans="1:17" hidden="1" x14ac:dyDescent="0.3">
      <c r="A1356" t="s">
        <v>2878</v>
      </c>
      <c r="B1356" t="s">
        <v>2879</v>
      </c>
      <c r="C1356" t="s">
        <v>3176</v>
      </c>
      <c r="D1356" t="s">
        <v>81</v>
      </c>
      <c r="E1356">
        <v>1342.767305649</v>
      </c>
      <c r="F1356">
        <v>272.26</v>
      </c>
      <c r="G1356">
        <v>1.7237548636848801</v>
      </c>
      <c r="H1356">
        <v>17.7782979243865</v>
      </c>
      <c r="I1356">
        <v>21.947675127437702</v>
      </c>
      <c r="J1356">
        <v>15.8887785020357</v>
      </c>
      <c r="K1356">
        <v>244.04704422350201</v>
      </c>
      <c r="L1356">
        <v>264.00939284180799</v>
      </c>
      <c r="M1356">
        <v>71.024628164201005</v>
      </c>
      <c r="N1356">
        <v>3.0081740358574001</v>
      </c>
      <c r="O1356">
        <v>40.307059428487399</v>
      </c>
      <c r="P1356">
        <v>65.006060606060601</v>
      </c>
    </row>
    <row r="1357" spans="1:17" hidden="1" x14ac:dyDescent="0.3">
      <c r="A1357" t="s">
        <v>2880</v>
      </c>
      <c r="B1357" t="s">
        <v>2881</v>
      </c>
      <c r="C1357" t="s">
        <v>3176</v>
      </c>
      <c r="D1357" t="s">
        <v>258</v>
      </c>
      <c r="E1357">
        <v>1342.558272</v>
      </c>
      <c r="F1357">
        <v>1321.55</v>
      </c>
      <c r="G1357">
        <v>298.95872571263402</v>
      </c>
      <c r="H1357">
        <v>-15.478799557410801</v>
      </c>
      <c r="I1357">
        <v>35.6283429295788</v>
      </c>
      <c r="J1357">
        <v>-3.0614979189565701</v>
      </c>
      <c r="K1357">
        <v>1427.9618292850901</v>
      </c>
      <c r="L1357">
        <v>1159.5248030985999</v>
      </c>
      <c r="M1357">
        <v>28.789683876017701</v>
      </c>
      <c r="N1357">
        <v>0.865237132787119</v>
      </c>
      <c r="O1357">
        <v>31.432787257387101</v>
      </c>
      <c r="P1357">
        <v>363.70175438596402</v>
      </c>
      <c r="Q1357">
        <v>0.17589061296755401</v>
      </c>
    </row>
    <row r="1358" spans="1:17" hidden="1" x14ac:dyDescent="0.3">
      <c r="A1358" t="s">
        <v>2882</v>
      </c>
      <c r="B1358" t="s">
        <v>2883</v>
      </c>
      <c r="C1358" t="s">
        <v>3176</v>
      </c>
      <c r="D1358" t="s">
        <v>92</v>
      </c>
      <c r="E1358">
        <v>1342.4757177199999</v>
      </c>
      <c r="F1358">
        <v>527.65</v>
      </c>
      <c r="G1358">
        <v>66.396243718973096</v>
      </c>
      <c r="H1358">
        <v>-13.431171275642701</v>
      </c>
      <c r="I1358">
        <v>12.793858696341401</v>
      </c>
      <c r="J1358">
        <v>-5.6035300695597998</v>
      </c>
      <c r="K1358">
        <v>568.918058848226</v>
      </c>
      <c r="L1358">
        <v>468.46987072232503</v>
      </c>
      <c r="M1358">
        <v>22.302555729461499</v>
      </c>
      <c r="N1358">
        <v>0.37258049828024198</v>
      </c>
      <c r="O1358">
        <v>34.5588932057234</v>
      </c>
      <c r="P1358">
        <v>164.75163070747601</v>
      </c>
      <c r="Q1358">
        <v>0.18109803449796999</v>
      </c>
    </row>
    <row r="1359" spans="1:17" hidden="1" x14ac:dyDescent="0.3">
      <c r="A1359" t="s">
        <v>2884</v>
      </c>
      <c r="B1359" t="s">
        <v>2885</v>
      </c>
      <c r="C1359" t="s">
        <v>3176</v>
      </c>
      <c r="D1359" t="s">
        <v>21</v>
      </c>
      <c r="E1359">
        <v>1342.2932189999999</v>
      </c>
      <c r="F1359">
        <v>126.91</v>
      </c>
      <c r="G1359">
        <v>214.128323271938</v>
      </c>
      <c r="H1359">
        <v>23.6358464603132</v>
      </c>
      <c r="I1359">
        <v>91.965943591663503</v>
      </c>
      <c r="J1359">
        <v>2.70799053994552</v>
      </c>
      <c r="K1359">
        <v>100.598812287176</v>
      </c>
      <c r="L1359">
        <v>71.158388462377104</v>
      </c>
      <c r="M1359">
        <v>64.4020907145362</v>
      </c>
      <c r="N1359">
        <v>1.6864177731174601</v>
      </c>
      <c r="O1359">
        <v>7.5565361279646899</v>
      </c>
      <c r="P1359">
        <v>341.42608695652098</v>
      </c>
    </row>
    <row r="1360" spans="1:17" hidden="1" x14ac:dyDescent="0.3">
      <c r="A1360" t="s">
        <v>2886</v>
      </c>
      <c r="B1360" t="s">
        <v>2887</v>
      </c>
      <c r="C1360" t="s">
        <v>3176</v>
      </c>
      <c r="D1360" t="s">
        <v>258</v>
      </c>
      <c r="E1360">
        <v>1340.7767382</v>
      </c>
      <c r="F1360">
        <v>210.92</v>
      </c>
      <c r="G1360">
        <v>198.63404990951</v>
      </c>
      <c r="H1360">
        <v>18.989730613168401</v>
      </c>
      <c r="I1360">
        <v>162.69972026034901</v>
      </c>
      <c r="J1360">
        <v>6.4051083833632703</v>
      </c>
      <c r="K1360">
        <v>176.048675840486</v>
      </c>
      <c r="L1360">
        <v>121.536201804203</v>
      </c>
      <c r="M1360">
        <v>58.486337580171003</v>
      </c>
      <c r="N1360">
        <v>0.56265148405016796</v>
      </c>
      <c r="O1360">
        <v>3.5368860231367298</v>
      </c>
      <c r="P1360">
        <v>236.932907348242</v>
      </c>
      <c r="Q1360">
        <v>0.15376521907645599</v>
      </c>
    </row>
    <row r="1361" spans="1:17" hidden="1" x14ac:dyDescent="0.3">
      <c r="A1361" t="s">
        <v>2888</v>
      </c>
      <c r="B1361" t="s">
        <v>2889</v>
      </c>
      <c r="C1361" t="s">
        <v>3176</v>
      </c>
      <c r="D1361" t="s">
        <v>75</v>
      </c>
      <c r="E1361">
        <v>1340.1287905280001</v>
      </c>
      <c r="F1361">
        <v>83.97</v>
      </c>
      <c r="G1361">
        <v>80.289839389099896</v>
      </c>
      <c r="H1361">
        <v>-2.0904220971123002</v>
      </c>
      <c r="I1361">
        <v>-12.9875100369535</v>
      </c>
      <c r="J1361">
        <v>5.6875030137182003</v>
      </c>
      <c r="K1361">
        <v>73.449854880289095</v>
      </c>
      <c r="L1361">
        <v>72.343952967270198</v>
      </c>
      <c r="M1361">
        <v>65.089871865548901</v>
      </c>
      <c r="N1361">
        <v>0.699256914911349</v>
      </c>
      <c r="O1361">
        <v>71.251637489579593</v>
      </c>
      <c r="P1361">
        <v>104.90483162518299</v>
      </c>
      <c r="Q1361">
        <v>0.34118427376744198</v>
      </c>
    </row>
    <row r="1362" spans="1:17" hidden="1" x14ac:dyDescent="0.3">
      <c r="A1362" t="s">
        <v>2890</v>
      </c>
      <c r="B1362" t="s">
        <v>2891</v>
      </c>
      <c r="C1362" t="s">
        <v>3176</v>
      </c>
      <c r="D1362" t="s">
        <v>54</v>
      </c>
      <c r="E1362">
        <v>1339.73539452</v>
      </c>
      <c r="F1362">
        <v>2100</v>
      </c>
      <c r="G1362">
        <v>-19.417747402019199</v>
      </c>
      <c r="H1362">
        <v>-17.145461483373602</v>
      </c>
      <c r="I1362">
        <v>-10.5854644197806</v>
      </c>
      <c r="J1362">
        <v>2.8403708330376101</v>
      </c>
      <c r="K1362">
        <v>2335.1182520013699</v>
      </c>
      <c r="L1362">
        <v>2233.39104151838</v>
      </c>
      <c r="M1362">
        <v>41.054527914665499</v>
      </c>
      <c r="N1362">
        <v>0.85644231003164695</v>
      </c>
      <c r="O1362">
        <v>34.471428571428497</v>
      </c>
      <c r="P1362">
        <v>21.520745327238</v>
      </c>
      <c r="Q1362">
        <v>-1.4419430037279E-2</v>
      </c>
    </row>
    <row r="1363" spans="1:17" hidden="1" x14ac:dyDescent="0.3">
      <c r="A1363" t="s">
        <v>2892</v>
      </c>
      <c r="B1363" t="s">
        <v>2893</v>
      </c>
      <c r="C1363" t="s">
        <v>3176</v>
      </c>
      <c r="D1363" t="s">
        <v>24</v>
      </c>
      <c r="E1363">
        <v>1335.475737365</v>
      </c>
      <c r="F1363">
        <v>297.85000000000002</v>
      </c>
      <c r="G1363">
        <v>-56.143727868267</v>
      </c>
      <c r="H1363">
        <v>-9.6203783856571299</v>
      </c>
      <c r="I1363">
        <v>-29.480988803526898</v>
      </c>
      <c r="J1363">
        <v>2.7057177789448899</v>
      </c>
      <c r="K1363">
        <v>317.20516956343698</v>
      </c>
      <c r="M1363">
        <v>40.787689462474901</v>
      </c>
      <c r="N1363">
        <v>0.98399085812398601</v>
      </c>
      <c r="O1363">
        <v>57.461809635722602</v>
      </c>
      <c r="P1363">
        <v>2.8665170091521399</v>
      </c>
    </row>
    <row r="1364" spans="1:17" hidden="1" x14ac:dyDescent="0.3">
      <c r="A1364" t="s">
        <v>2894</v>
      </c>
      <c r="B1364" t="s">
        <v>2895</v>
      </c>
      <c r="C1364" t="s">
        <v>3176</v>
      </c>
      <c r="D1364" t="s">
        <v>166</v>
      </c>
      <c r="E1364">
        <v>1333.7273738219999</v>
      </c>
      <c r="F1364">
        <v>200.7</v>
      </c>
      <c r="G1364">
        <v>53.9437266251268</v>
      </c>
      <c r="H1364">
        <v>-6.0275358755938804</v>
      </c>
      <c r="I1364">
        <v>67.139157167111904</v>
      </c>
      <c r="J1364">
        <v>2.44939625468123</v>
      </c>
      <c r="K1364">
        <v>205.50775999766401</v>
      </c>
      <c r="L1364">
        <v>168.389555640358</v>
      </c>
      <c r="M1364">
        <v>47.224773306088899</v>
      </c>
      <c r="N1364">
        <v>0.32832238031350502</v>
      </c>
      <c r="O1364">
        <v>26.9506726457399</v>
      </c>
      <c r="P1364">
        <v>108.303061754021</v>
      </c>
      <c r="Q1364">
        <v>0.19802757992435699</v>
      </c>
    </row>
    <row r="1365" spans="1:17" hidden="1" x14ac:dyDescent="0.3">
      <c r="A1365" t="s">
        <v>2896</v>
      </c>
      <c r="B1365" t="s">
        <v>2897</v>
      </c>
      <c r="C1365" t="s">
        <v>3176</v>
      </c>
      <c r="D1365" t="s">
        <v>232</v>
      </c>
      <c r="E1365">
        <v>1332.4163083399999</v>
      </c>
      <c r="F1365">
        <v>2588.4</v>
      </c>
      <c r="G1365">
        <v>219.56425116528601</v>
      </c>
      <c r="H1365">
        <v>45.00137068355</v>
      </c>
      <c r="I1365">
        <v>99.246116066691002</v>
      </c>
      <c r="J1365">
        <v>21.1835891193933</v>
      </c>
      <c r="K1365">
        <v>1583.23879856282</v>
      </c>
      <c r="L1365">
        <v>1284.7442812420099</v>
      </c>
      <c r="M1365">
        <v>91.916862277699394</v>
      </c>
      <c r="N1365">
        <v>2.6791528131384701</v>
      </c>
      <c r="O1365">
        <v>1.31162107865863</v>
      </c>
      <c r="P1365">
        <v>256.06300295756199</v>
      </c>
      <c r="Q1365">
        <v>0.124821897300151</v>
      </c>
    </row>
    <row r="1366" spans="1:17" hidden="1" x14ac:dyDescent="0.3">
      <c r="A1366" t="s">
        <v>2898</v>
      </c>
      <c r="B1366" t="s">
        <v>2899</v>
      </c>
      <c r="C1366" t="s">
        <v>3176</v>
      </c>
      <c r="D1366" t="s">
        <v>2736</v>
      </c>
      <c r="E1366">
        <v>1328.8194573000001</v>
      </c>
      <c r="F1366">
        <v>575.6</v>
      </c>
      <c r="G1366">
        <v>138.81750204309299</v>
      </c>
      <c r="H1366">
        <v>-33.753245642890697</v>
      </c>
      <c r="I1366">
        <v>-32.152593858061202</v>
      </c>
      <c r="J1366">
        <v>-7.36322960809765</v>
      </c>
      <c r="K1366">
        <v>728.62173150978197</v>
      </c>
      <c r="L1366">
        <v>654.01219604062806</v>
      </c>
      <c r="M1366">
        <v>13.2475244469881</v>
      </c>
      <c r="N1366">
        <v>3.56187317542746</v>
      </c>
      <c r="O1366">
        <v>70.257123002084697</v>
      </c>
      <c r="P1366">
        <v>214.62148127903799</v>
      </c>
      <c r="Q1366">
        <v>0.24743269404613499</v>
      </c>
    </row>
    <row r="1367" spans="1:17" hidden="1" x14ac:dyDescent="0.3">
      <c r="A1367" t="s">
        <v>2900</v>
      </c>
      <c r="B1367" t="s">
        <v>2901</v>
      </c>
      <c r="C1367" t="s">
        <v>3176</v>
      </c>
      <c r="D1367" t="s">
        <v>999</v>
      </c>
      <c r="E1367">
        <v>1327.4997310799999</v>
      </c>
      <c r="F1367">
        <v>70.62</v>
      </c>
      <c r="G1367">
        <v>-52.109858765857197</v>
      </c>
      <c r="H1367">
        <v>2.5371241743194601</v>
      </c>
      <c r="I1367">
        <v>-25.351456997589398</v>
      </c>
      <c r="J1367">
        <v>-2.62339441037975</v>
      </c>
      <c r="K1367">
        <v>73.189102868580093</v>
      </c>
      <c r="L1367">
        <v>77.792544776064005</v>
      </c>
      <c r="M1367">
        <v>38.6183005369246</v>
      </c>
      <c r="N1367">
        <v>0.79361542942461005</v>
      </c>
      <c r="O1367">
        <v>55.4800339847068</v>
      </c>
      <c r="P1367">
        <v>13.9032258064516</v>
      </c>
      <c r="Q1367">
        <v>-1.2425673199313E-2</v>
      </c>
    </row>
    <row r="1368" spans="1:17" hidden="1" x14ac:dyDescent="0.3">
      <c r="A1368" t="s">
        <v>2902</v>
      </c>
      <c r="B1368" t="s">
        <v>2903</v>
      </c>
      <c r="C1368" t="s">
        <v>3176</v>
      </c>
      <c r="D1368" t="s">
        <v>46</v>
      </c>
      <c r="E1368">
        <v>1319.9860925200001</v>
      </c>
      <c r="F1368">
        <v>519.5</v>
      </c>
      <c r="G1368">
        <v>85.708894403593007</v>
      </c>
      <c r="H1368">
        <v>108.06591969126499</v>
      </c>
      <c r="I1368">
        <v>98.745323414980405</v>
      </c>
      <c r="J1368">
        <v>-15.399289833714599</v>
      </c>
      <c r="M1368">
        <v>54.196337939852903</v>
      </c>
      <c r="O1368">
        <v>33.869104908565902</v>
      </c>
      <c r="P1368">
        <v>133.01188607310999</v>
      </c>
    </row>
    <row r="1369" spans="1:17" hidden="1" x14ac:dyDescent="0.3">
      <c r="A1369" t="s">
        <v>2904</v>
      </c>
      <c r="B1369" t="s">
        <v>2905</v>
      </c>
      <c r="C1369" t="s">
        <v>3176</v>
      </c>
      <c r="D1369" t="s">
        <v>204</v>
      </c>
      <c r="E1369">
        <v>1316.26901909</v>
      </c>
      <c r="F1369">
        <v>813.3</v>
      </c>
      <c r="G1369">
        <v>50.6651801777099</v>
      </c>
      <c r="H1369">
        <v>-3.93201547382967</v>
      </c>
      <c r="I1369">
        <v>15.5790352743662</v>
      </c>
      <c r="J1369">
        <v>3.9377894982684101</v>
      </c>
      <c r="K1369">
        <v>872.30576562279202</v>
      </c>
      <c r="L1369">
        <v>751.17467077614299</v>
      </c>
      <c r="M1369">
        <v>53.773088559139801</v>
      </c>
      <c r="N1369">
        <v>0.48619640517345702</v>
      </c>
      <c r="O1369">
        <v>34.581335300627003</v>
      </c>
      <c r="P1369">
        <v>118.042895442359</v>
      </c>
      <c r="Q1369">
        <v>0.189506381239539</v>
      </c>
    </row>
    <row r="1370" spans="1:17" hidden="1" x14ac:dyDescent="0.3">
      <c r="A1370" t="s">
        <v>2906</v>
      </c>
      <c r="B1370" t="s">
        <v>2907</v>
      </c>
      <c r="C1370" t="s">
        <v>3176</v>
      </c>
      <c r="D1370" t="s">
        <v>281</v>
      </c>
      <c r="E1370">
        <v>1314.72454905</v>
      </c>
      <c r="F1370">
        <v>902.65</v>
      </c>
      <c r="G1370">
        <v>102.295515556777</v>
      </c>
      <c r="H1370">
        <v>6.83152225004911</v>
      </c>
      <c r="I1370">
        <v>18.3832825747428</v>
      </c>
      <c r="J1370">
        <v>5.5495435134076603</v>
      </c>
      <c r="K1370">
        <v>839.99140617027103</v>
      </c>
      <c r="L1370">
        <v>637.98306723277199</v>
      </c>
      <c r="M1370">
        <v>49.769652514399098</v>
      </c>
      <c r="N1370">
        <v>0.70781806983088402</v>
      </c>
      <c r="O1370">
        <v>11.106187337284601</v>
      </c>
      <c r="P1370">
        <v>167.49148021929099</v>
      </c>
      <c r="Q1370">
        <v>0.16346306665708499</v>
      </c>
    </row>
    <row r="1371" spans="1:17" hidden="1" x14ac:dyDescent="0.3">
      <c r="A1371" t="s">
        <v>2908</v>
      </c>
      <c r="B1371" t="s">
        <v>2909</v>
      </c>
      <c r="C1371" t="s">
        <v>3176</v>
      </c>
      <c r="D1371" t="s">
        <v>2910</v>
      </c>
      <c r="E1371">
        <v>1310.0842504979901</v>
      </c>
      <c r="F1371">
        <v>204.54</v>
      </c>
      <c r="G1371">
        <v>-59.099297168818502</v>
      </c>
      <c r="H1371">
        <v>9.7412182194525503</v>
      </c>
      <c r="I1371">
        <v>-4.4895579890935799</v>
      </c>
      <c r="J1371">
        <v>0.94384371628160602</v>
      </c>
      <c r="K1371">
        <v>187.32073304239501</v>
      </c>
      <c r="M1371">
        <v>52.528037629324899</v>
      </c>
      <c r="N1371">
        <v>0.63014626845576305</v>
      </c>
      <c r="O1371">
        <v>58.795345653661798</v>
      </c>
      <c r="P1371">
        <v>40.867768595041298</v>
      </c>
    </row>
    <row r="1372" spans="1:17" hidden="1" x14ac:dyDescent="0.3">
      <c r="A1372" t="s">
        <v>2911</v>
      </c>
      <c r="B1372" t="s">
        <v>2912</v>
      </c>
      <c r="C1372" t="s">
        <v>3176</v>
      </c>
      <c r="D1372" t="s">
        <v>536</v>
      </c>
      <c r="E1372">
        <v>1301.720163275</v>
      </c>
      <c r="F1372">
        <v>534.25</v>
      </c>
      <c r="G1372">
        <v>-17.0117696781777</v>
      </c>
      <c r="H1372">
        <v>-4.2226822177739098</v>
      </c>
      <c r="I1372">
        <v>23.044090170793702</v>
      </c>
      <c r="J1372">
        <v>-2.1383346798399998</v>
      </c>
      <c r="K1372">
        <v>559.02908309892405</v>
      </c>
      <c r="L1372">
        <v>498.39780520458299</v>
      </c>
      <c r="M1372">
        <v>29.8772594802466</v>
      </c>
      <c r="N1372">
        <v>0.33390574725393402</v>
      </c>
      <c r="O1372">
        <v>27.281235376696301</v>
      </c>
      <c r="P1372">
        <v>58.272848466893699</v>
      </c>
      <c r="Q1372">
        <v>0.14896186111172199</v>
      </c>
    </row>
    <row r="1373" spans="1:17" hidden="1" x14ac:dyDescent="0.3">
      <c r="A1373" t="s">
        <v>2913</v>
      </c>
      <c r="B1373" t="s">
        <v>2914</v>
      </c>
      <c r="C1373" t="s">
        <v>3176</v>
      </c>
      <c r="D1373" t="s">
        <v>135</v>
      </c>
      <c r="E1373">
        <v>1301.36905938</v>
      </c>
      <c r="F1373">
        <v>794.3</v>
      </c>
      <c r="G1373">
        <v>-25.1534345100625</v>
      </c>
      <c r="H1373">
        <v>-3.6427378259940699</v>
      </c>
      <c r="I1373">
        <v>-30.141130508234902</v>
      </c>
      <c r="J1373">
        <v>3.83277663179256</v>
      </c>
      <c r="K1373">
        <v>820.54327615089801</v>
      </c>
      <c r="L1373">
        <v>841.98840806940404</v>
      </c>
      <c r="M1373">
        <v>52.319905094550599</v>
      </c>
      <c r="N1373">
        <v>1.8202733954674299</v>
      </c>
      <c r="O1373">
        <v>35.968777539972301</v>
      </c>
      <c r="P1373">
        <v>9.0771765998351999</v>
      </c>
      <c r="Q1373">
        <v>0.101394870429176</v>
      </c>
    </row>
    <row r="1374" spans="1:17" hidden="1" x14ac:dyDescent="0.3">
      <c r="A1374" t="s">
        <v>2915</v>
      </c>
      <c r="B1374" t="s">
        <v>2916</v>
      </c>
      <c r="C1374" t="s">
        <v>3176</v>
      </c>
      <c r="D1374" t="s">
        <v>1589</v>
      </c>
      <c r="E1374">
        <v>1298.344937025</v>
      </c>
      <c r="F1374">
        <v>1969.2</v>
      </c>
      <c r="G1374">
        <v>55.871694900161799</v>
      </c>
      <c r="H1374">
        <v>2.33060001688562</v>
      </c>
      <c r="I1374">
        <v>49.844504239850501</v>
      </c>
      <c r="J1374">
        <v>-0.53634862634714997</v>
      </c>
      <c r="K1374">
        <v>1622.8987664205899</v>
      </c>
      <c r="L1374">
        <v>1374.8815388226101</v>
      </c>
      <c r="M1374">
        <v>58.647528716361101</v>
      </c>
      <c r="N1374">
        <v>2.6972537321206098</v>
      </c>
      <c r="O1374">
        <v>4.5246800731261398</v>
      </c>
      <c r="P1374">
        <v>101.958873903902</v>
      </c>
      <c r="Q1374">
        <v>7.0695794053474995E-2</v>
      </c>
    </row>
    <row r="1375" spans="1:17" hidden="1" x14ac:dyDescent="0.3">
      <c r="A1375" t="s">
        <v>2917</v>
      </c>
      <c r="B1375" t="s">
        <v>2918</v>
      </c>
      <c r="C1375" t="s">
        <v>3176</v>
      </c>
      <c r="D1375" t="s">
        <v>999</v>
      </c>
      <c r="E1375">
        <v>1298.0309142000001</v>
      </c>
      <c r="F1375">
        <v>337.3</v>
      </c>
      <c r="G1375">
        <v>-45.806581021129801</v>
      </c>
      <c r="H1375">
        <v>4.7504727973329697</v>
      </c>
      <c r="I1375">
        <v>-18.6200404191286</v>
      </c>
      <c r="J1375">
        <v>0.77541091399699302</v>
      </c>
      <c r="K1375">
        <v>336.41090288935402</v>
      </c>
      <c r="L1375">
        <v>345.992768258166</v>
      </c>
      <c r="M1375">
        <v>50.412034081609299</v>
      </c>
      <c r="N1375">
        <v>1.4226709626851</v>
      </c>
      <c r="O1375">
        <v>58.849688704417403</v>
      </c>
      <c r="P1375">
        <v>22.654545454545399</v>
      </c>
      <c r="Q1375">
        <v>6.0397382611283003E-2</v>
      </c>
    </row>
    <row r="1376" spans="1:17" hidden="1" x14ac:dyDescent="0.3">
      <c r="A1376" t="s">
        <v>2919</v>
      </c>
      <c r="B1376" t="s">
        <v>2920</v>
      </c>
      <c r="C1376" t="s">
        <v>3176</v>
      </c>
      <c r="D1376" t="s">
        <v>135</v>
      </c>
      <c r="E1376">
        <v>1293.6226810000001</v>
      </c>
      <c r="F1376">
        <v>250.8</v>
      </c>
      <c r="G1376">
        <v>20.0634040719642</v>
      </c>
      <c r="H1376">
        <v>17.509111556871598</v>
      </c>
      <c r="I1376">
        <v>59.382581969578297</v>
      </c>
      <c r="J1376">
        <v>3.6833303711722398</v>
      </c>
      <c r="K1376">
        <v>219.580644724179</v>
      </c>
      <c r="L1376">
        <v>184.04832940447599</v>
      </c>
      <c r="M1376">
        <v>72.735766555023304</v>
      </c>
      <c r="N1376">
        <v>1.13580348491337</v>
      </c>
      <c r="O1376">
        <v>7.6555023923444896</v>
      </c>
      <c r="P1376">
        <v>93.967517401392101</v>
      </c>
    </row>
    <row r="1377" spans="1:17" hidden="1" x14ac:dyDescent="0.3">
      <c r="A1377" t="s">
        <v>2921</v>
      </c>
      <c r="B1377" t="s">
        <v>2922</v>
      </c>
      <c r="C1377" t="s">
        <v>3176</v>
      </c>
      <c r="D1377" t="s">
        <v>141</v>
      </c>
      <c r="E1377">
        <v>1292.5204972469901</v>
      </c>
      <c r="F1377">
        <v>50.18</v>
      </c>
      <c r="G1377">
        <v>78.542902500758998</v>
      </c>
      <c r="H1377">
        <v>-2.5976370490234602</v>
      </c>
      <c r="I1377">
        <v>46.220178913669102</v>
      </c>
      <c r="J1377">
        <v>4.8212064989229404</v>
      </c>
      <c r="K1377">
        <v>44.407158029987301</v>
      </c>
      <c r="L1377">
        <v>36.3833484747258</v>
      </c>
      <c r="M1377">
        <v>58.765121851171003</v>
      </c>
      <c r="N1377">
        <v>0.85560863115029195</v>
      </c>
      <c r="O1377">
        <v>8.0111598246313402</v>
      </c>
      <c r="P1377">
        <v>116.29310344827501</v>
      </c>
      <c r="Q1377">
        <v>7.3952953835064006E-2</v>
      </c>
    </row>
    <row r="1378" spans="1:17" hidden="1" x14ac:dyDescent="0.3">
      <c r="A1378" t="s">
        <v>2923</v>
      </c>
      <c r="B1378" t="s">
        <v>2924</v>
      </c>
      <c r="C1378" t="s">
        <v>3176</v>
      </c>
      <c r="D1378" t="s">
        <v>624</v>
      </c>
      <c r="E1378">
        <v>1292.50875105</v>
      </c>
      <c r="F1378">
        <v>177.8</v>
      </c>
      <c r="G1378">
        <v>-6.4813059356198197</v>
      </c>
      <c r="H1378">
        <v>-3.4965882291497099</v>
      </c>
      <c r="I1378">
        <v>32.214400786626598</v>
      </c>
      <c r="J1378">
        <v>2.7223300394901901</v>
      </c>
      <c r="K1378">
        <v>180.14537625434801</v>
      </c>
      <c r="L1378">
        <v>154.3775758045</v>
      </c>
      <c r="M1378">
        <v>49.294964438529703</v>
      </c>
      <c r="N1378">
        <v>0.471500573005454</v>
      </c>
      <c r="O1378">
        <v>24.2688413948256</v>
      </c>
      <c r="P1378">
        <v>82.921810699588406</v>
      </c>
      <c r="Q1378">
        <v>0.152470197742306</v>
      </c>
    </row>
    <row r="1379" spans="1:17" hidden="1" x14ac:dyDescent="0.3">
      <c r="A1379" t="s">
        <v>2925</v>
      </c>
      <c r="B1379" t="s">
        <v>2926</v>
      </c>
      <c r="C1379" t="s">
        <v>3176</v>
      </c>
      <c r="D1379" t="s">
        <v>21</v>
      </c>
      <c r="E1379">
        <v>1288.6037061899999</v>
      </c>
      <c r="F1379">
        <v>309.25</v>
      </c>
      <c r="G1379">
        <v>-22.349780595871401</v>
      </c>
      <c r="H1379">
        <v>5.18691328100953</v>
      </c>
      <c r="I1379">
        <v>-9.31335158448403</v>
      </c>
      <c r="J1379">
        <v>7.8190570996889104</v>
      </c>
      <c r="O1379">
        <v>12.789005658852</v>
      </c>
      <c r="P1379">
        <v>7.7713887436835698</v>
      </c>
    </row>
    <row r="1380" spans="1:17" hidden="1" x14ac:dyDescent="0.3">
      <c r="A1380" t="s">
        <v>2927</v>
      </c>
      <c r="B1380" t="s">
        <v>2928</v>
      </c>
      <c r="C1380" t="s">
        <v>3176</v>
      </c>
      <c r="D1380" t="s">
        <v>204</v>
      </c>
      <c r="E1380">
        <v>1288.0999999999999</v>
      </c>
      <c r="F1380">
        <v>130.75</v>
      </c>
      <c r="G1380">
        <v>91.322249712719497</v>
      </c>
      <c r="H1380">
        <v>22.1931028945361</v>
      </c>
      <c r="I1380">
        <v>46.810292014553198</v>
      </c>
      <c r="J1380">
        <v>6.2202796830116904</v>
      </c>
      <c r="K1380">
        <v>106.184052309618</v>
      </c>
      <c r="L1380">
        <v>88.8510210256064</v>
      </c>
      <c r="M1380">
        <v>72.760293133862405</v>
      </c>
      <c r="N1380">
        <v>2.9108667258979102</v>
      </c>
      <c r="O1380">
        <v>5.92734225621414</v>
      </c>
      <c r="P1380">
        <v>158.91089108910799</v>
      </c>
      <c r="Q1380">
        <v>8.0361316743891006E-2</v>
      </c>
    </row>
    <row r="1381" spans="1:17" hidden="1" x14ac:dyDescent="0.3">
      <c r="A1381" t="s">
        <v>2929</v>
      </c>
      <c r="B1381" t="s">
        <v>2930</v>
      </c>
      <c r="C1381" t="s">
        <v>3176</v>
      </c>
      <c r="D1381" t="s">
        <v>232</v>
      </c>
      <c r="E1381">
        <v>1286.6188432500001</v>
      </c>
      <c r="F1381">
        <v>448.65</v>
      </c>
      <c r="G1381">
        <v>52.997834367242298</v>
      </c>
      <c r="H1381">
        <v>5.5094264679092397</v>
      </c>
      <c r="I1381">
        <v>-3.2351679095544199</v>
      </c>
      <c r="J1381">
        <v>4.2774329874854597</v>
      </c>
      <c r="K1381">
        <v>436.74730103117298</v>
      </c>
      <c r="L1381">
        <v>384.59673946686399</v>
      </c>
      <c r="M1381">
        <v>51.372030459629201</v>
      </c>
      <c r="N1381">
        <v>0.58418934114216003</v>
      </c>
      <c r="O1381">
        <v>17.0177198261451</v>
      </c>
      <c r="P1381">
        <v>102.505077860528</v>
      </c>
      <c r="Q1381">
        <v>0.12787900476981801</v>
      </c>
    </row>
    <row r="1382" spans="1:17" hidden="1" x14ac:dyDescent="0.3">
      <c r="A1382" t="s">
        <v>2931</v>
      </c>
      <c r="B1382" t="s">
        <v>2932</v>
      </c>
      <c r="C1382" t="s">
        <v>3176</v>
      </c>
      <c r="D1382" t="s">
        <v>514</v>
      </c>
      <c r="E1382">
        <v>1283.8591311919999</v>
      </c>
      <c r="F1382">
        <v>103.51</v>
      </c>
      <c r="G1382">
        <v>35.369551813375899</v>
      </c>
      <c r="H1382">
        <v>11.8832377338261</v>
      </c>
      <c r="I1382">
        <v>27.4543447672452</v>
      </c>
      <c r="J1382">
        <v>8.7669828829901597</v>
      </c>
      <c r="K1382">
        <v>93.190130728628503</v>
      </c>
      <c r="L1382">
        <v>83.881231266592096</v>
      </c>
      <c r="M1382">
        <v>60.088496322538901</v>
      </c>
      <c r="N1382">
        <v>1.58991103463559</v>
      </c>
      <c r="O1382">
        <v>22.451937010916801</v>
      </c>
      <c r="P1382">
        <v>78.773747841105305</v>
      </c>
      <c r="Q1382">
        <v>-4.5214401534805E-2</v>
      </c>
    </row>
    <row r="1383" spans="1:17" hidden="1" x14ac:dyDescent="0.3">
      <c r="A1383" t="s">
        <v>2933</v>
      </c>
      <c r="B1383" t="s">
        <v>2934</v>
      </c>
      <c r="C1383" t="s">
        <v>3176</v>
      </c>
      <c r="D1383" t="s">
        <v>419</v>
      </c>
      <c r="E1383">
        <v>1283.4480249999999</v>
      </c>
      <c r="F1383">
        <v>1216.8499999999999</v>
      </c>
      <c r="G1383">
        <v>266.278036996168</v>
      </c>
      <c r="H1383">
        <v>-7.4145466927437402</v>
      </c>
      <c r="I1383">
        <v>140.72290888809701</v>
      </c>
      <c r="J1383">
        <v>-5.3668767191159699</v>
      </c>
      <c r="K1383">
        <v>1141.04732873487</v>
      </c>
      <c r="L1383">
        <v>802.98039169853905</v>
      </c>
      <c r="M1383">
        <v>32.728737277210797</v>
      </c>
      <c r="N1383">
        <v>0.18514870263038599</v>
      </c>
      <c r="O1383">
        <v>29.695525331799299</v>
      </c>
      <c r="P1383">
        <v>307.586668899681</v>
      </c>
      <c r="Q1383">
        <v>0.14086518229790801</v>
      </c>
    </row>
    <row r="1384" spans="1:17" hidden="1" x14ac:dyDescent="0.3">
      <c r="A1384" t="s">
        <v>2935</v>
      </c>
      <c r="B1384" t="s">
        <v>2936</v>
      </c>
      <c r="C1384" t="s">
        <v>3176</v>
      </c>
      <c r="D1384" t="s">
        <v>624</v>
      </c>
      <c r="E1384">
        <v>1273.709950578</v>
      </c>
      <c r="F1384">
        <v>51.31</v>
      </c>
      <c r="G1384">
        <v>-24.400148486083001</v>
      </c>
      <c r="H1384">
        <v>2.1482431896853398</v>
      </c>
      <c r="I1384">
        <v>-1.35299931492123</v>
      </c>
      <c r="J1384">
        <v>-0.56088924038434296</v>
      </c>
      <c r="K1384">
        <v>46.8387765011013</v>
      </c>
      <c r="L1384">
        <v>47.230756953681002</v>
      </c>
      <c r="M1384">
        <v>55.366295642277997</v>
      </c>
      <c r="N1384">
        <v>1.8072774915119401</v>
      </c>
      <c r="O1384">
        <v>30.773728318066599</v>
      </c>
      <c r="P1384">
        <v>40.961538461538403</v>
      </c>
      <c r="Q1384">
        <v>-1.8801746493385001E-2</v>
      </c>
    </row>
    <row r="1385" spans="1:17" hidden="1" x14ac:dyDescent="0.3">
      <c r="A1385" t="s">
        <v>2937</v>
      </c>
      <c r="B1385" t="s">
        <v>2938</v>
      </c>
      <c r="C1385" t="s">
        <v>3176</v>
      </c>
      <c r="D1385" t="s">
        <v>248</v>
      </c>
      <c r="E1385">
        <v>1266.16912032</v>
      </c>
      <c r="F1385">
        <v>275.10000000000002</v>
      </c>
      <c r="G1385">
        <v>94.152403390159407</v>
      </c>
      <c r="H1385">
        <v>43.2106440209539</v>
      </c>
      <c r="I1385">
        <v>47.761141379995898</v>
      </c>
      <c r="J1385">
        <v>7.2702307578098297</v>
      </c>
      <c r="K1385">
        <v>221.41775970795601</v>
      </c>
      <c r="L1385">
        <v>195.57227654058201</v>
      </c>
      <c r="M1385">
        <v>69.130794466731501</v>
      </c>
      <c r="N1385">
        <v>2.4166383972304901</v>
      </c>
      <c r="O1385">
        <v>5.4525627044710898</v>
      </c>
      <c r="P1385">
        <v>134.127659574468</v>
      </c>
      <c r="Q1385">
        <v>0.12737457006476999</v>
      </c>
    </row>
    <row r="1386" spans="1:17" hidden="1" x14ac:dyDescent="0.3">
      <c r="A1386" t="s">
        <v>2939</v>
      </c>
      <c r="B1386" t="s">
        <v>2940</v>
      </c>
      <c r="C1386" t="s">
        <v>3176</v>
      </c>
      <c r="D1386" t="s">
        <v>611</v>
      </c>
      <c r="E1386">
        <v>1266.1512126129901</v>
      </c>
      <c r="F1386">
        <v>193.83</v>
      </c>
      <c r="G1386">
        <v>-38.257228814385599</v>
      </c>
      <c r="H1386">
        <v>-4.5593965004275399</v>
      </c>
      <c r="I1386">
        <v>-31.615691937566901</v>
      </c>
      <c r="J1386">
        <v>-1.3754263437929199</v>
      </c>
      <c r="K1386">
        <v>209.20320499334699</v>
      </c>
      <c r="L1386">
        <v>224.60050151441899</v>
      </c>
      <c r="M1386">
        <v>32.985599786570802</v>
      </c>
      <c r="N1386">
        <v>0.748475803036181</v>
      </c>
      <c r="O1386">
        <v>58.824743331785498</v>
      </c>
      <c r="P1386">
        <v>4.1816715936576099</v>
      </c>
      <c r="Q1386">
        <v>8.9125816073042E-2</v>
      </c>
    </row>
    <row r="1387" spans="1:17" hidden="1" x14ac:dyDescent="0.3">
      <c r="A1387" t="s">
        <v>2941</v>
      </c>
      <c r="B1387" t="s">
        <v>2942</v>
      </c>
      <c r="C1387" t="s">
        <v>3176</v>
      </c>
      <c r="D1387" t="s">
        <v>501</v>
      </c>
      <c r="E1387">
        <v>1265.5749843399999</v>
      </c>
      <c r="F1387">
        <v>538.04999999999995</v>
      </c>
      <c r="G1387">
        <v>-21.461234567371399</v>
      </c>
      <c r="H1387">
        <v>8.2833514530525392</v>
      </c>
      <c r="I1387">
        <v>-0.84590218332914402</v>
      </c>
      <c r="J1387">
        <v>-5.2173858772509103</v>
      </c>
      <c r="K1387">
        <v>509.53370099282603</v>
      </c>
      <c r="L1387">
        <v>477.02284019067099</v>
      </c>
      <c r="M1387">
        <v>49.120780709233799</v>
      </c>
      <c r="N1387">
        <v>1.3185104243514201</v>
      </c>
      <c r="O1387">
        <v>21.717312517423998</v>
      </c>
      <c r="P1387">
        <v>51.991525423728802</v>
      </c>
      <c r="Q1387">
        <v>-1.1800200956393E-2</v>
      </c>
    </row>
    <row r="1388" spans="1:17" hidden="1" x14ac:dyDescent="0.3">
      <c r="A1388" t="s">
        <v>2943</v>
      </c>
      <c r="B1388" t="s">
        <v>2944</v>
      </c>
      <c r="C1388" t="s">
        <v>3176</v>
      </c>
      <c r="D1388" t="s">
        <v>2945</v>
      </c>
      <c r="E1388">
        <v>1264.5665899999999</v>
      </c>
      <c r="F1388">
        <v>509.65</v>
      </c>
      <c r="G1388">
        <v>135.344201847058</v>
      </c>
      <c r="H1388">
        <v>-3.9917726164263501</v>
      </c>
      <c r="I1388">
        <v>41.791885165313303</v>
      </c>
      <c r="J1388">
        <v>3.0471296283557501</v>
      </c>
      <c r="K1388">
        <v>477.69629598542502</v>
      </c>
      <c r="L1388">
        <v>376.67895361169599</v>
      </c>
      <c r="M1388">
        <v>53.690900344516997</v>
      </c>
      <c r="N1388">
        <v>1.7180381695054301</v>
      </c>
      <c r="O1388">
        <v>7.9171980771117498</v>
      </c>
      <c r="P1388">
        <v>172.540106951871</v>
      </c>
    </row>
    <row r="1389" spans="1:17" hidden="1" x14ac:dyDescent="0.3">
      <c r="A1389" t="s">
        <v>2946</v>
      </c>
      <c r="B1389" t="s">
        <v>2947</v>
      </c>
      <c r="C1389" t="s">
        <v>3176</v>
      </c>
      <c r="D1389" t="s">
        <v>419</v>
      </c>
      <c r="E1389">
        <v>1264.05570584</v>
      </c>
      <c r="F1389">
        <v>3953.5</v>
      </c>
      <c r="G1389">
        <v>-4.0428578637992798</v>
      </c>
      <c r="H1389">
        <v>-1.3736201549248299</v>
      </c>
      <c r="I1389">
        <v>19.040087142860202</v>
      </c>
      <c r="J1389">
        <v>-0.29000879950143599</v>
      </c>
      <c r="K1389">
        <v>3939.3164962605101</v>
      </c>
      <c r="L1389">
        <v>3475.2152905296398</v>
      </c>
      <c r="M1389">
        <v>42.782694924416298</v>
      </c>
      <c r="N1389">
        <v>0.25346173342449602</v>
      </c>
      <c r="O1389">
        <v>15.1814847603389</v>
      </c>
      <c r="P1389">
        <v>63.0309278350515</v>
      </c>
      <c r="Q1389">
        <v>1.4331235030057E-2</v>
      </c>
    </row>
    <row r="1390" spans="1:17" hidden="1" x14ac:dyDescent="0.3">
      <c r="A1390" t="s">
        <v>2948</v>
      </c>
      <c r="B1390" t="s">
        <v>2949</v>
      </c>
      <c r="C1390" t="s">
        <v>3176</v>
      </c>
      <c r="D1390" t="s">
        <v>1405</v>
      </c>
      <c r="E1390">
        <v>1263.2376090499999</v>
      </c>
      <c r="F1390">
        <v>827.05</v>
      </c>
      <c r="G1390">
        <v>106.178924325937</v>
      </c>
      <c r="H1390">
        <v>-4.1074277701823299</v>
      </c>
      <c r="I1390">
        <v>96.589068288015</v>
      </c>
      <c r="J1390">
        <v>1.9067190262649001</v>
      </c>
      <c r="K1390">
        <v>762.39558912578002</v>
      </c>
      <c r="L1390">
        <v>567.17049622455897</v>
      </c>
      <c r="M1390">
        <v>46.804548381280497</v>
      </c>
      <c r="N1390">
        <v>0.32210923634590999</v>
      </c>
      <c r="O1390">
        <v>24.1762892207242</v>
      </c>
      <c r="P1390">
        <v>154.47692307692299</v>
      </c>
      <c r="Q1390">
        <v>0.15228911632015099</v>
      </c>
    </row>
    <row r="1391" spans="1:17" hidden="1" x14ac:dyDescent="0.3">
      <c r="A1391" t="s">
        <v>2950</v>
      </c>
      <c r="B1391" t="s">
        <v>2951</v>
      </c>
      <c r="C1391" t="s">
        <v>3176</v>
      </c>
      <c r="D1391" t="s">
        <v>258</v>
      </c>
      <c r="E1391">
        <v>1258.5820000000001</v>
      </c>
      <c r="F1391">
        <v>2561.9</v>
      </c>
      <c r="G1391">
        <v>115.274515699681</v>
      </c>
      <c r="H1391">
        <v>9.2758629737898701</v>
      </c>
      <c r="I1391">
        <v>110.173362681995</v>
      </c>
      <c r="J1391">
        <v>20.635617338088199</v>
      </c>
      <c r="K1391">
        <v>1960.3417875077901</v>
      </c>
      <c r="L1391">
        <v>1532.0085494856701</v>
      </c>
      <c r="M1391">
        <v>76.588793913789203</v>
      </c>
      <c r="N1391">
        <v>1.26127636132412</v>
      </c>
      <c r="O1391">
        <v>1.4871774854600099</v>
      </c>
      <c r="P1391">
        <v>155.156615706389</v>
      </c>
      <c r="Q1391">
        <v>8.8839662508274006E-2</v>
      </c>
    </row>
    <row r="1392" spans="1:17" hidden="1" x14ac:dyDescent="0.3">
      <c r="A1392" t="s">
        <v>2952</v>
      </c>
      <c r="B1392" t="s">
        <v>2953</v>
      </c>
      <c r="C1392" t="s">
        <v>3176</v>
      </c>
      <c r="D1392" t="s">
        <v>81</v>
      </c>
      <c r="E1392">
        <v>1258.2643134479999</v>
      </c>
      <c r="F1392">
        <v>125.58</v>
      </c>
      <c r="G1392">
        <v>-14.3119619330527</v>
      </c>
      <c r="H1392">
        <v>39.856260457990999</v>
      </c>
      <c r="I1392">
        <v>-4.3368894416042902</v>
      </c>
      <c r="J1392">
        <v>17.097982435426001</v>
      </c>
      <c r="K1392">
        <v>106.473753939224</v>
      </c>
      <c r="L1392">
        <v>106.26063167357999</v>
      </c>
      <c r="M1392">
        <v>82.213065658850198</v>
      </c>
      <c r="N1392">
        <v>3.37950670594411</v>
      </c>
      <c r="O1392">
        <v>16.539257843605601</v>
      </c>
      <c r="P1392">
        <v>43.684210526315702</v>
      </c>
      <c r="Q1392">
        <v>-2.2722050510506998E-2</v>
      </c>
    </row>
    <row r="1393" spans="1:17" hidden="1" x14ac:dyDescent="0.3">
      <c r="A1393" t="s">
        <v>2954</v>
      </c>
      <c r="B1393" t="s">
        <v>2955</v>
      </c>
      <c r="C1393" t="s">
        <v>3176</v>
      </c>
      <c r="D1393" t="s">
        <v>204</v>
      </c>
      <c r="E1393">
        <v>1252.7033750000001</v>
      </c>
      <c r="F1393">
        <v>136</v>
      </c>
      <c r="G1393">
        <v>-13.230880851971699</v>
      </c>
      <c r="H1393">
        <v>-4.7432728892032197</v>
      </c>
      <c r="I1393">
        <v>-1.6795733257057699</v>
      </c>
      <c r="J1393">
        <v>-0.74365672541137995</v>
      </c>
      <c r="K1393">
        <v>139.34607379678201</v>
      </c>
      <c r="L1393">
        <v>131.168341979128</v>
      </c>
      <c r="M1393">
        <v>37.499921114952897</v>
      </c>
      <c r="N1393">
        <v>0.95693606386275498</v>
      </c>
      <c r="O1393">
        <v>14.705882352941099</v>
      </c>
      <c r="P1393">
        <v>24.7706422018348</v>
      </c>
      <c r="Q1393">
        <v>8.7161967836746998E-2</v>
      </c>
    </row>
    <row r="1394" spans="1:17" hidden="1" x14ac:dyDescent="0.3">
      <c r="A1394" t="s">
        <v>2956</v>
      </c>
      <c r="B1394" t="s">
        <v>2957</v>
      </c>
      <c r="C1394" t="s">
        <v>3176</v>
      </c>
      <c r="D1394" t="s">
        <v>553</v>
      </c>
      <c r="E1394">
        <v>1248.644667342</v>
      </c>
      <c r="F1394">
        <v>226.6</v>
      </c>
      <c r="G1394">
        <v>-8.9732468928832905</v>
      </c>
      <c r="H1394">
        <v>-4.7136748202385199</v>
      </c>
      <c r="I1394">
        <v>-6.7197015865651801</v>
      </c>
      <c r="J1394">
        <v>-1.7451020101650101</v>
      </c>
      <c r="K1394">
        <v>240.67898452278399</v>
      </c>
      <c r="L1394">
        <v>227.505233617985</v>
      </c>
      <c r="M1394">
        <v>39.282440155448299</v>
      </c>
      <c r="N1394">
        <v>0.44251963562241697</v>
      </c>
      <c r="O1394">
        <v>29.037952338923201</v>
      </c>
      <c r="P1394">
        <v>25.193370165745801</v>
      </c>
      <c r="Q1394">
        <v>3.9250944655367999E-2</v>
      </c>
    </row>
    <row r="1395" spans="1:17" hidden="1" x14ac:dyDescent="0.3">
      <c r="A1395" t="s">
        <v>2958</v>
      </c>
      <c r="B1395" t="s">
        <v>2959</v>
      </c>
      <c r="C1395" t="s">
        <v>3176</v>
      </c>
      <c r="D1395" t="s">
        <v>2960</v>
      </c>
      <c r="E1395">
        <v>1243.5001429500001</v>
      </c>
      <c r="F1395">
        <v>1431.85</v>
      </c>
      <c r="G1395">
        <v>45.782484855431797</v>
      </c>
      <c r="H1395">
        <v>13.739797254855199</v>
      </c>
      <c r="I1395">
        <v>76.131190314895306</v>
      </c>
      <c r="J1395">
        <v>-0.64740007042416103</v>
      </c>
      <c r="K1395">
        <v>1280.7834815112999</v>
      </c>
      <c r="L1395">
        <v>982.76298745570898</v>
      </c>
      <c r="M1395">
        <v>56.534063559898897</v>
      </c>
      <c r="N1395">
        <v>0.44194401789847598</v>
      </c>
      <c r="O1395">
        <v>8.2515626636868493</v>
      </c>
      <c r="P1395">
        <v>116.94696969696901</v>
      </c>
      <c r="Q1395">
        <v>9.4176857901116004E-2</v>
      </c>
    </row>
    <row r="1396" spans="1:17" hidden="1" x14ac:dyDescent="0.3">
      <c r="A1396" t="s">
        <v>2961</v>
      </c>
      <c r="B1396" t="s">
        <v>2962</v>
      </c>
      <c r="C1396" t="s">
        <v>3176</v>
      </c>
      <c r="D1396" t="s">
        <v>127</v>
      </c>
      <c r="E1396">
        <v>1236.63185168</v>
      </c>
      <c r="F1396">
        <v>659.15</v>
      </c>
      <c r="G1396">
        <v>-15.727571735546199</v>
      </c>
      <c r="H1396">
        <v>-9.4733674383188298</v>
      </c>
      <c r="I1396">
        <v>0.15124438611878499</v>
      </c>
      <c r="J1396">
        <v>-1.3840800535389799</v>
      </c>
      <c r="K1396">
        <v>685.47947942825601</v>
      </c>
      <c r="L1396">
        <v>652.52715526432905</v>
      </c>
      <c r="M1396">
        <v>31.159099214735502</v>
      </c>
      <c r="N1396">
        <v>0.87619505506392903</v>
      </c>
      <c r="O1396">
        <v>28.1954031707502</v>
      </c>
      <c r="P1396">
        <v>20.063752276867</v>
      </c>
      <c r="Q1396">
        <v>4.8577143840380997E-2</v>
      </c>
    </row>
    <row r="1397" spans="1:17" hidden="1" x14ac:dyDescent="0.3">
      <c r="A1397" t="s">
        <v>2963</v>
      </c>
      <c r="B1397" t="s">
        <v>2964</v>
      </c>
      <c r="C1397" t="s">
        <v>3176</v>
      </c>
      <c r="D1397" t="s">
        <v>376</v>
      </c>
      <c r="E1397">
        <v>1229.640156169</v>
      </c>
      <c r="F1397">
        <v>171.8</v>
      </c>
      <c r="G1397">
        <v>-23.734193645360801</v>
      </c>
      <c r="H1397">
        <v>7.0834616730936499</v>
      </c>
      <c r="I1397">
        <v>8.4354081340189602</v>
      </c>
      <c r="J1397">
        <v>-5.6336200427525096</v>
      </c>
      <c r="K1397">
        <v>168.806720302114</v>
      </c>
      <c r="L1397">
        <v>159.18867463229901</v>
      </c>
      <c r="M1397">
        <v>48.263148876041797</v>
      </c>
      <c r="N1397">
        <v>1.8941508681250601</v>
      </c>
      <c r="O1397">
        <v>13.7951105937136</v>
      </c>
      <c r="P1397">
        <v>30.596731280881698</v>
      </c>
      <c r="Q1397">
        <v>1.052292293149E-2</v>
      </c>
    </row>
    <row r="1398" spans="1:17" hidden="1" x14ac:dyDescent="0.3">
      <c r="A1398" t="s">
        <v>2965</v>
      </c>
      <c r="B1398" t="s">
        <v>2966</v>
      </c>
      <c r="C1398" t="s">
        <v>3176</v>
      </c>
      <c r="D1398" t="s">
        <v>681</v>
      </c>
      <c r="E1398">
        <v>1226.9266378</v>
      </c>
      <c r="F1398">
        <v>140.9</v>
      </c>
      <c r="G1398">
        <v>-48.678586954487798</v>
      </c>
      <c r="H1398">
        <v>-8.7209860880721397</v>
      </c>
      <c r="I1398">
        <v>-27.055467843771801</v>
      </c>
      <c r="J1398">
        <v>-1.6675379722952199</v>
      </c>
      <c r="K1398">
        <v>151.42222017425101</v>
      </c>
      <c r="L1398">
        <v>159.83918391330999</v>
      </c>
      <c r="M1398">
        <v>19.2630091945522</v>
      </c>
      <c r="N1398">
        <v>0.51254538073646205</v>
      </c>
      <c r="O1398">
        <v>41.909155429382501</v>
      </c>
      <c r="P1398">
        <v>11.4715189873417</v>
      </c>
      <c r="Q1398">
        <v>6.3511425947198996E-2</v>
      </c>
    </row>
    <row r="1399" spans="1:17" hidden="1" x14ac:dyDescent="0.3">
      <c r="A1399" t="s">
        <v>2967</v>
      </c>
      <c r="B1399" t="s">
        <v>2968</v>
      </c>
      <c r="C1399" t="s">
        <v>3176</v>
      </c>
      <c r="D1399" t="s">
        <v>127</v>
      </c>
      <c r="E1399">
        <v>1223.1498707999999</v>
      </c>
      <c r="F1399">
        <v>139.03</v>
      </c>
      <c r="G1399">
        <v>-23.318088775245201</v>
      </c>
      <c r="H1399">
        <v>-4.8185304164306197</v>
      </c>
      <c r="I1399">
        <v>-10.355410694662901</v>
      </c>
      <c r="J1399">
        <v>0.892146353500615</v>
      </c>
      <c r="K1399">
        <v>144.51647312234101</v>
      </c>
      <c r="L1399">
        <v>144.810205581475</v>
      </c>
      <c r="M1399">
        <v>41.722452607362897</v>
      </c>
      <c r="N1399">
        <v>0.81229408010219295</v>
      </c>
      <c r="O1399">
        <v>39.754009925915199</v>
      </c>
      <c r="P1399">
        <v>19.339055793991399</v>
      </c>
      <c r="Q1399">
        <v>4.7861833751989998E-2</v>
      </c>
    </row>
    <row r="1400" spans="1:17" hidden="1" x14ac:dyDescent="0.3">
      <c r="A1400" t="s">
        <v>2969</v>
      </c>
      <c r="B1400" t="s">
        <v>2970</v>
      </c>
      <c r="C1400" t="s">
        <v>3176</v>
      </c>
      <c r="D1400" t="s">
        <v>769</v>
      </c>
      <c r="E1400">
        <v>1218.2682115350001</v>
      </c>
      <c r="F1400">
        <v>241.35</v>
      </c>
      <c r="G1400">
        <v>-32.707147605466197</v>
      </c>
      <c r="H1400">
        <v>-16.0645748142285</v>
      </c>
      <c r="I1400">
        <v>-19.6707185940787</v>
      </c>
      <c r="J1400">
        <v>0.82296410094968897</v>
      </c>
      <c r="K1400">
        <v>264.34400569241302</v>
      </c>
      <c r="M1400">
        <v>32.166590857088202</v>
      </c>
      <c r="N1400">
        <v>0.80386425508939696</v>
      </c>
      <c r="O1400">
        <v>32.877563704163997</v>
      </c>
      <c r="P1400">
        <v>6.0180101032286402</v>
      </c>
    </row>
    <row r="1401" spans="1:17" hidden="1" x14ac:dyDescent="0.3">
      <c r="A1401" t="s">
        <v>2971</v>
      </c>
      <c r="B1401" t="s">
        <v>2972</v>
      </c>
      <c r="C1401" t="s">
        <v>3176</v>
      </c>
      <c r="D1401" t="s">
        <v>2489</v>
      </c>
      <c r="E1401">
        <v>1216.7388000000001</v>
      </c>
      <c r="F1401">
        <v>1938.1</v>
      </c>
      <c r="G1401">
        <v>163.986005455823</v>
      </c>
      <c r="H1401">
        <v>60.069403637487298</v>
      </c>
      <c r="I1401">
        <v>197.28199454422801</v>
      </c>
      <c r="J1401">
        <v>5.4733714253377803</v>
      </c>
      <c r="K1401">
        <v>1460.5912190126801</v>
      </c>
      <c r="L1401">
        <v>988.02883355505696</v>
      </c>
      <c r="M1401">
        <v>85.4461508759465</v>
      </c>
      <c r="N1401">
        <v>1.7597707794002999</v>
      </c>
      <c r="O1401">
        <v>6.3954388318456301</v>
      </c>
      <c r="P1401">
        <v>260.24163568773201</v>
      </c>
    </row>
    <row r="1402" spans="1:17" hidden="1" x14ac:dyDescent="0.3">
      <c r="A1402" t="s">
        <v>2973</v>
      </c>
      <c r="B1402" t="s">
        <v>2974</v>
      </c>
      <c r="C1402" t="s">
        <v>3176</v>
      </c>
      <c r="D1402" t="s">
        <v>999</v>
      </c>
      <c r="E1402">
        <v>1216.6008760499999</v>
      </c>
      <c r="F1402">
        <v>840.9</v>
      </c>
      <c r="G1402">
        <v>2.0170384844951799</v>
      </c>
      <c r="H1402">
        <v>14.8987197789513</v>
      </c>
      <c r="I1402">
        <v>29.0166549662422</v>
      </c>
      <c r="J1402">
        <v>-2.4295410329524798</v>
      </c>
      <c r="K1402">
        <v>803.20767985540397</v>
      </c>
      <c r="L1402">
        <v>696.64696145590699</v>
      </c>
      <c r="M1402">
        <v>53.317143231903103</v>
      </c>
      <c r="N1402">
        <v>2.1972104153716701</v>
      </c>
      <c r="O1402">
        <v>17.612082292781501</v>
      </c>
      <c r="P1402">
        <v>61.091954022988503</v>
      </c>
      <c r="Q1402">
        <v>0.114801171110351</v>
      </c>
    </row>
    <row r="1403" spans="1:17" hidden="1" x14ac:dyDescent="0.3">
      <c r="A1403" t="s">
        <v>2975</v>
      </c>
      <c r="B1403" t="s">
        <v>2976</v>
      </c>
      <c r="C1403" t="s">
        <v>3176</v>
      </c>
      <c r="D1403" t="s">
        <v>21</v>
      </c>
      <c r="E1403">
        <v>1215.24</v>
      </c>
      <c r="F1403">
        <v>1025.0999999999999</v>
      </c>
      <c r="G1403">
        <v>-28.931975481521</v>
      </c>
      <c r="H1403">
        <v>-3.7979870552056298</v>
      </c>
      <c r="I1403">
        <v>-26.803505335181899</v>
      </c>
      <c r="J1403">
        <v>1.20981679796477</v>
      </c>
      <c r="K1403">
        <v>1065.05924856501</v>
      </c>
      <c r="L1403">
        <v>1088.0545151507199</v>
      </c>
      <c r="M1403">
        <v>41.570491562806303</v>
      </c>
      <c r="N1403">
        <v>0.68505858926046304</v>
      </c>
      <c r="O1403">
        <v>43.147010047800201</v>
      </c>
      <c r="P1403">
        <v>7.2785306891319097</v>
      </c>
      <c r="Q1403">
        <v>9.9534544931146995E-2</v>
      </c>
    </row>
    <row r="1404" spans="1:17" hidden="1" x14ac:dyDescent="0.3">
      <c r="A1404" t="s">
        <v>2977</v>
      </c>
      <c r="B1404" t="s">
        <v>2978</v>
      </c>
      <c r="C1404" t="s">
        <v>3176</v>
      </c>
      <c r="D1404" t="s">
        <v>1214</v>
      </c>
      <c r="E1404">
        <v>1209.6604124999999</v>
      </c>
      <c r="F1404">
        <v>172.45</v>
      </c>
      <c r="G1404">
        <v>242.299901380938</v>
      </c>
      <c r="H1404">
        <v>-21.832171268868699</v>
      </c>
      <c r="I1404">
        <v>-23.964886447781598</v>
      </c>
      <c r="J1404">
        <v>4.6961793493748898</v>
      </c>
      <c r="K1404">
        <v>192.16147253206</v>
      </c>
      <c r="L1404">
        <v>159.786430132687</v>
      </c>
      <c r="M1404">
        <v>30.997745331505101</v>
      </c>
      <c r="N1404">
        <v>0.33240438645528098</v>
      </c>
      <c r="O1404">
        <v>43.751812119454897</v>
      </c>
      <c r="P1404">
        <v>305.383168782322</v>
      </c>
      <c r="Q1404">
        <v>0.17887284483735599</v>
      </c>
    </row>
    <row r="1405" spans="1:17" hidden="1" x14ac:dyDescent="0.3">
      <c r="A1405" t="s">
        <v>2979</v>
      </c>
      <c r="B1405" t="s">
        <v>2980</v>
      </c>
      <c r="C1405" t="s">
        <v>3176</v>
      </c>
      <c r="D1405" t="s">
        <v>545</v>
      </c>
      <c r="E1405">
        <v>1199.5517577600001</v>
      </c>
      <c r="F1405">
        <v>97</v>
      </c>
      <c r="G1405">
        <v>126.100305148324</v>
      </c>
      <c r="H1405">
        <v>4.83711769993785</v>
      </c>
      <c r="I1405">
        <v>16.679535744250298</v>
      </c>
      <c r="J1405">
        <v>5.8060380989851703</v>
      </c>
      <c r="K1405">
        <v>93.212825951923406</v>
      </c>
      <c r="L1405">
        <v>77.589781992615897</v>
      </c>
      <c r="M1405">
        <v>53.888885933874597</v>
      </c>
      <c r="N1405">
        <v>1.6799501554484</v>
      </c>
      <c r="O1405">
        <v>22.3195876288659</v>
      </c>
      <c r="P1405">
        <v>164.742953899578</v>
      </c>
      <c r="Q1405">
        <v>0.113229086148997</v>
      </c>
    </row>
    <row r="1406" spans="1:17" hidden="1" x14ac:dyDescent="0.3">
      <c r="A1406" t="s">
        <v>2981</v>
      </c>
      <c r="B1406" t="s">
        <v>2982</v>
      </c>
      <c r="C1406" t="s">
        <v>3176</v>
      </c>
      <c r="D1406" t="s">
        <v>127</v>
      </c>
      <c r="E1406">
        <v>1198.3342285599999</v>
      </c>
      <c r="F1406">
        <v>987.3</v>
      </c>
      <c r="G1406">
        <v>536.67100910350098</v>
      </c>
      <c r="H1406">
        <v>5.4163310163580896</v>
      </c>
      <c r="I1406">
        <v>54.437915672227099</v>
      </c>
      <c r="J1406">
        <v>1.0271626729116401</v>
      </c>
      <c r="K1406">
        <v>886.32139559694895</v>
      </c>
      <c r="L1406">
        <v>643.93988707584106</v>
      </c>
      <c r="M1406">
        <v>48.056848587968098</v>
      </c>
      <c r="N1406">
        <v>0.99980685473210396</v>
      </c>
      <c r="O1406">
        <v>3.1094905297275499</v>
      </c>
      <c r="P1406">
        <v>800.41039671682597</v>
      </c>
      <c r="Q1406">
        <v>0.170957978720743</v>
      </c>
    </row>
    <row r="1407" spans="1:17" hidden="1" x14ac:dyDescent="0.3">
      <c r="A1407" t="s">
        <v>2983</v>
      </c>
      <c r="B1407" t="s">
        <v>2984</v>
      </c>
      <c r="C1407" t="s">
        <v>3176</v>
      </c>
      <c r="D1407" t="s">
        <v>281</v>
      </c>
      <c r="E1407">
        <v>1197.58437807</v>
      </c>
      <c r="F1407">
        <v>430.7</v>
      </c>
      <c r="G1407">
        <v>-41.4602475696095</v>
      </c>
      <c r="H1407">
        <v>8.9553858589011295</v>
      </c>
      <c r="I1407">
        <v>-12.5215255062044</v>
      </c>
      <c r="J1407">
        <v>8.1748993622135195</v>
      </c>
      <c r="K1407">
        <v>404.91065907694599</v>
      </c>
      <c r="L1407">
        <v>430.32404119036198</v>
      </c>
      <c r="M1407">
        <v>75.712960006549196</v>
      </c>
      <c r="N1407">
        <v>1.4643638455824799</v>
      </c>
      <c r="O1407">
        <v>22.811701880659299</v>
      </c>
      <c r="P1407">
        <v>17.006248302091802</v>
      </c>
      <c r="Q1407">
        <v>-0.12997917494637001</v>
      </c>
    </row>
    <row r="1408" spans="1:17" hidden="1" x14ac:dyDescent="0.3">
      <c r="A1408" t="s">
        <v>2985</v>
      </c>
      <c r="B1408" t="s">
        <v>2986</v>
      </c>
      <c r="C1408" t="s">
        <v>3176</v>
      </c>
      <c r="D1408" t="s">
        <v>358</v>
      </c>
      <c r="E1408">
        <v>1190.7511203500001</v>
      </c>
      <c r="F1408">
        <v>228.3</v>
      </c>
      <c r="G1408">
        <v>-17.204971064594002</v>
      </c>
      <c r="H1408">
        <v>-10.8184703118817</v>
      </c>
      <c r="I1408">
        <v>-5.6143023753106496</v>
      </c>
      <c r="J1408">
        <v>-2.0394005056412099</v>
      </c>
      <c r="K1408">
        <v>230.703968823568</v>
      </c>
      <c r="L1408">
        <v>221.15807584066201</v>
      </c>
      <c r="M1408">
        <v>40.700322839985603</v>
      </c>
      <c r="N1408">
        <v>0.78199813578433597</v>
      </c>
      <c r="O1408">
        <v>18.243539202803301</v>
      </c>
      <c r="P1408">
        <v>24.515953095173099</v>
      </c>
      <c r="Q1408">
        <v>6.1922354993205003E-2</v>
      </c>
    </row>
    <row r="1409" spans="1:17" hidden="1" x14ac:dyDescent="0.3">
      <c r="A1409" t="s">
        <v>2987</v>
      </c>
      <c r="B1409" t="s">
        <v>2988</v>
      </c>
      <c r="C1409" t="s">
        <v>3176</v>
      </c>
      <c r="D1409" t="s">
        <v>135</v>
      </c>
      <c r="E1409">
        <v>1186.0475018699999</v>
      </c>
      <c r="F1409">
        <v>930.05</v>
      </c>
      <c r="G1409">
        <v>143.79770617661501</v>
      </c>
      <c r="H1409">
        <v>-6.6196394725253898</v>
      </c>
      <c r="I1409">
        <v>38.224126635979097</v>
      </c>
      <c r="J1409">
        <v>2.0168714687356499</v>
      </c>
      <c r="K1409">
        <v>976.900677721389</v>
      </c>
      <c r="L1409">
        <v>757.99797948532205</v>
      </c>
      <c r="M1409">
        <v>47.163936167207801</v>
      </c>
      <c r="N1409">
        <v>0.33390103567318702</v>
      </c>
      <c r="O1409">
        <v>55.099188215687299</v>
      </c>
      <c r="P1409">
        <v>196.666666666666</v>
      </c>
    </row>
    <row r="1410" spans="1:17" hidden="1" x14ac:dyDescent="0.3">
      <c r="A1410" t="s">
        <v>2989</v>
      </c>
      <c r="B1410" t="s">
        <v>2990</v>
      </c>
      <c r="C1410" t="s">
        <v>3176</v>
      </c>
      <c r="D1410" t="s">
        <v>414</v>
      </c>
      <c r="E1410">
        <v>1184.9895122519999</v>
      </c>
      <c r="F1410">
        <v>47.19</v>
      </c>
      <c r="G1410">
        <v>13.9753161339609</v>
      </c>
      <c r="H1410">
        <v>-0.72416128039397598</v>
      </c>
      <c r="I1410">
        <v>-31.730847488655002</v>
      </c>
      <c r="J1410">
        <v>0.98791122098195905</v>
      </c>
      <c r="K1410">
        <v>50.027109134217397</v>
      </c>
      <c r="L1410">
        <v>51.412202871099801</v>
      </c>
      <c r="M1410">
        <v>42.881953249811303</v>
      </c>
      <c r="N1410">
        <v>0.52509482451330203</v>
      </c>
      <c r="O1410">
        <v>74.825174825174798</v>
      </c>
      <c r="P1410">
        <v>45.199999999999903</v>
      </c>
    </row>
    <row r="1411" spans="1:17" hidden="1" x14ac:dyDescent="0.3">
      <c r="A1411" t="s">
        <v>2991</v>
      </c>
      <c r="B1411" t="s">
        <v>2992</v>
      </c>
      <c r="C1411" t="s">
        <v>3176</v>
      </c>
      <c r="D1411" t="s">
        <v>376</v>
      </c>
      <c r="E1411">
        <v>1182.90536</v>
      </c>
      <c r="F1411">
        <v>345.3</v>
      </c>
      <c r="G1411">
        <v>30.7855478179223</v>
      </c>
      <c r="H1411">
        <v>-1.7440591007633801</v>
      </c>
      <c r="I1411">
        <v>36.364881505381398</v>
      </c>
      <c r="J1411">
        <v>-2.18940044112211</v>
      </c>
      <c r="K1411">
        <v>332.45326148031597</v>
      </c>
      <c r="L1411">
        <v>274.58629355449801</v>
      </c>
      <c r="M1411">
        <v>43.151303011467697</v>
      </c>
      <c r="N1411">
        <v>0.35632739947236902</v>
      </c>
      <c r="O1411">
        <v>12.8439038517231</v>
      </c>
      <c r="P1411">
        <v>75.323686214775293</v>
      </c>
    </row>
    <row r="1412" spans="1:17" hidden="1" x14ac:dyDescent="0.3">
      <c r="A1412" t="s">
        <v>2993</v>
      </c>
      <c r="B1412" t="s">
        <v>2994</v>
      </c>
      <c r="C1412" t="s">
        <v>3176</v>
      </c>
      <c r="D1412" t="s">
        <v>624</v>
      </c>
      <c r="E1412">
        <v>1182.1913664649901</v>
      </c>
      <c r="F1412">
        <v>2663.15</v>
      </c>
      <c r="G1412">
        <v>25.489280112017401</v>
      </c>
      <c r="H1412">
        <v>10.4420954418135</v>
      </c>
      <c r="I1412">
        <v>27.231996833681698</v>
      </c>
      <c r="J1412">
        <v>-1.72718963254064</v>
      </c>
      <c r="K1412">
        <v>2489.6650505595799</v>
      </c>
      <c r="L1412">
        <v>2130.9379321393799</v>
      </c>
      <c r="M1412">
        <v>51.244155369854496</v>
      </c>
      <c r="N1412">
        <v>1.1376199460960901</v>
      </c>
      <c r="O1412">
        <v>16.3659576065936</v>
      </c>
      <c r="P1412">
        <v>75.785478547854794</v>
      </c>
      <c r="Q1412">
        <v>7.2152352042983994E-2</v>
      </c>
    </row>
    <row r="1413" spans="1:17" hidden="1" x14ac:dyDescent="0.3">
      <c r="A1413" t="s">
        <v>2995</v>
      </c>
      <c r="B1413" t="s">
        <v>2996</v>
      </c>
      <c r="C1413" t="s">
        <v>3176</v>
      </c>
      <c r="D1413" t="s">
        <v>204</v>
      </c>
      <c r="E1413">
        <v>1181.6695973000001</v>
      </c>
      <c r="F1413">
        <v>662.55</v>
      </c>
      <c r="G1413">
        <v>-15.633990508967299</v>
      </c>
      <c r="H1413">
        <v>-2.1501052842201399E-2</v>
      </c>
      <c r="I1413">
        <v>11.115881219748699</v>
      </c>
      <c r="J1413">
        <v>0.71822115402537801</v>
      </c>
      <c r="K1413">
        <v>669.09616101690301</v>
      </c>
      <c r="L1413">
        <v>626.61620986922605</v>
      </c>
      <c r="M1413">
        <v>40.4907348954764</v>
      </c>
      <c r="N1413">
        <v>0.80304256681014696</v>
      </c>
      <c r="O1413">
        <v>14.708323900083</v>
      </c>
      <c r="P1413">
        <v>35.186696592532101</v>
      </c>
      <c r="Q1413">
        <v>5.7649876352024003E-2</v>
      </c>
    </row>
    <row r="1414" spans="1:17" hidden="1" x14ac:dyDescent="0.3">
      <c r="A1414" t="s">
        <v>2997</v>
      </c>
      <c r="B1414" t="s">
        <v>2998</v>
      </c>
      <c r="C1414" t="s">
        <v>3176</v>
      </c>
      <c r="D1414" t="s">
        <v>21</v>
      </c>
      <c r="E1414">
        <v>1179.5410694299901</v>
      </c>
      <c r="F1414">
        <v>715.2</v>
      </c>
      <c r="G1414">
        <v>206.145241682045</v>
      </c>
      <c r="H1414">
        <v>9.2293441046903499</v>
      </c>
      <c r="I1414">
        <v>19.123191161269201</v>
      </c>
      <c r="J1414">
        <v>2.0771955129997299</v>
      </c>
      <c r="K1414">
        <v>652.11053950419796</v>
      </c>
      <c r="L1414">
        <v>525.46904904654696</v>
      </c>
      <c r="M1414">
        <v>54.294098234086803</v>
      </c>
      <c r="N1414">
        <v>0.72085131676554004</v>
      </c>
      <c r="O1414">
        <v>6.9630872483221298</v>
      </c>
      <c r="P1414">
        <v>286.49013780059403</v>
      </c>
      <c r="Q1414">
        <v>0.13138966107047301</v>
      </c>
    </row>
    <row r="1415" spans="1:17" hidden="1" x14ac:dyDescent="0.3">
      <c r="A1415" t="s">
        <v>2999</v>
      </c>
      <c r="B1415" t="s">
        <v>3000</v>
      </c>
      <c r="C1415" t="s">
        <v>3176</v>
      </c>
      <c r="D1415" t="s">
        <v>414</v>
      </c>
      <c r="E1415">
        <v>1178.6014286279999</v>
      </c>
      <c r="F1415">
        <v>47.1</v>
      </c>
      <c r="G1415">
        <v>-18.653237455430599</v>
      </c>
      <c r="H1415">
        <v>0.480483014000188</v>
      </c>
      <c r="I1415">
        <v>-18.862027791624801</v>
      </c>
      <c r="J1415">
        <v>1.8894714723345101</v>
      </c>
      <c r="K1415">
        <v>47.7596070608014</v>
      </c>
      <c r="L1415">
        <v>46.503843296102403</v>
      </c>
      <c r="M1415">
        <v>46.933565969996799</v>
      </c>
      <c r="N1415">
        <v>0.42029563259707697</v>
      </c>
      <c r="O1415">
        <v>28.450106157112501</v>
      </c>
      <c r="P1415">
        <v>36.918604651162703</v>
      </c>
    </row>
    <row r="1416" spans="1:17" hidden="1" x14ac:dyDescent="0.3">
      <c r="A1416" t="s">
        <v>3001</v>
      </c>
      <c r="B1416" t="s">
        <v>3002</v>
      </c>
      <c r="C1416" t="s">
        <v>3176</v>
      </c>
      <c r="D1416" t="s">
        <v>501</v>
      </c>
      <c r="E1416">
        <v>1171.915784459</v>
      </c>
      <c r="F1416">
        <v>158.37</v>
      </c>
      <c r="G1416">
        <v>-28.8363408904526</v>
      </c>
      <c r="H1416">
        <v>-5.3275747802028004</v>
      </c>
      <c r="I1416">
        <v>-28.094114094489999</v>
      </c>
      <c r="J1416">
        <v>-2.5053646148534598</v>
      </c>
      <c r="K1416">
        <v>163.10518911225401</v>
      </c>
      <c r="L1416">
        <v>163.07722475301199</v>
      </c>
      <c r="M1416">
        <v>44.576703932524403</v>
      </c>
      <c r="N1416">
        <v>0.86140999718974798</v>
      </c>
      <c r="O1416">
        <v>37.052472059102101</v>
      </c>
      <c r="P1416">
        <v>24.7499015360378</v>
      </c>
      <c r="Q1416">
        <v>6.2700168261191E-2</v>
      </c>
    </row>
    <row r="1417" spans="1:17" hidden="1" x14ac:dyDescent="0.3">
      <c r="A1417" t="s">
        <v>3003</v>
      </c>
      <c r="B1417" t="s">
        <v>3004</v>
      </c>
      <c r="C1417" t="s">
        <v>3176</v>
      </c>
      <c r="D1417" t="s">
        <v>141</v>
      </c>
      <c r="E1417">
        <v>1171.2169464000001</v>
      </c>
      <c r="F1417">
        <v>935.95</v>
      </c>
      <c r="G1417">
        <v>24.421631967738499</v>
      </c>
      <c r="H1417">
        <v>20.052627800268699</v>
      </c>
      <c r="I1417">
        <v>-11.332218234602999</v>
      </c>
      <c r="J1417">
        <v>0.84898907368848997</v>
      </c>
      <c r="K1417">
        <v>918.28798010013395</v>
      </c>
      <c r="L1417">
        <v>855.32855297756896</v>
      </c>
      <c r="M1417">
        <v>64.885496776591594</v>
      </c>
      <c r="N1417">
        <v>0.69929425929118905</v>
      </c>
      <c r="O1417">
        <v>20.19872856456</v>
      </c>
      <c r="P1417">
        <v>67.133928571428498</v>
      </c>
    </row>
    <row r="1418" spans="1:17" hidden="1" x14ac:dyDescent="0.3">
      <c r="A1418" t="s">
        <v>3005</v>
      </c>
      <c r="B1418" t="s">
        <v>3006</v>
      </c>
      <c r="C1418" t="s">
        <v>3176</v>
      </c>
      <c r="D1418" t="s">
        <v>681</v>
      </c>
      <c r="E1418">
        <v>1170.4000000000001</v>
      </c>
      <c r="F1418">
        <v>115.27</v>
      </c>
      <c r="G1418">
        <v>-40.353296329650298</v>
      </c>
      <c r="H1418">
        <v>-4.5403721758383</v>
      </c>
      <c r="I1418">
        <v>-12.2934641721547</v>
      </c>
      <c r="J1418">
        <v>-2.1605667247624898</v>
      </c>
      <c r="K1418">
        <v>121.389629042458</v>
      </c>
      <c r="L1418">
        <v>122.608810923275</v>
      </c>
      <c r="M1418">
        <v>33.737560613634997</v>
      </c>
      <c r="N1418">
        <v>0.57703418649140203</v>
      </c>
      <c r="O1418">
        <v>34.466903791099099</v>
      </c>
      <c r="P1418">
        <v>14.925224327018899</v>
      </c>
      <c r="Q1418">
        <v>7.1011036973379999E-3</v>
      </c>
    </row>
    <row r="1419" spans="1:17" hidden="1" x14ac:dyDescent="0.3">
      <c r="A1419" t="s">
        <v>3007</v>
      </c>
      <c r="B1419" t="s">
        <v>3008</v>
      </c>
      <c r="C1419" t="s">
        <v>3176</v>
      </c>
      <c r="D1419" t="s">
        <v>624</v>
      </c>
      <c r="E1419">
        <v>1170.0640040399901</v>
      </c>
      <c r="F1419">
        <v>67.84</v>
      </c>
      <c r="G1419">
        <v>-9.0442937693028593</v>
      </c>
      <c r="H1419">
        <v>8.0401549155011693</v>
      </c>
      <c r="I1419">
        <v>2.0562776463260901</v>
      </c>
      <c r="J1419">
        <v>3.6534383656244902</v>
      </c>
      <c r="K1419">
        <v>67.247145784127198</v>
      </c>
      <c r="L1419">
        <v>61.602319983026199</v>
      </c>
      <c r="M1419">
        <v>53.846815270140198</v>
      </c>
      <c r="N1419">
        <v>0.53515897011664904</v>
      </c>
      <c r="O1419">
        <v>13.944575471698</v>
      </c>
      <c r="P1419">
        <v>52.449438202247102</v>
      </c>
      <c r="Q1419">
        <v>4.3522846392970004E-3</v>
      </c>
    </row>
    <row r="1420" spans="1:17" hidden="1" x14ac:dyDescent="0.3">
      <c r="A1420" t="s">
        <v>3009</v>
      </c>
      <c r="B1420" t="s">
        <v>3010</v>
      </c>
      <c r="C1420" t="s">
        <v>3176</v>
      </c>
      <c r="D1420" t="s">
        <v>769</v>
      </c>
      <c r="E1420">
        <v>1166.279</v>
      </c>
      <c r="F1420">
        <v>218.33</v>
      </c>
      <c r="G1420">
        <v>-57.755399524400303</v>
      </c>
      <c r="H1420">
        <v>-11.7366090942532</v>
      </c>
      <c r="I1420">
        <v>-58.611556917077998</v>
      </c>
      <c r="J1420">
        <v>-2.1679812960068499</v>
      </c>
      <c r="K1420">
        <v>246.29017458050799</v>
      </c>
      <c r="M1420">
        <v>27.942264206472</v>
      </c>
      <c r="N1420">
        <v>0.88684331242621195</v>
      </c>
      <c r="O1420">
        <v>113.438373104932</v>
      </c>
      <c r="P1420">
        <v>2.9907071088258901</v>
      </c>
    </row>
    <row r="1421" spans="1:17" hidden="1" x14ac:dyDescent="0.3">
      <c r="A1421" t="s">
        <v>3011</v>
      </c>
      <c r="B1421" t="s">
        <v>3012</v>
      </c>
      <c r="C1421" t="s">
        <v>3176</v>
      </c>
      <c r="D1421" t="s">
        <v>54</v>
      </c>
      <c r="E1421">
        <v>1163.6901733299901</v>
      </c>
      <c r="F1421">
        <v>53.03</v>
      </c>
      <c r="G1421">
        <v>76.256219885128999</v>
      </c>
      <c r="H1421">
        <v>64.534239301581593</v>
      </c>
      <c r="I1421">
        <v>44.852115241381</v>
      </c>
      <c r="J1421">
        <v>37.306386269749503</v>
      </c>
      <c r="K1421">
        <v>37.066948146475802</v>
      </c>
      <c r="L1421">
        <v>32.7966073707099</v>
      </c>
      <c r="M1421">
        <v>88.004951280502297</v>
      </c>
      <c r="N1421">
        <v>2.9822269659504301</v>
      </c>
      <c r="O1421">
        <v>6.5434659626626397</v>
      </c>
      <c r="P1421">
        <v>146.65116279069699</v>
      </c>
      <c r="Q1421">
        <v>5.4138243206327E-2</v>
      </c>
    </row>
    <row r="1422" spans="1:17" hidden="1" x14ac:dyDescent="0.3">
      <c r="A1422" t="s">
        <v>3013</v>
      </c>
      <c r="B1422" t="s">
        <v>3014</v>
      </c>
      <c r="C1422" t="s">
        <v>3176</v>
      </c>
      <c r="D1422" t="s">
        <v>258</v>
      </c>
      <c r="E1422">
        <v>1162.8536458399999</v>
      </c>
      <c r="F1422">
        <v>989.45</v>
      </c>
      <c r="G1422">
        <v>5.4730961152185102</v>
      </c>
      <c r="H1422">
        <v>4.9379213455256696</v>
      </c>
      <c r="I1422">
        <v>-10.7223377519878</v>
      </c>
      <c r="J1422">
        <v>-0.37012612627802199</v>
      </c>
      <c r="K1422">
        <v>978.60424978001402</v>
      </c>
      <c r="L1422">
        <v>911.29572163887303</v>
      </c>
      <c r="M1422">
        <v>51.226048617821498</v>
      </c>
      <c r="N1422">
        <v>0.74910827054632401</v>
      </c>
      <c r="O1422">
        <v>11.6832583758653</v>
      </c>
      <c r="P1422">
        <v>52.457627118643998</v>
      </c>
      <c r="Q1422">
        <v>7.0664588657269004E-2</v>
      </c>
    </row>
    <row r="1423" spans="1:17" hidden="1" x14ac:dyDescent="0.3">
      <c r="A1423" t="s">
        <v>3015</v>
      </c>
      <c r="B1423" t="s">
        <v>3016</v>
      </c>
      <c r="C1423" t="s">
        <v>3176</v>
      </c>
      <c r="D1423" t="s">
        <v>624</v>
      </c>
      <c r="E1423">
        <v>1161.3538450000001</v>
      </c>
      <c r="F1423">
        <v>471.3</v>
      </c>
      <c r="G1423">
        <v>-6.0936795238989996</v>
      </c>
      <c r="H1423">
        <v>-12.5381287966482</v>
      </c>
      <c r="I1423">
        <v>6.2611667415500998</v>
      </c>
      <c r="J1423">
        <v>-0.62652257960723801</v>
      </c>
      <c r="K1423">
        <v>489.94711964144102</v>
      </c>
      <c r="L1423">
        <v>444.978050035519</v>
      </c>
      <c r="M1423">
        <v>35.434279583519398</v>
      </c>
      <c r="N1423">
        <v>0.19870157727190599</v>
      </c>
      <c r="O1423">
        <v>23.997453851050199</v>
      </c>
      <c r="P1423">
        <v>36.806966618287298</v>
      </c>
    </row>
    <row r="1424" spans="1:17" hidden="1" x14ac:dyDescent="0.3">
      <c r="A1424" t="s">
        <v>3017</v>
      </c>
      <c r="B1424" t="s">
        <v>3018</v>
      </c>
      <c r="C1424" t="s">
        <v>3176</v>
      </c>
      <c r="D1424" t="s">
        <v>281</v>
      </c>
      <c r="E1424">
        <v>1159.26792245</v>
      </c>
      <c r="F1424">
        <v>96.57</v>
      </c>
      <c r="G1424">
        <v>20.056955155935999</v>
      </c>
      <c r="H1424">
        <v>10.7437472081671</v>
      </c>
      <c r="I1424">
        <v>-0.83315038065899205</v>
      </c>
      <c r="J1424">
        <v>6.1806234454912801</v>
      </c>
      <c r="K1424">
        <v>89.455879786923106</v>
      </c>
      <c r="L1424">
        <v>87.149693603462396</v>
      </c>
      <c r="M1424">
        <v>58.394420076842003</v>
      </c>
      <c r="N1424">
        <v>1.2377039007675401</v>
      </c>
      <c r="O1424">
        <v>21.1556383970177</v>
      </c>
      <c r="P1424">
        <v>55.758064516128997</v>
      </c>
      <c r="Q1424">
        <v>0.16131647802864801</v>
      </c>
    </row>
    <row r="1425" spans="1:17" hidden="1" x14ac:dyDescent="0.3">
      <c r="A1425" t="s">
        <v>3019</v>
      </c>
      <c r="B1425" t="s">
        <v>3020</v>
      </c>
      <c r="C1425" t="s">
        <v>3176</v>
      </c>
      <c r="D1425" t="s">
        <v>414</v>
      </c>
      <c r="E1425">
        <v>1155.1044632399901</v>
      </c>
      <c r="F1425">
        <v>177.03</v>
      </c>
      <c r="G1425">
        <v>49.199440753607597</v>
      </c>
      <c r="H1425">
        <v>39.261100699401602</v>
      </c>
      <c r="I1425">
        <v>-27.016824509625199</v>
      </c>
      <c r="J1425">
        <v>16.863435557772501</v>
      </c>
      <c r="K1425">
        <v>161.985659837535</v>
      </c>
      <c r="L1425">
        <v>168.76274791917101</v>
      </c>
      <c r="M1425">
        <v>97.476545380438296</v>
      </c>
      <c r="N1425">
        <v>1.3170051367592299</v>
      </c>
      <c r="O1425">
        <v>68.474269897757395</v>
      </c>
      <c r="P1425">
        <v>82.505154639175203</v>
      </c>
      <c r="Q1425">
        <v>3.7155357149326003E-2</v>
      </c>
    </row>
    <row r="1426" spans="1:17" hidden="1" x14ac:dyDescent="0.3">
      <c r="A1426" t="s">
        <v>3021</v>
      </c>
      <c r="B1426" t="s">
        <v>3022</v>
      </c>
      <c r="C1426" t="s">
        <v>3176</v>
      </c>
      <c r="D1426" t="s">
        <v>141</v>
      </c>
      <c r="E1426">
        <v>1146.83941151</v>
      </c>
      <c r="F1426">
        <v>621.45000000000005</v>
      </c>
      <c r="G1426">
        <v>309.66173732366502</v>
      </c>
      <c r="H1426">
        <v>47.235725351131997</v>
      </c>
      <c r="I1426">
        <v>60.2588486376021</v>
      </c>
      <c r="J1426">
        <v>28.3284346379005</v>
      </c>
      <c r="K1426">
        <v>428.03073747396201</v>
      </c>
      <c r="L1426">
        <v>345.645500912312</v>
      </c>
      <c r="M1426">
        <v>90.727435075127005</v>
      </c>
      <c r="N1426">
        <v>2.1369846236644401</v>
      </c>
      <c r="O1426">
        <v>0.37814787995815702</v>
      </c>
      <c r="P1426">
        <v>440.39130434782601</v>
      </c>
      <c r="Q1426">
        <v>0.277748771306491</v>
      </c>
    </row>
    <row r="1427" spans="1:17" hidden="1" x14ac:dyDescent="0.3">
      <c r="A1427" t="s">
        <v>3023</v>
      </c>
      <c r="B1427" t="s">
        <v>3024</v>
      </c>
      <c r="C1427" t="s">
        <v>3176</v>
      </c>
      <c r="D1427" t="s">
        <v>358</v>
      </c>
      <c r="E1427">
        <v>1145.2147199999999</v>
      </c>
      <c r="F1427">
        <v>11.11</v>
      </c>
      <c r="G1427">
        <v>104.45717271237</v>
      </c>
      <c r="H1427">
        <v>30.693542068888299</v>
      </c>
      <c r="I1427">
        <v>-23.4039600500925</v>
      </c>
      <c r="J1427">
        <v>39.246753228011897</v>
      </c>
      <c r="K1427">
        <v>9.2427422260031999</v>
      </c>
      <c r="L1427">
        <v>8.3626062805218293</v>
      </c>
      <c r="M1427">
        <v>91.898054189514795</v>
      </c>
      <c r="N1427">
        <v>2.35790585758782</v>
      </c>
      <c r="O1427">
        <v>39.963996399639903</v>
      </c>
      <c r="P1427">
        <v>177.75</v>
      </c>
      <c r="Q1427">
        <v>0.18749442205869701</v>
      </c>
    </row>
    <row r="1428" spans="1:17" hidden="1" x14ac:dyDescent="0.3">
      <c r="A1428" t="s">
        <v>3025</v>
      </c>
      <c r="B1428" t="s">
        <v>3026</v>
      </c>
      <c r="C1428" t="s">
        <v>3176</v>
      </c>
      <c r="D1428" t="s">
        <v>75</v>
      </c>
      <c r="E1428">
        <v>1143.3599999999999</v>
      </c>
      <c r="F1428">
        <v>183.43</v>
      </c>
      <c r="G1428">
        <v>7.44404304109473</v>
      </c>
      <c r="H1428">
        <v>-7.8916674771739901</v>
      </c>
      <c r="I1428">
        <v>20.6708960399041</v>
      </c>
      <c r="J1428">
        <v>0.82958597967592596</v>
      </c>
      <c r="K1428">
        <v>188.27074730320999</v>
      </c>
      <c r="L1428">
        <v>158.734973340794</v>
      </c>
      <c r="M1428">
        <v>46.813020006029802</v>
      </c>
      <c r="N1428">
        <v>0.191807805255304</v>
      </c>
      <c r="O1428">
        <v>37.382107615984197</v>
      </c>
      <c r="P1428">
        <v>68.284403669724696</v>
      </c>
      <c r="Q1428">
        <v>6.1004718944870001E-2</v>
      </c>
    </row>
    <row r="1429" spans="1:17" hidden="1" x14ac:dyDescent="0.3">
      <c r="A1429" t="s">
        <v>3027</v>
      </c>
      <c r="B1429" t="s">
        <v>3028</v>
      </c>
      <c r="C1429" t="s">
        <v>3176</v>
      </c>
      <c r="D1429" t="s">
        <v>501</v>
      </c>
      <c r="E1429">
        <v>1140.8996449619999</v>
      </c>
      <c r="F1429">
        <v>137.4</v>
      </c>
      <c r="G1429">
        <v>-38.713147909731099</v>
      </c>
      <c r="H1429">
        <v>-4.36558606056016</v>
      </c>
      <c r="I1429">
        <v>-34.495814276589002</v>
      </c>
      <c r="J1429">
        <v>3.32454992849574</v>
      </c>
      <c r="K1429">
        <v>141.83035360724099</v>
      </c>
      <c r="L1429">
        <v>156.40629973471499</v>
      </c>
      <c r="M1429">
        <v>45.536028957293098</v>
      </c>
      <c r="N1429">
        <v>1.0579524812490999</v>
      </c>
      <c r="O1429">
        <v>63.136826783114898</v>
      </c>
      <c r="P1429">
        <v>4.0121120363361102</v>
      </c>
      <c r="Q1429">
        <v>2.6057832620952001E-2</v>
      </c>
    </row>
    <row r="1430" spans="1:17" hidden="1" x14ac:dyDescent="0.3">
      <c r="A1430" t="s">
        <v>3029</v>
      </c>
      <c r="B1430" t="s">
        <v>3030</v>
      </c>
      <c r="C1430" t="s">
        <v>3176</v>
      </c>
      <c r="D1430" t="s">
        <v>54</v>
      </c>
      <c r="E1430">
        <v>1139.41799062</v>
      </c>
      <c r="F1430">
        <v>867.1</v>
      </c>
      <c r="G1430">
        <v>56.710812866384401</v>
      </c>
      <c r="H1430">
        <v>2.69757649599967</v>
      </c>
      <c r="I1430">
        <v>16.095735531102001</v>
      </c>
      <c r="J1430">
        <v>7.9675822347117604</v>
      </c>
      <c r="K1430">
        <v>803.748431395431</v>
      </c>
      <c r="L1430">
        <v>701.01719529673699</v>
      </c>
      <c r="M1430">
        <v>72.942240100441893</v>
      </c>
      <c r="N1430">
        <v>1.1763343930205701</v>
      </c>
      <c r="O1430">
        <v>9.56637066082342</v>
      </c>
      <c r="P1430">
        <v>99.310424089185105</v>
      </c>
      <c r="Q1430">
        <v>9.6764164702031003E-2</v>
      </c>
    </row>
    <row r="1431" spans="1:17" hidden="1" x14ac:dyDescent="0.3">
      <c r="A1431" t="s">
        <v>3031</v>
      </c>
      <c r="B1431" t="s">
        <v>3032</v>
      </c>
      <c r="C1431" t="s">
        <v>3176</v>
      </c>
      <c r="D1431" t="s">
        <v>681</v>
      </c>
      <c r="E1431">
        <v>1139.1151500000001</v>
      </c>
      <c r="F1431">
        <v>118.69</v>
      </c>
      <c r="G1431">
        <v>99.964004925695505</v>
      </c>
      <c r="H1431">
        <v>4.8550680429142998</v>
      </c>
      <c r="I1431">
        <v>77.568847133869994</v>
      </c>
      <c r="J1431">
        <v>2.7127703040623299</v>
      </c>
      <c r="K1431">
        <v>116.232069967177</v>
      </c>
      <c r="L1431">
        <v>90.595622670565206</v>
      </c>
      <c r="M1431">
        <v>48.714990740005199</v>
      </c>
      <c r="N1431">
        <v>0.53997164873798897</v>
      </c>
      <c r="O1431">
        <v>15.005476451259501</v>
      </c>
      <c r="P1431">
        <v>174.110854503464</v>
      </c>
      <c r="Q1431">
        <v>0.11784985516600199</v>
      </c>
    </row>
    <row r="1432" spans="1:17" hidden="1" x14ac:dyDescent="0.3">
      <c r="A1432" t="s">
        <v>3033</v>
      </c>
      <c r="B1432" t="s">
        <v>3034</v>
      </c>
      <c r="C1432" t="s">
        <v>3176</v>
      </c>
      <c r="D1432" t="s">
        <v>92</v>
      </c>
      <c r="E1432">
        <v>1134.480022125</v>
      </c>
      <c r="F1432">
        <v>2648.45</v>
      </c>
      <c r="G1432">
        <v>124.042410824662</v>
      </c>
      <c r="H1432">
        <v>-14.3362580685358</v>
      </c>
      <c r="I1432">
        <v>69.741397066955201</v>
      </c>
      <c r="J1432">
        <v>2.11442555362729</v>
      </c>
      <c r="K1432">
        <v>2762.1574964973402</v>
      </c>
      <c r="L1432">
        <v>2216.6885055676798</v>
      </c>
      <c r="M1432">
        <v>48.492034508308798</v>
      </c>
      <c r="N1432">
        <v>0.63698029520420396</v>
      </c>
      <c r="O1432">
        <v>33.965149427023299</v>
      </c>
      <c r="P1432">
        <v>196.91143497757801</v>
      </c>
      <c r="Q1432">
        <v>0.131951895880908</v>
      </c>
    </row>
    <row r="1433" spans="1:17" hidden="1" x14ac:dyDescent="0.3">
      <c r="A1433" t="s">
        <v>3035</v>
      </c>
      <c r="B1433" t="s">
        <v>3036</v>
      </c>
      <c r="C1433" t="s">
        <v>3176</v>
      </c>
      <c r="D1433" t="s">
        <v>141</v>
      </c>
      <c r="E1433">
        <v>1128.5659499999999</v>
      </c>
      <c r="F1433">
        <v>265.89999999999998</v>
      </c>
      <c r="G1433">
        <v>23.1072299861391</v>
      </c>
      <c r="H1433">
        <v>-7.9837377742464399</v>
      </c>
      <c r="I1433">
        <v>-2.7369750134799702</v>
      </c>
      <c r="J1433">
        <v>-3.1281221375475901</v>
      </c>
      <c r="K1433">
        <v>286.84603192047501</v>
      </c>
      <c r="L1433">
        <v>256.62575295107098</v>
      </c>
      <c r="M1433">
        <v>34.118985642392097</v>
      </c>
      <c r="N1433">
        <v>0.26856864937240299</v>
      </c>
      <c r="O1433">
        <v>41.951861602106</v>
      </c>
      <c r="P1433">
        <v>75.859788359788297</v>
      </c>
    </row>
    <row r="1434" spans="1:17" hidden="1" x14ac:dyDescent="0.3">
      <c r="A1434" t="s">
        <v>3037</v>
      </c>
      <c r="B1434" t="s">
        <v>3038</v>
      </c>
      <c r="C1434" t="s">
        <v>3176</v>
      </c>
      <c r="D1434" t="s">
        <v>376</v>
      </c>
      <c r="E1434">
        <v>1124.1279842879901</v>
      </c>
      <c r="F1434">
        <v>57.81</v>
      </c>
      <c r="G1434">
        <v>-52.262051059612503</v>
      </c>
      <c r="H1434">
        <v>-12.896603322255601</v>
      </c>
      <c r="I1434">
        <v>-23.1164362162794</v>
      </c>
      <c r="J1434">
        <v>4.08932949773647</v>
      </c>
      <c r="K1434">
        <v>61.9148002289011</v>
      </c>
      <c r="L1434">
        <v>68.499383359727702</v>
      </c>
      <c r="M1434">
        <v>40.852096783873598</v>
      </c>
      <c r="N1434">
        <v>1.6810264809884099</v>
      </c>
      <c r="O1434">
        <v>47.033385227469203</v>
      </c>
      <c r="P1434">
        <v>8.05607476635514</v>
      </c>
      <c r="Q1434">
        <v>-5.5682811533824997E-2</v>
      </c>
    </row>
    <row r="1435" spans="1:17" hidden="1" x14ac:dyDescent="0.3">
      <c r="A1435" t="s">
        <v>3039</v>
      </c>
      <c r="B1435" t="s">
        <v>3040</v>
      </c>
      <c r="C1435" t="s">
        <v>3176</v>
      </c>
      <c r="D1435" t="s">
        <v>483</v>
      </c>
      <c r="E1435">
        <v>1123.4909399999999</v>
      </c>
      <c r="F1435">
        <v>35.549999999999997</v>
      </c>
      <c r="G1435">
        <v>121.122334952857</v>
      </c>
      <c r="H1435">
        <v>19.6053877989158</v>
      </c>
      <c r="I1435">
        <v>56.506543158283002</v>
      </c>
      <c r="J1435">
        <v>14.034942934690999</v>
      </c>
      <c r="K1435">
        <v>30.518304690275901</v>
      </c>
      <c r="L1435">
        <v>25.7747120490965</v>
      </c>
      <c r="M1435">
        <v>75.844317073507796</v>
      </c>
      <c r="N1435">
        <v>1.9728464425958001</v>
      </c>
      <c r="O1435">
        <v>5.4852320675105402</v>
      </c>
      <c r="P1435">
        <v>166.625</v>
      </c>
      <c r="Q1435">
        <v>0.17323037819819601</v>
      </c>
    </row>
    <row r="1436" spans="1:17" hidden="1" x14ac:dyDescent="0.3">
      <c r="A1436" t="s">
        <v>3041</v>
      </c>
      <c r="B1436" t="s">
        <v>3042</v>
      </c>
      <c r="C1436" t="s">
        <v>3176</v>
      </c>
      <c r="D1436" t="s">
        <v>204</v>
      </c>
      <c r="E1436">
        <v>1119.7380000000001</v>
      </c>
      <c r="F1436">
        <v>102.65</v>
      </c>
      <c r="G1436">
        <v>-34.650049203655399</v>
      </c>
      <c r="H1436">
        <v>-7.4489043939064299</v>
      </c>
      <c r="I1436">
        <v>-23.617980534035802</v>
      </c>
      <c r="J1436">
        <v>1.4419374635806801</v>
      </c>
      <c r="K1436">
        <v>107.732029907704</v>
      </c>
      <c r="L1436">
        <v>110.013795646883</v>
      </c>
      <c r="M1436">
        <v>30.910661595960502</v>
      </c>
      <c r="N1436">
        <v>0.63989331176248698</v>
      </c>
      <c r="O1436">
        <v>40.2825133950316</v>
      </c>
      <c r="P1436">
        <v>13.7396121883656</v>
      </c>
      <c r="Q1436">
        <v>2.6921632379711E-2</v>
      </c>
    </row>
    <row r="1437" spans="1:17" hidden="1" x14ac:dyDescent="0.3">
      <c r="A1437" t="s">
        <v>3043</v>
      </c>
      <c r="B1437" t="s">
        <v>3044</v>
      </c>
      <c r="C1437" t="s">
        <v>3176</v>
      </c>
      <c r="D1437" t="s">
        <v>545</v>
      </c>
      <c r="E1437">
        <v>1119.2767776000001</v>
      </c>
      <c r="F1437">
        <v>6631.4</v>
      </c>
      <c r="G1437">
        <v>68.467123312534298</v>
      </c>
      <c r="H1437">
        <v>6.3213409485974497</v>
      </c>
      <c r="I1437">
        <v>22.389113542981001</v>
      </c>
      <c r="J1437">
        <v>3.4707812376199398</v>
      </c>
      <c r="K1437">
        <v>6338.8729829201202</v>
      </c>
      <c r="L1437">
        <v>5338.1514397067904</v>
      </c>
      <c r="M1437">
        <v>59.940537366770798</v>
      </c>
      <c r="N1437">
        <v>0.99598930481283399</v>
      </c>
      <c r="O1437">
        <v>5.1768857254878196</v>
      </c>
      <c r="P1437">
        <v>95.041176470588198</v>
      </c>
      <c r="Q1437">
        <v>0.19212547529026799</v>
      </c>
    </row>
    <row r="1438" spans="1:17" hidden="1" x14ac:dyDescent="0.3">
      <c r="A1438" t="s">
        <v>3045</v>
      </c>
      <c r="B1438" t="s">
        <v>3046</v>
      </c>
      <c r="C1438" t="s">
        <v>3176</v>
      </c>
      <c r="D1438" t="s">
        <v>255</v>
      </c>
      <c r="E1438">
        <v>1115.5375193709999</v>
      </c>
      <c r="F1438">
        <v>21.03</v>
      </c>
      <c r="G1438">
        <v>81.501512618285801</v>
      </c>
      <c r="H1438">
        <v>-1.1657652904190301</v>
      </c>
      <c r="I1438">
        <v>-15.5511659644216</v>
      </c>
      <c r="J1438">
        <v>-0.28124400382342901</v>
      </c>
      <c r="K1438">
        <v>21.4659673916542</v>
      </c>
      <c r="L1438">
        <v>19.807765734156</v>
      </c>
      <c r="M1438">
        <v>41.853858467661098</v>
      </c>
      <c r="N1438">
        <v>0.65298474711431398</v>
      </c>
      <c r="O1438">
        <v>98.050404184498305</v>
      </c>
      <c r="P1438">
        <v>138.97727272727201</v>
      </c>
      <c r="Q1438">
        <v>0.10321296219791901</v>
      </c>
    </row>
    <row r="1439" spans="1:17" hidden="1" x14ac:dyDescent="0.3">
      <c r="A1439" t="s">
        <v>3047</v>
      </c>
      <c r="B1439" t="s">
        <v>3048</v>
      </c>
      <c r="C1439" t="s">
        <v>3176</v>
      </c>
      <c r="D1439" t="s">
        <v>286</v>
      </c>
      <c r="E1439">
        <v>1108.532092725</v>
      </c>
      <c r="F1439">
        <v>168.2</v>
      </c>
      <c r="G1439">
        <v>394.61386199904399</v>
      </c>
      <c r="H1439">
        <v>-23.868264842376099</v>
      </c>
      <c r="I1439">
        <v>159.11460065934699</v>
      </c>
      <c r="J1439">
        <v>19.145493881298101</v>
      </c>
      <c r="K1439">
        <v>194.399684762399</v>
      </c>
      <c r="L1439">
        <v>147.81742802935</v>
      </c>
      <c r="M1439">
        <v>54.785224668212201</v>
      </c>
      <c r="N1439">
        <v>1.00330106325457</v>
      </c>
      <c r="O1439">
        <v>84.365770396225699</v>
      </c>
      <c r="P1439">
        <v>542.15867385896195</v>
      </c>
      <c r="Q1439">
        <v>0.19541622304386499</v>
      </c>
    </row>
    <row r="1440" spans="1:17" hidden="1" x14ac:dyDescent="0.3">
      <c r="A1440" t="s">
        <v>3049</v>
      </c>
      <c r="B1440" t="s">
        <v>3050</v>
      </c>
      <c r="C1440" t="s">
        <v>3176</v>
      </c>
      <c r="D1440" t="s">
        <v>419</v>
      </c>
      <c r="E1440">
        <v>1107.713205</v>
      </c>
      <c r="F1440">
        <v>139.5</v>
      </c>
      <c r="G1440">
        <v>-8.4617865741347096</v>
      </c>
      <c r="H1440">
        <v>21.652040092603698</v>
      </c>
      <c r="I1440">
        <v>-10.050178945219599</v>
      </c>
      <c r="J1440">
        <v>11.877803765998101</v>
      </c>
      <c r="K1440">
        <v>118.459704031133</v>
      </c>
      <c r="L1440">
        <v>119.260690767734</v>
      </c>
      <c r="M1440">
        <v>71.763796852850504</v>
      </c>
      <c r="N1440">
        <v>4.2763901597558398</v>
      </c>
      <c r="O1440">
        <v>22.437275985663</v>
      </c>
      <c r="P1440">
        <v>43.003587903639101</v>
      </c>
      <c r="Q1440">
        <v>8.4878112368880002E-3</v>
      </c>
    </row>
    <row r="1441" spans="1:17" hidden="1" x14ac:dyDescent="0.3">
      <c r="A1441" t="s">
        <v>3051</v>
      </c>
      <c r="B1441" t="s">
        <v>3052</v>
      </c>
      <c r="C1441" t="s">
        <v>3176</v>
      </c>
      <c r="D1441" t="s">
        <v>501</v>
      </c>
      <c r="E1441">
        <v>1107.6456442199999</v>
      </c>
      <c r="F1441">
        <v>262.04000000000002</v>
      </c>
      <c r="G1441">
        <v>33.1453930739711</v>
      </c>
      <c r="H1441">
        <v>47.671057818336401</v>
      </c>
      <c r="I1441">
        <v>42.698740278395299</v>
      </c>
      <c r="J1441">
        <v>10.1284835720197</v>
      </c>
      <c r="K1441">
        <v>197.89603903433701</v>
      </c>
      <c r="L1441">
        <v>174.33995547166501</v>
      </c>
      <c r="M1441">
        <v>86.115353068766296</v>
      </c>
      <c r="N1441">
        <v>3.19605440331194</v>
      </c>
      <c r="O1441">
        <v>3.3773469699282401</v>
      </c>
      <c r="P1441">
        <v>87.171428571428507</v>
      </c>
      <c r="Q1441">
        <v>-1.2238362305069E-2</v>
      </c>
    </row>
    <row r="1442" spans="1:17" hidden="1" x14ac:dyDescent="0.3">
      <c r="A1442" t="s">
        <v>3053</v>
      </c>
      <c r="B1442" t="s">
        <v>3054</v>
      </c>
      <c r="C1442" t="s">
        <v>3176</v>
      </c>
      <c r="D1442" t="s">
        <v>501</v>
      </c>
      <c r="E1442">
        <v>1102.7031875</v>
      </c>
      <c r="F1442">
        <v>307.45</v>
      </c>
      <c r="G1442">
        <v>121.640514371846</v>
      </c>
      <c r="H1442">
        <v>-6.0775623268698</v>
      </c>
      <c r="I1442">
        <v>100.895521087674</v>
      </c>
      <c r="J1442">
        <v>0.57110389615064805</v>
      </c>
      <c r="K1442">
        <v>281.92072591044501</v>
      </c>
      <c r="L1442">
        <v>207.266731706587</v>
      </c>
      <c r="M1442">
        <v>44.625132650809697</v>
      </c>
      <c r="N1442">
        <v>0.30558012367561999</v>
      </c>
      <c r="O1442">
        <v>13.1891364449504</v>
      </c>
      <c r="P1442">
        <v>169.69298245613999</v>
      </c>
      <c r="Q1442">
        <v>0.16465324441701901</v>
      </c>
    </row>
    <row r="1443" spans="1:17" hidden="1" x14ac:dyDescent="0.3">
      <c r="A1443" t="s">
        <v>3055</v>
      </c>
      <c r="B1443" t="s">
        <v>3056</v>
      </c>
      <c r="C1443" t="s">
        <v>3176</v>
      </c>
      <c r="D1443" t="s">
        <v>121</v>
      </c>
      <c r="E1443">
        <v>1102.2016198399999</v>
      </c>
      <c r="F1443">
        <v>361.65</v>
      </c>
      <c r="G1443">
        <v>114.88831902219501</v>
      </c>
      <c r="H1443">
        <v>5.0143589331834502</v>
      </c>
      <c r="I1443">
        <v>23.5671766856182</v>
      </c>
      <c r="J1443">
        <v>-1.9268753440970401</v>
      </c>
      <c r="K1443">
        <v>363.58606012193798</v>
      </c>
      <c r="L1443">
        <v>307.13730280322102</v>
      </c>
      <c r="M1443">
        <v>48.735983500402</v>
      </c>
      <c r="N1443">
        <v>0.69091587402830601</v>
      </c>
      <c r="O1443">
        <v>17.074519563113402</v>
      </c>
      <c r="P1443">
        <v>165.72373254959501</v>
      </c>
      <c r="Q1443">
        <v>0.107632572373884</v>
      </c>
    </row>
    <row r="1444" spans="1:17" hidden="1" x14ac:dyDescent="0.3">
      <c r="A1444" t="s">
        <v>3057</v>
      </c>
      <c r="B1444" t="s">
        <v>3058</v>
      </c>
      <c r="C1444" t="s">
        <v>3176</v>
      </c>
      <c r="D1444" t="s">
        <v>1465</v>
      </c>
      <c r="E1444">
        <v>1100.27608819599</v>
      </c>
      <c r="F1444">
        <v>85.4</v>
      </c>
      <c r="G1444">
        <v>7.7881085391107003</v>
      </c>
      <c r="H1444">
        <v>12.203659061600201</v>
      </c>
      <c r="I1444">
        <v>32.922282798992903</v>
      </c>
      <c r="J1444">
        <v>2.41919754177969</v>
      </c>
      <c r="K1444">
        <v>82.515592794982894</v>
      </c>
      <c r="L1444">
        <v>71.947477088001307</v>
      </c>
      <c r="M1444">
        <v>44.484663250393297</v>
      </c>
      <c r="N1444">
        <v>0.56739430374126598</v>
      </c>
      <c r="O1444">
        <v>14.9882903981264</v>
      </c>
      <c r="P1444">
        <v>67.450980392156794</v>
      </c>
      <c r="Q1444">
        <v>-2.2687678175118998E-2</v>
      </c>
    </row>
    <row r="1445" spans="1:17" hidden="1" x14ac:dyDescent="0.3">
      <c r="A1445" t="s">
        <v>3059</v>
      </c>
      <c r="B1445" t="s">
        <v>3060</v>
      </c>
      <c r="C1445" t="s">
        <v>3176</v>
      </c>
      <c r="D1445" t="s">
        <v>624</v>
      </c>
      <c r="E1445">
        <v>1099.8114149850001</v>
      </c>
      <c r="F1445">
        <v>306.2</v>
      </c>
      <c r="G1445">
        <v>-19.680105327241399</v>
      </c>
      <c r="H1445">
        <v>-8.7180586003810507</v>
      </c>
      <c r="I1445">
        <v>-10.3554227288279</v>
      </c>
      <c r="J1445">
        <v>-5.0570702212659899</v>
      </c>
      <c r="K1445">
        <v>318.64410771519402</v>
      </c>
      <c r="L1445">
        <v>299.47284360962698</v>
      </c>
      <c r="M1445">
        <v>27.583330349541299</v>
      </c>
      <c r="N1445">
        <v>0.58874415604958397</v>
      </c>
      <c r="O1445">
        <v>25.571521881123399</v>
      </c>
      <c r="P1445">
        <v>36.088888888888803</v>
      </c>
      <c r="Q1445">
        <v>-2.5388206224826002E-2</v>
      </c>
    </row>
    <row r="1446" spans="1:17" hidden="1" x14ac:dyDescent="0.3">
      <c r="A1446" t="s">
        <v>3061</v>
      </c>
      <c r="B1446" t="s">
        <v>3062</v>
      </c>
      <c r="C1446" t="s">
        <v>3176</v>
      </c>
      <c r="E1446">
        <v>1097.2191428399999</v>
      </c>
      <c r="F1446">
        <v>419.35</v>
      </c>
      <c r="G1446">
        <v>70.024135171668107</v>
      </c>
      <c r="H1446">
        <v>92.876043475527595</v>
      </c>
      <c r="I1446">
        <v>83.060564183055504</v>
      </c>
      <c r="J1446">
        <v>0.30317178391982702</v>
      </c>
      <c r="M1446">
        <v>66.840955861919298</v>
      </c>
      <c r="O1446">
        <v>16.251341361630999</v>
      </c>
      <c r="P1446">
        <v>104.361598440545</v>
      </c>
    </row>
    <row r="1447" spans="1:17" hidden="1" x14ac:dyDescent="0.3">
      <c r="A1447" t="s">
        <v>3063</v>
      </c>
      <c r="B1447" t="s">
        <v>3064</v>
      </c>
      <c r="C1447" t="s">
        <v>3176</v>
      </c>
      <c r="D1447" t="s">
        <v>54</v>
      </c>
      <c r="E1447">
        <v>1094.2661109600001</v>
      </c>
      <c r="F1447">
        <v>417</v>
      </c>
      <c r="G1447">
        <v>-25.1398013963884</v>
      </c>
      <c r="H1447">
        <v>12.2937674217102</v>
      </c>
      <c r="I1447">
        <v>26.432358502923002</v>
      </c>
      <c r="J1447">
        <v>1.01554219047685</v>
      </c>
      <c r="K1447">
        <v>381.90704390106998</v>
      </c>
      <c r="L1447">
        <v>359.81069264734498</v>
      </c>
      <c r="M1447">
        <v>54.962134502184398</v>
      </c>
      <c r="N1447">
        <v>1.34754175612843</v>
      </c>
      <c r="O1447">
        <v>13.908872901678601</v>
      </c>
      <c r="P1447">
        <v>52.412280701754298</v>
      </c>
      <c r="Q1447">
        <v>9.3944218945406999E-2</v>
      </c>
    </row>
    <row r="1448" spans="1:17" hidden="1" x14ac:dyDescent="0.3">
      <c r="A1448" t="s">
        <v>3065</v>
      </c>
      <c r="B1448" t="s">
        <v>3066</v>
      </c>
      <c r="C1448" t="s">
        <v>3176</v>
      </c>
      <c r="D1448" t="s">
        <v>54</v>
      </c>
      <c r="E1448">
        <v>1088.9337599999999</v>
      </c>
      <c r="F1448">
        <v>219.25</v>
      </c>
      <c r="G1448">
        <v>40.545083093483697</v>
      </c>
      <c r="H1448">
        <v>-0.71894731089076702</v>
      </c>
      <c r="I1448">
        <v>-9.2448409376478295</v>
      </c>
      <c r="J1448">
        <v>7.5013894341336904</v>
      </c>
      <c r="K1448">
        <v>218.058059780712</v>
      </c>
      <c r="L1448">
        <v>204.39104680288699</v>
      </c>
      <c r="M1448">
        <v>63.344444579373999</v>
      </c>
      <c r="N1448">
        <v>0.80423149494262103</v>
      </c>
      <c r="O1448">
        <v>20.8665906499429</v>
      </c>
      <c r="P1448">
        <v>76.104417670682693</v>
      </c>
      <c r="Q1448">
        <v>5.5326327596312001E-2</v>
      </c>
    </row>
    <row r="1449" spans="1:17" hidden="1" x14ac:dyDescent="0.3">
      <c r="A1449" t="s">
        <v>3067</v>
      </c>
      <c r="B1449" t="s">
        <v>3068</v>
      </c>
      <c r="C1449" t="s">
        <v>3176</v>
      </c>
      <c r="D1449" t="s">
        <v>514</v>
      </c>
      <c r="E1449">
        <v>1086.2494082399901</v>
      </c>
      <c r="F1449">
        <v>766.75</v>
      </c>
      <c r="G1449">
        <v>-17.053794228087</v>
      </c>
      <c r="H1449">
        <v>5.4190520160049198</v>
      </c>
      <c r="I1449">
        <v>-4.0173652166996003</v>
      </c>
      <c r="J1449">
        <v>-0.600860943817771</v>
      </c>
      <c r="K1449">
        <v>764.35559039478801</v>
      </c>
      <c r="M1449">
        <v>46.988730028296999</v>
      </c>
      <c r="N1449">
        <v>1.45965446390111</v>
      </c>
      <c r="O1449">
        <v>33.283338767525201</v>
      </c>
      <c r="P1449">
        <v>22.103670674416701</v>
      </c>
    </row>
    <row r="1450" spans="1:17" hidden="1" x14ac:dyDescent="0.3">
      <c r="A1450" t="s">
        <v>3069</v>
      </c>
      <c r="B1450" t="s">
        <v>3070</v>
      </c>
      <c r="C1450" t="s">
        <v>3176</v>
      </c>
      <c r="D1450" t="s">
        <v>46</v>
      </c>
      <c r="E1450">
        <v>1080.05644082</v>
      </c>
      <c r="F1450">
        <v>198.46</v>
      </c>
      <c r="G1450">
        <v>222.950682019608</v>
      </c>
      <c r="H1450">
        <v>22.869748021161701</v>
      </c>
      <c r="I1450">
        <v>98.989076032598703</v>
      </c>
      <c r="J1450">
        <v>20.0611850917029</v>
      </c>
      <c r="K1450">
        <v>151.92259944649001</v>
      </c>
      <c r="L1450">
        <v>120.52021732582099</v>
      </c>
      <c r="M1450">
        <v>86.549844770193999</v>
      </c>
      <c r="N1450">
        <v>1.95719498399055</v>
      </c>
      <c r="O1450">
        <v>0</v>
      </c>
      <c r="P1450">
        <v>284.98545101842802</v>
      </c>
      <c r="Q1450">
        <v>0.11496211866514899</v>
      </c>
    </row>
    <row r="1451" spans="1:17" hidden="1" x14ac:dyDescent="0.3">
      <c r="A1451" t="s">
        <v>3071</v>
      </c>
      <c r="B1451" t="s">
        <v>3072</v>
      </c>
      <c r="C1451" t="s">
        <v>3176</v>
      </c>
      <c r="D1451" t="s">
        <v>218</v>
      </c>
      <c r="E1451">
        <v>1079.6494686999999</v>
      </c>
      <c r="F1451">
        <v>679.35</v>
      </c>
      <c r="G1451">
        <v>7.1058027227147704</v>
      </c>
      <c r="H1451">
        <v>-9.1725680115074599</v>
      </c>
      <c r="I1451">
        <v>33.861385394443602</v>
      </c>
      <c r="J1451">
        <v>-1.4720211278378801</v>
      </c>
      <c r="K1451">
        <v>733.68591513896195</v>
      </c>
      <c r="L1451">
        <v>646.24962923601595</v>
      </c>
      <c r="M1451">
        <v>35.6420054409936</v>
      </c>
      <c r="N1451">
        <v>0.22987834449823299</v>
      </c>
      <c r="O1451">
        <v>41.304187826598898</v>
      </c>
      <c r="P1451">
        <v>56.514226471604601</v>
      </c>
      <c r="Q1451">
        <v>0.184016744959871</v>
      </c>
    </row>
    <row r="1452" spans="1:17" hidden="1" x14ac:dyDescent="0.3">
      <c r="A1452" t="s">
        <v>3073</v>
      </c>
      <c r="B1452" t="s">
        <v>3074</v>
      </c>
      <c r="C1452" t="s">
        <v>3176</v>
      </c>
      <c r="D1452" t="s">
        <v>21</v>
      </c>
      <c r="E1452">
        <v>1077.9624940799999</v>
      </c>
      <c r="F1452">
        <v>1319</v>
      </c>
      <c r="G1452">
        <v>378.34020318812998</v>
      </c>
      <c r="H1452">
        <v>-3.8154075307348401</v>
      </c>
      <c r="I1452">
        <v>72.587870732299507</v>
      </c>
      <c r="J1452">
        <v>-2.6505022595605401</v>
      </c>
      <c r="K1452">
        <v>1419.00679379543</v>
      </c>
      <c r="L1452">
        <v>1079.06941235144</v>
      </c>
      <c r="M1452">
        <v>34.3707229476951</v>
      </c>
      <c r="N1452">
        <v>0.39262125130923597</v>
      </c>
      <c r="O1452">
        <v>41.122062168309299</v>
      </c>
      <c r="P1452">
        <v>458.77991950857802</v>
      </c>
    </row>
    <row r="1453" spans="1:17" hidden="1" x14ac:dyDescent="0.3">
      <c r="A1453" t="s">
        <v>3075</v>
      </c>
      <c r="B1453" t="s">
        <v>3076</v>
      </c>
      <c r="C1453" t="s">
        <v>3176</v>
      </c>
      <c r="D1453" t="s">
        <v>258</v>
      </c>
      <c r="E1453">
        <v>1076.2184403000001</v>
      </c>
      <c r="F1453">
        <v>742.1</v>
      </c>
      <c r="G1453">
        <v>120.585734676191</v>
      </c>
      <c r="H1453">
        <v>9.8180595718831292</v>
      </c>
      <c r="I1453">
        <v>92.071272121078195</v>
      </c>
      <c r="J1453">
        <v>3.1788272146314398</v>
      </c>
      <c r="K1453">
        <v>720.98901439880206</v>
      </c>
      <c r="L1453">
        <v>562.46636588540298</v>
      </c>
      <c r="M1453">
        <v>62.9216816203432</v>
      </c>
      <c r="N1453">
        <v>0.52760647174054998</v>
      </c>
      <c r="O1453">
        <v>52.270583479315398</v>
      </c>
      <c r="P1453">
        <v>179.35253152644401</v>
      </c>
      <c r="Q1453">
        <v>0.19921593649757499</v>
      </c>
    </row>
    <row r="1454" spans="1:17" hidden="1" x14ac:dyDescent="0.3">
      <c r="A1454" t="s">
        <v>3077</v>
      </c>
      <c r="B1454" t="s">
        <v>3078</v>
      </c>
      <c r="C1454" t="s">
        <v>3176</v>
      </c>
      <c r="D1454" t="s">
        <v>982</v>
      </c>
      <c r="E1454">
        <v>1075.109193125</v>
      </c>
      <c r="F1454">
        <v>914.1</v>
      </c>
      <c r="G1454">
        <v>45.244712307259803</v>
      </c>
      <c r="H1454">
        <v>3.12047271588537</v>
      </c>
      <c r="I1454">
        <v>12.966705526581601</v>
      </c>
      <c r="J1454">
        <v>0.16937771311432001</v>
      </c>
      <c r="K1454">
        <v>750.94380418691003</v>
      </c>
      <c r="L1454">
        <v>725.34427326049797</v>
      </c>
      <c r="M1454">
        <v>50.321329271421803</v>
      </c>
      <c r="N1454">
        <v>1.6950679313699899</v>
      </c>
      <c r="O1454">
        <v>9.84574991795161E-2</v>
      </c>
      <c r="P1454">
        <v>81.910447761194007</v>
      </c>
      <c r="Q1454">
        <v>0.118704815010617</v>
      </c>
    </row>
    <row r="1455" spans="1:17" hidden="1" x14ac:dyDescent="0.3">
      <c r="A1455" t="s">
        <v>3079</v>
      </c>
      <c r="B1455" t="s">
        <v>3080</v>
      </c>
      <c r="C1455" t="s">
        <v>3176</v>
      </c>
      <c r="D1455" t="s">
        <v>281</v>
      </c>
      <c r="E1455">
        <v>1072.6110917200001</v>
      </c>
      <c r="F1455">
        <v>42.27</v>
      </c>
      <c r="G1455">
        <v>-57.134149324205701</v>
      </c>
      <c r="H1455">
        <v>-3.0010796359374701</v>
      </c>
      <c r="I1455">
        <v>-8.7318478962285209</v>
      </c>
      <c r="J1455">
        <v>2.27787483367905</v>
      </c>
      <c r="K1455">
        <v>40.9079537903337</v>
      </c>
      <c r="L1455">
        <v>44.383362567076503</v>
      </c>
      <c r="M1455">
        <v>64.056132735483899</v>
      </c>
      <c r="N1455">
        <v>0.77247607782857197</v>
      </c>
      <c r="O1455">
        <v>51.171043293115602</v>
      </c>
      <c r="P1455">
        <v>28.090909090909101</v>
      </c>
      <c r="Q1455">
        <v>6.2863687691600001E-2</v>
      </c>
    </row>
    <row r="1456" spans="1:17" hidden="1" x14ac:dyDescent="0.3">
      <c r="A1456" t="s">
        <v>3081</v>
      </c>
      <c r="B1456" t="s">
        <v>3082</v>
      </c>
      <c r="C1456" t="s">
        <v>3176</v>
      </c>
      <c r="D1456" t="s">
        <v>54</v>
      </c>
      <c r="E1456">
        <v>1069.713984</v>
      </c>
      <c r="F1456">
        <v>392.5</v>
      </c>
      <c r="G1456">
        <v>-23.637374536057301</v>
      </c>
      <c r="H1456">
        <v>-0.87465758393073201</v>
      </c>
      <c r="I1456">
        <v>7.3428123244635302</v>
      </c>
      <c r="J1456">
        <v>1.6829960435537801</v>
      </c>
      <c r="K1456">
        <v>376.75340003272697</v>
      </c>
      <c r="L1456">
        <v>353.91786361330702</v>
      </c>
      <c r="M1456">
        <v>48.688775447553901</v>
      </c>
      <c r="N1456">
        <v>0.29951438698733301</v>
      </c>
      <c r="O1456">
        <v>30.802547770700599</v>
      </c>
      <c r="P1456">
        <v>49.069502468666897</v>
      </c>
      <c r="Q1456">
        <v>-1.1870607446227E-2</v>
      </c>
    </row>
    <row r="1457" spans="1:17" hidden="1" x14ac:dyDescent="0.3">
      <c r="A1457" t="s">
        <v>3083</v>
      </c>
      <c r="B1457" t="s">
        <v>3084</v>
      </c>
      <c r="C1457" t="s">
        <v>3176</v>
      </c>
      <c r="D1457" t="s">
        <v>3085</v>
      </c>
      <c r="E1457">
        <v>1068.6239334209999</v>
      </c>
      <c r="F1457">
        <v>30.2</v>
      </c>
      <c r="G1457">
        <v>-45.969158902749697</v>
      </c>
      <c r="H1457">
        <v>5.1749839871944898</v>
      </c>
      <c r="I1457">
        <v>-22.7550338129309</v>
      </c>
      <c r="J1457">
        <v>1.4323931884699E-2</v>
      </c>
      <c r="K1457">
        <v>30.038379035855801</v>
      </c>
      <c r="L1457">
        <v>32.741459694256903</v>
      </c>
      <c r="M1457">
        <v>53.265558657072603</v>
      </c>
      <c r="N1457">
        <v>1.46182161935949</v>
      </c>
      <c r="O1457">
        <v>72.185430463576097</v>
      </c>
      <c r="P1457">
        <v>16.1538461538461</v>
      </c>
      <c r="Q1457">
        <v>0.14402932679413699</v>
      </c>
    </row>
    <row r="1458" spans="1:17" hidden="1" x14ac:dyDescent="0.3">
      <c r="A1458" t="s">
        <v>3086</v>
      </c>
      <c r="B1458" t="s">
        <v>3087</v>
      </c>
      <c r="C1458" t="s">
        <v>3176</v>
      </c>
      <c r="D1458" t="s">
        <v>501</v>
      </c>
      <c r="E1458">
        <v>1067.76866324</v>
      </c>
      <c r="F1458">
        <v>942.05</v>
      </c>
      <c r="G1458">
        <v>154.09802551539599</v>
      </c>
      <c r="H1458">
        <v>-14.818322609642999</v>
      </c>
      <c r="I1458">
        <v>-48.783602552785197</v>
      </c>
      <c r="J1458">
        <v>28.567173401435198</v>
      </c>
      <c r="K1458">
        <v>1107.92473914735</v>
      </c>
      <c r="L1458">
        <v>1149.3749852374699</v>
      </c>
      <c r="M1458">
        <v>58.108967073024999</v>
      </c>
      <c r="N1458">
        <v>2.3579148961637402</v>
      </c>
      <c r="O1458">
        <v>134.53107584523099</v>
      </c>
      <c r="P1458">
        <v>193.108276291225</v>
      </c>
      <c r="Q1458">
        <v>0.203281866482488</v>
      </c>
    </row>
    <row r="1459" spans="1:17" hidden="1" x14ac:dyDescent="0.3">
      <c r="A1459" t="s">
        <v>3088</v>
      </c>
      <c r="B1459" t="s">
        <v>3089</v>
      </c>
      <c r="C1459" t="s">
        <v>3176</v>
      </c>
      <c r="D1459" t="s">
        <v>274</v>
      </c>
      <c r="E1459">
        <v>1067.5405000000001</v>
      </c>
      <c r="F1459">
        <v>8180</v>
      </c>
      <c r="G1459">
        <v>17.934695391893499</v>
      </c>
      <c r="H1459">
        <v>6.0004795020716104</v>
      </c>
      <c r="I1459">
        <v>-20.867065708726901</v>
      </c>
      <c r="J1459">
        <v>7.8982463737125004</v>
      </c>
      <c r="K1459">
        <v>8102.9156505248402</v>
      </c>
      <c r="L1459">
        <v>8031.4960465342901</v>
      </c>
      <c r="M1459">
        <v>69.4221777369942</v>
      </c>
      <c r="N1459">
        <v>0.82726811493934704</v>
      </c>
      <c r="O1459">
        <v>22.872860635696799</v>
      </c>
      <c r="P1459">
        <v>48.727272727272698</v>
      </c>
      <c r="Q1459">
        <v>0.20290997373928399</v>
      </c>
    </row>
    <row r="1460" spans="1:17" hidden="1" x14ac:dyDescent="0.3">
      <c r="A1460" t="s">
        <v>3090</v>
      </c>
      <c r="B1460" t="s">
        <v>3091</v>
      </c>
      <c r="C1460" t="s">
        <v>3176</v>
      </c>
      <c r="D1460" t="s">
        <v>269</v>
      </c>
      <c r="E1460">
        <v>1063.7277235199999</v>
      </c>
      <c r="F1460">
        <v>241.65</v>
      </c>
      <c r="G1460">
        <v>32.351555344300102</v>
      </c>
      <c r="H1460">
        <v>-24.959042601343398</v>
      </c>
      <c r="I1460">
        <v>2.35354427176825</v>
      </c>
      <c r="J1460">
        <v>-1.3616174057260999</v>
      </c>
      <c r="K1460">
        <v>279.12532097138597</v>
      </c>
      <c r="L1460">
        <v>243.23001706341</v>
      </c>
      <c r="M1460">
        <v>28.7819482312159</v>
      </c>
      <c r="N1460">
        <v>1.1261983758623699</v>
      </c>
      <c r="O1460">
        <v>39.871715290709602</v>
      </c>
      <c r="P1460">
        <v>86.890951276102001</v>
      </c>
      <c r="Q1460">
        <v>9.9882162978209996E-2</v>
      </c>
    </row>
    <row r="1461" spans="1:17" hidden="1" x14ac:dyDescent="0.3">
      <c r="A1461" t="s">
        <v>3092</v>
      </c>
      <c r="B1461" t="s">
        <v>3093</v>
      </c>
      <c r="C1461" t="s">
        <v>3176</v>
      </c>
      <c r="D1461" t="s">
        <v>166</v>
      </c>
      <c r="E1461">
        <v>1062.1872000000001</v>
      </c>
      <c r="F1461">
        <v>422.45</v>
      </c>
      <c r="G1461">
        <v>62.5167907096533</v>
      </c>
      <c r="H1461">
        <v>-12.053103177756901</v>
      </c>
      <c r="I1461">
        <v>75.553219721040705</v>
      </c>
      <c r="J1461">
        <v>0.85928698474637999</v>
      </c>
      <c r="K1461">
        <v>439.49739508400802</v>
      </c>
      <c r="M1461">
        <v>45.579229418281102</v>
      </c>
      <c r="N1461">
        <v>0.58324676992028301</v>
      </c>
      <c r="O1461">
        <v>31.376494259675699</v>
      </c>
      <c r="P1461">
        <v>107.286555446516</v>
      </c>
    </row>
    <row r="1462" spans="1:17" hidden="1" x14ac:dyDescent="0.3">
      <c r="A1462" t="s">
        <v>3094</v>
      </c>
      <c r="B1462" t="s">
        <v>3095</v>
      </c>
      <c r="C1462" t="s">
        <v>3176</v>
      </c>
      <c r="D1462" t="s">
        <v>104</v>
      </c>
      <c r="E1462">
        <v>1060.98678</v>
      </c>
      <c r="F1462">
        <v>436.1</v>
      </c>
      <c r="G1462">
        <v>-9.5642073792040492</v>
      </c>
      <c r="H1462">
        <v>-5.0337306583843899</v>
      </c>
      <c r="I1462">
        <v>3.4722216321833601</v>
      </c>
      <c r="J1462">
        <v>2.9571789981492702</v>
      </c>
      <c r="M1462">
        <v>34.881408815839997</v>
      </c>
      <c r="O1462">
        <v>34.819995413895803</v>
      </c>
      <c r="P1462">
        <v>20.803324099723</v>
      </c>
    </row>
    <row r="1463" spans="1:17" hidden="1" x14ac:dyDescent="0.3">
      <c r="A1463" t="s">
        <v>3096</v>
      </c>
      <c r="B1463" t="s">
        <v>3097</v>
      </c>
      <c r="C1463" t="s">
        <v>3176</v>
      </c>
      <c r="D1463" t="s">
        <v>414</v>
      </c>
      <c r="E1463">
        <v>1058.2954704000001</v>
      </c>
      <c r="F1463">
        <v>44.45</v>
      </c>
      <c r="G1463">
        <v>-73.710273958483398</v>
      </c>
      <c r="H1463">
        <v>-16.134283757677998</v>
      </c>
      <c r="I1463">
        <v>-58.516607870750299</v>
      </c>
      <c r="J1463">
        <v>-2.2574046694265202</v>
      </c>
      <c r="K1463">
        <v>49.921225663581097</v>
      </c>
      <c r="L1463">
        <v>60.009267296735104</v>
      </c>
      <c r="M1463">
        <v>26.526998493900201</v>
      </c>
      <c r="N1463">
        <v>1.1056719873324501</v>
      </c>
      <c r="O1463">
        <v>147.469066366704</v>
      </c>
      <c r="P1463">
        <v>2.3014959723820501</v>
      </c>
      <c r="Q1463">
        <v>8.3252130732390003E-2</v>
      </c>
    </row>
    <row r="1464" spans="1:17" hidden="1" x14ac:dyDescent="0.3">
      <c r="A1464" t="s">
        <v>3098</v>
      </c>
      <c r="B1464" t="s">
        <v>3099</v>
      </c>
      <c r="C1464" t="s">
        <v>3176</v>
      </c>
      <c r="D1464" t="s">
        <v>286</v>
      </c>
      <c r="E1464">
        <v>1054.6829624</v>
      </c>
      <c r="F1464">
        <v>415.5</v>
      </c>
      <c r="G1464">
        <v>-36.473286678170403</v>
      </c>
      <c r="H1464">
        <v>1.8400188632905501</v>
      </c>
      <c r="I1464">
        <v>-5.7860743640973302</v>
      </c>
      <c r="J1464">
        <v>-0.36746613084241703</v>
      </c>
      <c r="K1464">
        <v>436.19955992496398</v>
      </c>
      <c r="L1464">
        <v>434.30239462567101</v>
      </c>
      <c r="M1464">
        <v>43.449843277662303</v>
      </c>
      <c r="N1464">
        <v>2.2749261458594399</v>
      </c>
      <c r="O1464">
        <v>23.128760529482498</v>
      </c>
      <c r="P1464">
        <v>14.890087100788</v>
      </c>
      <c r="Q1464">
        <v>1.9393485800549999E-3</v>
      </c>
    </row>
    <row r="1465" spans="1:17" hidden="1" x14ac:dyDescent="0.3">
      <c r="A1465" t="s">
        <v>3100</v>
      </c>
      <c r="B1465" t="s">
        <v>3101</v>
      </c>
      <c r="C1465" t="s">
        <v>3176</v>
      </c>
      <c r="D1465" t="s">
        <v>436</v>
      </c>
      <c r="E1465">
        <v>1053.0827296</v>
      </c>
      <c r="F1465">
        <v>211.84</v>
      </c>
      <c r="G1465">
        <v>68.142059629249005</v>
      </c>
      <c r="H1465">
        <v>-15.960190377527001</v>
      </c>
      <c r="I1465">
        <v>37.081085898111297</v>
      </c>
      <c r="J1465">
        <v>2.0823878855468201</v>
      </c>
      <c r="K1465">
        <v>210.78983484320199</v>
      </c>
      <c r="L1465">
        <v>164.109934043561</v>
      </c>
      <c r="M1465">
        <v>30.668540161831299</v>
      </c>
      <c r="N1465">
        <v>0.220623286990172</v>
      </c>
      <c r="O1465">
        <v>22.262084592145001</v>
      </c>
      <c r="P1465">
        <v>139.63800904977299</v>
      </c>
      <c r="Q1465">
        <v>5.8684258170593001E-2</v>
      </c>
    </row>
    <row r="1466" spans="1:17" hidden="1" x14ac:dyDescent="0.3">
      <c r="A1466" t="s">
        <v>3102</v>
      </c>
      <c r="B1466" t="s">
        <v>3103</v>
      </c>
      <c r="C1466" t="s">
        <v>3176</v>
      </c>
      <c r="D1466" t="s">
        <v>258</v>
      </c>
      <c r="E1466">
        <v>1042.58601</v>
      </c>
      <c r="F1466">
        <v>980</v>
      </c>
      <c r="G1466">
        <v>136.092642773227</v>
      </c>
      <c r="H1466">
        <v>9.1415051662242792</v>
      </c>
      <c r="I1466">
        <v>40.241731120772897</v>
      </c>
      <c r="J1466">
        <v>4.3891161505017697</v>
      </c>
      <c r="K1466">
        <v>915.74969207593995</v>
      </c>
      <c r="L1466">
        <v>757.14082739051196</v>
      </c>
      <c r="M1466">
        <v>65.205561940938296</v>
      </c>
      <c r="N1466">
        <v>0.92870370370370303</v>
      </c>
      <c r="O1466">
        <v>13.3673469387755</v>
      </c>
      <c r="P1466">
        <v>172.222222222222</v>
      </c>
      <c r="Q1466">
        <v>0.16077073493663899</v>
      </c>
    </row>
    <row r="1467" spans="1:17" hidden="1" x14ac:dyDescent="0.3">
      <c r="A1467" t="s">
        <v>3104</v>
      </c>
      <c r="B1467" t="s">
        <v>3105</v>
      </c>
      <c r="C1467" t="s">
        <v>3176</v>
      </c>
      <c r="D1467" t="s">
        <v>281</v>
      </c>
      <c r="E1467">
        <v>1042.0196726040001</v>
      </c>
      <c r="F1467">
        <v>95.89</v>
      </c>
      <c r="G1467">
        <v>-37.323230743138097</v>
      </c>
      <c r="H1467">
        <v>-0.65012472456925496</v>
      </c>
      <c r="I1467">
        <v>-8.8796235224358497</v>
      </c>
      <c r="J1467">
        <v>-0.46838656449723198</v>
      </c>
      <c r="K1467">
        <v>95.735684507476506</v>
      </c>
      <c r="L1467">
        <v>96.7674124877623</v>
      </c>
      <c r="M1467">
        <v>49.302415872809497</v>
      </c>
      <c r="N1467">
        <v>0.73786511630997897</v>
      </c>
      <c r="O1467">
        <v>38.4398790280529</v>
      </c>
      <c r="P1467">
        <v>29.249224962932999</v>
      </c>
      <c r="Q1467">
        <v>8.7672641524663003E-2</v>
      </c>
    </row>
    <row r="1468" spans="1:17" hidden="1" x14ac:dyDescent="0.3">
      <c r="A1468" t="s">
        <v>3106</v>
      </c>
      <c r="B1468" t="s">
        <v>3107</v>
      </c>
      <c r="C1468" t="s">
        <v>3176</v>
      </c>
      <c r="D1468" t="s">
        <v>232</v>
      </c>
      <c r="E1468">
        <v>1041.06939605</v>
      </c>
      <c r="F1468">
        <v>552.85</v>
      </c>
      <c r="G1468">
        <v>139.08641487099999</v>
      </c>
      <c r="H1468">
        <v>6.3539278520638902</v>
      </c>
      <c r="I1468">
        <v>58.502962694393602</v>
      </c>
      <c r="J1468">
        <v>12.1596648163186</v>
      </c>
      <c r="K1468">
        <v>473.82998354802999</v>
      </c>
      <c r="L1468">
        <v>374.48699980487203</v>
      </c>
      <c r="M1468">
        <v>82.449688214867393</v>
      </c>
      <c r="N1468">
        <v>0.717797839126183</v>
      </c>
      <c r="O1468">
        <v>5.3812064755358602</v>
      </c>
      <c r="P1468">
        <v>177.81407035175801</v>
      </c>
      <c r="Q1468">
        <v>0.11522356564335599</v>
      </c>
    </row>
    <row r="1469" spans="1:17" hidden="1" x14ac:dyDescent="0.3">
      <c r="A1469" t="s">
        <v>3108</v>
      </c>
      <c r="B1469" t="s">
        <v>3109</v>
      </c>
      <c r="C1469" t="s">
        <v>3176</v>
      </c>
      <c r="D1469" t="s">
        <v>218</v>
      </c>
      <c r="E1469">
        <v>1039.695138</v>
      </c>
      <c r="F1469">
        <v>980.05</v>
      </c>
      <c r="G1469">
        <v>54.019797240798802</v>
      </c>
      <c r="H1469">
        <v>20.484524179147499</v>
      </c>
      <c r="I1469">
        <v>114.891685186627</v>
      </c>
      <c r="J1469">
        <v>14.438003244593901</v>
      </c>
      <c r="K1469">
        <v>810.28790803294498</v>
      </c>
      <c r="L1469">
        <v>610.972137718824</v>
      </c>
      <c r="M1469">
        <v>73.290709335038997</v>
      </c>
      <c r="N1469">
        <v>0.52618308979095096</v>
      </c>
      <c r="O1469">
        <v>5.49971940207132</v>
      </c>
      <c r="P1469">
        <v>192.62794354758401</v>
      </c>
      <c r="Q1469">
        <v>0.26110821430747599</v>
      </c>
    </row>
    <row r="1470" spans="1:17" hidden="1" x14ac:dyDescent="0.3">
      <c r="A1470" t="s">
        <v>3110</v>
      </c>
      <c r="B1470" t="s">
        <v>1932</v>
      </c>
      <c r="C1470" t="s">
        <v>3176</v>
      </c>
      <c r="D1470" t="s">
        <v>237</v>
      </c>
      <c r="E1470">
        <v>1038.3325199999999</v>
      </c>
      <c r="F1470">
        <v>2720.15</v>
      </c>
      <c r="G1470">
        <v>788.18702118673502</v>
      </c>
      <c r="H1470">
        <v>47.921605309995002</v>
      </c>
      <c r="I1470">
        <v>132.16247620182699</v>
      </c>
      <c r="J1470">
        <v>21.832104629977799</v>
      </c>
      <c r="K1470">
        <v>1962.8534034423501</v>
      </c>
      <c r="L1470">
        <v>1251.7118415540101</v>
      </c>
      <c r="M1470">
        <v>79.784690190342005</v>
      </c>
      <c r="N1470">
        <v>0.441990198709167</v>
      </c>
      <c r="O1470">
        <v>0</v>
      </c>
      <c r="P1470">
        <v>911.39617029187502</v>
      </c>
    </row>
    <row r="1471" spans="1:17" hidden="1" x14ac:dyDescent="0.3">
      <c r="A1471" t="s">
        <v>3111</v>
      </c>
      <c r="B1471" t="s">
        <v>3112</v>
      </c>
      <c r="C1471" t="s">
        <v>3176</v>
      </c>
      <c r="D1471" t="s">
        <v>281</v>
      </c>
      <c r="E1471">
        <v>1036.393710885</v>
      </c>
      <c r="F1471">
        <v>80.34</v>
      </c>
      <c r="G1471">
        <v>-34.999822130115398</v>
      </c>
      <c r="H1471">
        <v>1.6667561495790399</v>
      </c>
      <c r="I1471">
        <v>-21.5112986507046</v>
      </c>
      <c r="J1471">
        <v>0.25673886121779499</v>
      </c>
      <c r="K1471">
        <v>79.917189983154401</v>
      </c>
      <c r="L1471">
        <v>78.723654014565398</v>
      </c>
      <c r="M1471">
        <v>52.281337595634703</v>
      </c>
      <c r="N1471">
        <v>0.98517816303729</v>
      </c>
      <c r="O1471">
        <v>25.653472740851299</v>
      </c>
      <c r="P1471">
        <v>22.097264437689901</v>
      </c>
      <c r="Q1471">
        <v>-5.8505567573507E-2</v>
      </c>
    </row>
    <row r="1472" spans="1:17" hidden="1" x14ac:dyDescent="0.3">
      <c r="A1472" t="s">
        <v>3113</v>
      </c>
      <c r="B1472" t="s">
        <v>3114</v>
      </c>
      <c r="C1472" t="s">
        <v>3176</v>
      </c>
      <c r="D1472" t="s">
        <v>419</v>
      </c>
      <c r="E1472">
        <v>1035.1935704</v>
      </c>
      <c r="F1472">
        <v>100.04</v>
      </c>
      <c r="G1472">
        <v>28.468404856495301</v>
      </c>
      <c r="H1472">
        <v>28.3788599700123</v>
      </c>
      <c r="I1472">
        <v>61.351428132261901</v>
      </c>
      <c r="J1472">
        <v>7.03524566568076</v>
      </c>
      <c r="K1472">
        <v>81.870532344070199</v>
      </c>
      <c r="L1472">
        <v>70.802938079519905</v>
      </c>
      <c r="M1472">
        <v>72.409999083117697</v>
      </c>
      <c r="N1472">
        <v>2.3946507935196601</v>
      </c>
      <c r="O1472">
        <v>5.4078368652539002</v>
      </c>
      <c r="P1472">
        <v>103.333333333333</v>
      </c>
      <c r="Q1472">
        <v>0.117063000510889</v>
      </c>
    </row>
    <row r="1473" spans="1:17" hidden="1" x14ac:dyDescent="0.3">
      <c r="A1473" t="s">
        <v>3115</v>
      </c>
      <c r="B1473" t="s">
        <v>3116</v>
      </c>
      <c r="C1473" t="s">
        <v>3176</v>
      </c>
      <c r="D1473" t="s">
        <v>2694</v>
      </c>
      <c r="E1473">
        <v>1034.34375</v>
      </c>
      <c r="F1473">
        <v>13.18</v>
      </c>
      <c r="G1473">
        <v>15.5977737213637</v>
      </c>
      <c r="H1473">
        <v>2.5855232702394702</v>
      </c>
      <c r="I1473">
        <v>38.024160952375802</v>
      </c>
      <c r="J1473">
        <v>-4.2814254578661197</v>
      </c>
      <c r="K1473">
        <v>13.1513939724945</v>
      </c>
      <c r="L1473">
        <v>13.886535188690701</v>
      </c>
      <c r="M1473">
        <v>39.203991578353701</v>
      </c>
      <c r="N1473">
        <v>0.73307470989529999</v>
      </c>
      <c r="O1473">
        <v>21.092564491653999</v>
      </c>
      <c r="P1473">
        <v>72.9658792650918</v>
      </c>
      <c r="Q1473">
        <v>0.21679137038434301</v>
      </c>
    </row>
    <row r="1474" spans="1:17" hidden="1" x14ac:dyDescent="0.3">
      <c r="A1474" t="s">
        <v>3117</v>
      </c>
      <c r="B1474" t="s">
        <v>3118</v>
      </c>
      <c r="C1474" t="s">
        <v>3176</v>
      </c>
      <c r="D1474" t="s">
        <v>681</v>
      </c>
      <c r="E1474">
        <v>1033.1312092379901</v>
      </c>
      <c r="F1474">
        <v>47.28</v>
      </c>
      <c r="G1474">
        <v>-44.138396491402197</v>
      </c>
      <c r="H1474">
        <v>-2.50685464564484</v>
      </c>
      <c r="I1474">
        <v>-9.0189102962791896</v>
      </c>
      <c r="J1474">
        <v>4.7299515673305796</v>
      </c>
      <c r="K1474">
        <v>49.948281743987103</v>
      </c>
      <c r="L1474">
        <v>49.277693894780803</v>
      </c>
      <c r="M1474">
        <v>57.304475875629201</v>
      </c>
      <c r="N1474">
        <v>0.226784950739401</v>
      </c>
      <c r="O1474">
        <v>31.556683587140402</v>
      </c>
      <c r="P1474">
        <v>17.611940298507399</v>
      </c>
      <c r="Q1474">
        <v>4.8770562610437003E-2</v>
      </c>
    </row>
    <row r="1475" spans="1:17" hidden="1" x14ac:dyDescent="0.3">
      <c r="A1475" t="s">
        <v>3119</v>
      </c>
      <c r="B1475" t="s">
        <v>3120</v>
      </c>
      <c r="C1475" t="s">
        <v>3176</v>
      </c>
      <c r="D1475" t="s">
        <v>132</v>
      </c>
      <c r="E1475">
        <v>1029.1376731799901</v>
      </c>
      <c r="F1475">
        <v>452.95</v>
      </c>
      <c r="G1475">
        <v>19.935829528716599</v>
      </c>
      <c r="H1475">
        <v>3.1074297675788798</v>
      </c>
      <c r="I1475">
        <v>-7.2602767207804302</v>
      </c>
      <c r="J1475">
        <v>14.2726543751252</v>
      </c>
      <c r="K1475">
        <v>444.90919700552303</v>
      </c>
      <c r="L1475">
        <v>427.04680887119099</v>
      </c>
      <c r="M1475">
        <v>61.023557762096601</v>
      </c>
      <c r="N1475">
        <v>1.51328124003975</v>
      </c>
      <c r="O1475">
        <v>17.673032343525701</v>
      </c>
      <c r="P1475">
        <v>57.110648629899401</v>
      </c>
      <c r="Q1475">
        <v>7.3376511883775003E-2</v>
      </c>
    </row>
    <row r="1476" spans="1:17" hidden="1" x14ac:dyDescent="0.3">
      <c r="A1476" t="s">
        <v>3121</v>
      </c>
      <c r="B1476" t="s">
        <v>3122</v>
      </c>
      <c r="C1476" t="s">
        <v>3176</v>
      </c>
      <c r="D1476" t="s">
        <v>274</v>
      </c>
      <c r="E1476">
        <v>1028.856940725</v>
      </c>
      <c r="F1476">
        <v>370.35</v>
      </c>
      <c r="G1476">
        <v>-1.0414186625095101</v>
      </c>
      <c r="H1476">
        <v>4.6193384946847402</v>
      </c>
      <c r="I1476">
        <v>-13.809291841379901</v>
      </c>
      <c r="J1476">
        <v>4.7590731049477801</v>
      </c>
      <c r="K1476">
        <v>360.03517073730802</v>
      </c>
      <c r="L1476">
        <v>353.73744050502199</v>
      </c>
      <c r="M1476">
        <v>63.1613066119819</v>
      </c>
      <c r="N1476">
        <v>1.01410739554275</v>
      </c>
      <c r="O1476">
        <v>21.2366680167409</v>
      </c>
      <c r="P1476">
        <v>32.126293257224397</v>
      </c>
      <c r="Q1476">
        <v>0.151122924909142</v>
      </c>
    </row>
    <row r="1477" spans="1:17" hidden="1" x14ac:dyDescent="0.3">
      <c r="A1477" t="s">
        <v>3123</v>
      </c>
      <c r="B1477" t="s">
        <v>3124</v>
      </c>
      <c r="C1477" t="s">
        <v>3176</v>
      </c>
      <c r="D1477" t="s">
        <v>204</v>
      </c>
      <c r="E1477">
        <v>1025.86924</v>
      </c>
      <c r="F1477">
        <v>967.95</v>
      </c>
      <c r="G1477">
        <v>-46.270811454258201</v>
      </c>
      <c r="H1477">
        <v>-16.617439029221401</v>
      </c>
      <c r="I1477">
        <v>-27.015596378934902</v>
      </c>
      <c r="J1477">
        <v>-3.0767428857276999</v>
      </c>
      <c r="K1477">
        <v>1065.1019761796099</v>
      </c>
      <c r="L1477">
        <v>1130.91798399411</v>
      </c>
      <c r="M1477">
        <v>21.963677015124802</v>
      </c>
      <c r="N1477">
        <v>0.97254422854727696</v>
      </c>
      <c r="O1477">
        <v>57.549460199390403</v>
      </c>
      <c r="P1477">
        <v>2.9788818554178298</v>
      </c>
      <c r="Q1477">
        <v>6.4803359744751002E-2</v>
      </c>
    </row>
    <row r="1478" spans="1:17" hidden="1" x14ac:dyDescent="0.3">
      <c r="A1478" t="s">
        <v>3125</v>
      </c>
      <c r="B1478" t="s">
        <v>3126</v>
      </c>
      <c r="C1478" t="s">
        <v>3176</v>
      </c>
      <c r="D1478" t="s">
        <v>286</v>
      </c>
      <c r="E1478">
        <v>1025.1025</v>
      </c>
      <c r="F1478">
        <v>505</v>
      </c>
      <c r="G1478">
        <v>-53.787502755017101</v>
      </c>
      <c r="H1478">
        <v>-8.5689811222062904</v>
      </c>
      <c r="I1478">
        <v>-23.599469148040601</v>
      </c>
      <c r="J1478">
        <v>1.2906965527257299</v>
      </c>
      <c r="K1478">
        <v>515.90169134944301</v>
      </c>
      <c r="L1478">
        <v>520.14879636365504</v>
      </c>
      <c r="M1478">
        <v>39.382249965683599</v>
      </c>
      <c r="N1478">
        <v>1.7964664310953999</v>
      </c>
      <c r="O1478">
        <v>46.118811881188101</v>
      </c>
      <c r="P1478">
        <v>9.7587480982395096</v>
      </c>
      <c r="Q1478">
        <v>0.134360169586412</v>
      </c>
    </row>
    <row r="1479" spans="1:17" hidden="1" x14ac:dyDescent="0.3">
      <c r="A1479" t="s">
        <v>3127</v>
      </c>
      <c r="B1479" t="s">
        <v>3128</v>
      </c>
      <c r="C1479" t="s">
        <v>3176</v>
      </c>
      <c r="D1479" t="s">
        <v>3129</v>
      </c>
      <c r="E1479">
        <v>1024.9075496</v>
      </c>
      <c r="F1479">
        <v>6.61</v>
      </c>
      <c r="G1479">
        <v>-24.463477084567899</v>
      </c>
      <c r="H1479">
        <v>32.386299518907101</v>
      </c>
      <c r="I1479">
        <v>-51.487654133786499</v>
      </c>
      <c r="J1479">
        <v>9.0988493998782598</v>
      </c>
      <c r="K1479">
        <v>6.8408319623251801</v>
      </c>
      <c r="L1479">
        <v>8.6709121229244595</v>
      </c>
      <c r="M1479">
        <v>89.565223463030307</v>
      </c>
      <c r="N1479">
        <v>0.17104393348257699</v>
      </c>
      <c r="O1479">
        <v>157.18608169440199</v>
      </c>
      <c r="P1479">
        <v>46.2389380530973</v>
      </c>
      <c r="Q1479">
        <v>3.8867457171262998E-2</v>
      </c>
    </row>
    <row r="1480" spans="1:17" hidden="1" x14ac:dyDescent="0.3">
      <c r="A1480" t="s">
        <v>3130</v>
      </c>
      <c r="B1480" t="s">
        <v>3131</v>
      </c>
      <c r="C1480" t="s">
        <v>3176</v>
      </c>
      <c r="D1480" t="s">
        <v>624</v>
      </c>
      <c r="E1480">
        <v>1022.098809698</v>
      </c>
      <c r="F1480">
        <v>106.92</v>
      </c>
      <c r="G1480">
        <v>9.2022793534037497</v>
      </c>
      <c r="H1480">
        <v>-4.6971347725184298</v>
      </c>
      <c r="I1480">
        <v>25.060414411086999</v>
      </c>
      <c r="J1480">
        <v>1.8185082593981901</v>
      </c>
      <c r="K1480">
        <v>102.884444309643</v>
      </c>
      <c r="L1480">
        <v>89.127691568529102</v>
      </c>
      <c r="M1480">
        <v>46.648946242231197</v>
      </c>
      <c r="N1480">
        <v>0.30194447135706398</v>
      </c>
      <c r="O1480">
        <v>15.0392817059483</v>
      </c>
      <c r="P1480">
        <v>56.889214966984497</v>
      </c>
    </row>
    <row r="1481" spans="1:17" hidden="1" x14ac:dyDescent="0.3">
      <c r="A1481" t="s">
        <v>3132</v>
      </c>
      <c r="B1481" t="s">
        <v>3133</v>
      </c>
      <c r="C1481" t="s">
        <v>3176</v>
      </c>
      <c r="D1481" t="s">
        <v>54</v>
      </c>
      <c r="E1481">
        <v>1019.085999165</v>
      </c>
      <c r="F1481">
        <v>1576.75</v>
      </c>
      <c r="G1481">
        <v>143.973714006996</v>
      </c>
      <c r="H1481">
        <v>-13.006717671371399</v>
      </c>
      <c r="I1481">
        <v>19.861083324153899</v>
      </c>
      <c r="J1481">
        <v>-0.65199039543144699</v>
      </c>
      <c r="K1481">
        <v>1614.6569947812</v>
      </c>
      <c r="L1481">
        <v>1297.0067035633399</v>
      </c>
      <c r="M1481">
        <v>37.965697901073497</v>
      </c>
      <c r="N1481">
        <v>0.72187788149447596</v>
      </c>
      <c r="O1481">
        <v>17.583637228476199</v>
      </c>
      <c r="P1481">
        <v>207.26882977686799</v>
      </c>
      <c r="Q1481">
        <v>0.12862058352698</v>
      </c>
    </row>
    <row r="1482" spans="1:17" hidden="1" x14ac:dyDescent="0.3">
      <c r="A1482" t="s">
        <v>3134</v>
      </c>
      <c r="B1482" t="s">
        <v>3135</v>
      </c>
      <c r="C1482" t="s">
        <v>3176</v>
      </c>
      <c r="D1482" t="s">
        <v>258</v>
      </c>
      <c r="E1482">
        <v>1018.752</v>
      </c>
      <c r="F1482">
        <v>1814.1</v>
      </c>
      <c r="G1482">
        <v>3.9397326337039398</v>
      </c>
      <c r="H1482">
        <v>21.578343108556599</v>
      </c>
      <c r="I1482">
        <v>19.450689213007401</v>
      </c>
      <c r="J1482">
        <v>3.6023013930352001</v>
      </c>
      <c r="K1482">
        <v>1633.67711369739</v>
      </c>
      <c r="L1482">
        <v>1513.3230963450401</v>
      </c>
      <c r="M1482">
        <v>67.556267430192605</v>
      </c>
      <c r="N1482">
        <v>0.95063156802821502</v>
      </c>
      <c r="O1482">
        <v>3.3570365470481298</v>
      </c>
      <c r="P1482">
        <v>43.725241641578101</v>
      </c>
      <c r="Q1482">
        <v>4.9544306148133002E-2</v>
      </c>
    </row>
    <row r="1483" spans="1:17" hidden="1" x14ac:dyDescent="0.3">
      <c r="A1483" t="s">
        <v>3136</v>
      </c>
      <c r="B1483" t="s">
        <v>3137</v>
      </c>
      <c r="C1483" t="s">
        <v>3176</v>
      </c>
      <c r="E1483">
        <v>1015.3561275</v>
      </c>
      <c r="F1483">
        <v>192.3</v>
      </c>
      <c r="G1483">
        <v>486.554133757106</v>
      </c>
      <c r="H1483">
        <v>-18.6308663993557</v>
      </c>
      <c r="I1483">
        <v>54.054511710704801</v>
      </c>
      <c r="J1483">
        <v>0.65020402622564799</v>
      </c>
      <c r="K1483">
        <v>223.124849936396</v>
      </c>
      <c r="L1483">
        <v>177.97121751357901</v>
      </c>
      <c r="M1483">
        <v>41.282651658250401</v>
      </c>
      <c r="N1483">
        <v>0.44253203254321399</v>
      </c>
      <c r="O1483">
        <v>113.416536661466</v>
      </c>
      <c r="P1483">
        <v>574.73684210526301</v>
      </c>
      <c r="Q1483">
        <v>0.152600099389333</v>
      </c>
    </row>
    <row r="1484" spans="1:17" hidden="1" x14ac:dyDescent="0.3">
      <c r="A1484" t="s">
        <v>3138</v>
      </c>
      <c r="B1484" t="s">
        <v>3139</v>
      </c>
      <c r="C1484" t="s">
        <v>3176</v>
      </c>
      <c r="D1484" t="s">
        <v>483</v>
      </c>
      <c r="E1484">
        <v>1008.422799725</v>
      </c>
      <c r="F1484">
        <v>1.18</v>
      </c>
      <c r="G1484">
        <v>-79.850197091925196</v>
      </c>
      <c r="H1484">
        <v>-32.0229081475618</v>
      </c>
      <c r="I1484">
        <v>-64.790299941586994</v>
      </c>
      <c r="J1484">
        <v>-11.480432044627801</v>
      </c>
      <c r="K1484">
        <v>1.4489186028373999</v>
      </c>
      <c r="L1484">
        <v>2.1527015717883802</v>
      </c>
      <c r="M1484">
        <v>38.533908670744999</v>
      </c>
      <c r="N1484">
        <v>0.92949283803918403</v>
      </c>
      <c r="O1484">
        <v>264.406779661016</v>
      </c>
      <c r="P1484">
        <v>2.6086956521739202</v>
      </c>
    </row>
    <row r="1485" spans="1:17" hidden="1" x14ac:dyDescent="0.3">
      <c r="A1485" t="s">
        <v>3140</v>
      </c>
      <c r="B1485" t="s">
        <v>3141</v>
      </c>
      <c r="C1485" t="s">
        <v>3176</v>
      </c>
      <c r="D1485" t="s">
        <v>545</v>
      </c>
      <c r="E1485">
        <v>1006.09927175</v>
      </c>
      <c r="F1485">
        <v>298.95</v>
      </c>
      <c r="G1485">
        <v>60.493366897043799</v>
      </c>
      <c r="H1485">
        <v>16.2297117467016</v>
      </c>
      <c r="I1485">
        <v>50.4100577452311</v>
      </c>
      <c r="J1485">
        <v>0.63099247097786804</v>
      </c>
      <c r="K1485">
        <v>263.63554715353501</v>
      </c>
      <c r="L1485">
        <v>210.6856157858</v>
      </c>
      <c r="M1485">
        <v>67.923213184959494</v>
      </c>
      <c r="N1485">
        <v>1.1050739694969101</v>
      </c>
      <c r="O1485">
        <v>4.3318280648937799</v>
      </c>
      <c r="P1485">
        <v>126.820940819423</v>
      </c>
      <c r="Q1485">
        <v>0.150060779242327</v>
      </c>
    </row>
    <row r="1486" spans="1:17" hidden="1" x14ac:dyDescent="0.3">
      <c r="A1486" t="s">
        <v>3142</v>
      </c>
      <c r="B1486" t="s">
        <v>3143</v>
      </c>
      <c r="C1486" t="s">
        <v>3176</v>
      </c>
      <c r="D1486" t="s">
        <v>218</v>
      </c>
      <c r="E1486">
        <v>1005.396535</v>
      </c>
      <c r="F1486">
        <v>3231.45</v>
      </c>
      <c r="G1486">
        <v>1285.16879249098</v>
      </c>
      <c r="H1486">
        <v>46.291267263535097</v>
      </c>
      <c r="I1486">
        <v>808.05113175461395</v>
      </c>
      <c r="J1486">
        <v>10.7729428255694</v>
      </c>
      <c r="K1486">
        <v>2212.93163749118</v>
      </c>
      <c r="L1486">
        <v>1175.4424677172401</v>
      </c>
      <c r="M1486">
        <v>99.302781772396003</v>
      </c>
      <c r="N1486">
        <v>1.9607464746474601</v>
      </c>
      <c r="O1486">
        <v>0</v>
      </c>
      <c r="P1486">
        <v>1453.58173076923</v>
      </c>
      <c r="Q1486">
        <v>0.32132036392566199</v>
      </c>
    </row>
    <row r="1487" spans="1:17" hidden="1" x14ac:dyDescent="0.3">
      <c r="A1487" t="s">
        <v>3144</v>
      </c>
      <c r="B1487" t="s">
        <v>3145</v>
      </c>
      <c r="C1487" t="s">
        <v>3176</v>
      </c>
      <c r="D1487" t="s">
        <v>78</v>
      </c>
      <c r="E1487">
        <v>1003.98700683999</v>
      </c>
      <c r="F1487">
        <v>220.68</v>
      </c>
      <c r="G1487">
        <v>-28.248180009008799</v>
      </c>
      <c r="H1487">
        <v>-0.90940521214114201</v>
      </c>
      <c r="I1487">
        <v>-6.7699151931655793E-2</v>
      </c>
      <c r="J1487">
        <v>3.4450328393432899</v>
      </c>
      <c r="K1487">
        <v>226.184836129323</v>
      </c>
      <c r="L1487">
        <v>220.94911193664299</v>
      </c>
      <c r="M1487">
        <v>48.9342847155919</v>
      </c>
      <c r="N1487">
        <v>0.34829123722691102</v>
      </c>
      <c r="O1487">
        <v>17.8176545223853</v>
      </c>
      <c r="P1487">
        <v>22.599999999999898</v>
      </c>
      <c r="Q1487">
        <v>-4.0201717245732002E-2</v>
      </c>
    </row>
    <row r="1488" spans="1:17" hidden="1" x14ac:dyDescent="0.3">
      <c r="A1488" t="s">
        <v>3146</v>
      </c>
      <c r="B1488" t="s">
        <v>3147</v>
      </c>
      <c r="C1488" t="s">
        <v>3176</v>
      </c>
      <c r="D1488" t="s">
        <v>624</v>
      </c>
      <c r="E1488">
        <v>1003.2658692</v>
      </c>
      <c r="F1488">
        <v>211.29</v>
      </c>
      <c r="G1488">
        <v>-20.248481986638701</v>
      </c>
      <c r="H1488">
        <v>-5.4428215674753098</v>
      </c>
      <c r="I1488">
        <v>4.1967792410577403</v>
      </c>
      <c r="J1488">
        <v>0.64487082833860698</v>
      </c>
      <c r="K1488">
        <v>219.338776235654</v>
      </c>
      <c r="L1488">
        <v>206.79569204508601</v>
      </c>
      <c r="M1488">
        <v>38.2732537903861</v>
      </c>
      <c r="N1488">
        <v>0.54706886335793503</v>
      </c>
      <c r="O1488">
        <v>27.7864546358086</v>
      </c>
      <c r="P1488">
        <v>32.8450172901603</v>
      </c>
      <c r="Q1488">
        <v>4.1693146922030001E-3</v>
      </c>
    </row>
    <row r="1489" spans="1:17" hidden="1" x14ac:dyDescent="0.3">
      <c r="A1489" t="s">
        <v>3148</v>
      </c>
      <c r="B1489" t="s">
        <v>3149</v>
      </c>
      <c r="C1489" t="s">
        <v>3176</v>
      </c>
      <c r="D1489" t="s">
        <v>118</v>
      </c>
      <c r="E1489">
        <v>1002.0895084700001</v>
      </c>
      <c r="F1489">
        <v>135.84</v>
      </c>
      <c r="G1489">
        <v>-48.428789207479603</v>
      </c>
      <c r="H1489">
        <v>-7.7698285373394098</v>
      </c>
      <c r="I1489">
        <v>-13.887085339043001</v>
      </c>
      <c r="J1489">
        <v>-0.29780995775422198</v>
      </c>
      <c r="K1489">
        <v>142.99255369780499</v>
      </c>
      <c r="L1489">
        <v>150.44806975185</v>
      </c>
      <c r="M1489">
        <v>46.262589895944799</v>
      </c>
      <c r="N1489">
        <v>0.99531003529954998</v>
      </c>
      <c r="O1489">
        <v>63.574793875147201</v>
      </c>
      <c r="P1489">
        <v>7.5534441805225701</v>
      </c>
      <c r="Q1489">
        <v>4.0248483241977003E-2</v>
      </c>
    </row>
    <row r="1490" spans="1:17" hidden="1" x14ac:dyDescent="0.3">
      <c r="A1490" t="s">
        <v>3150</v>
      </c>
      <c r="B1490" t="s">
        <v>3151</v>
      </c>
      <c r="C1490" t="s">
        <v>3176</v>
      </c>
      <c r="D1490" t="s">
        <v>281</v>
      </c>
      <c r="E1490">
        <v>1001.39565713999</v>
      </c>
      <c r="F1490">
        <v>581.75</v>
      </c>
      <c r="G1490">
        <v>-32.558658665389203</v>
      </c>
      <c r="H1490">
        <v>-2.6026501229307799</v>
      </c>
      <c r="I1490">
        <v>1.2839840640811</v>
      </c>
      <c r="J1490">
        <v>-0.52331407688770104</v>
      </c>
      <c r="K1490">
        <v>582.86185245380204</v>
      </c>
      <c r="L1490">
        <v>568.40329439663799</v>
      </c>
      <c r="M1490">
        <v>46.942822761499997</v>
      </c>
      <c r="N1490">
        <v>0.46878281219073997</v>
      </c>
      <c r="O1490">
        <v>16.8027503223034</v>
      </c>
      <c r="P1490">
        <v>31.9160997732426</v>
      </c>
      <c r="Q1490">
        <v>5.6582547736177997E-2</v>
      </c>
    </row>
    <row r="1491" spans="1:17" hidden="1" x14ac:dyDescent="0.3">
      <c r="A1491" t="s">
        <v>3152</v>
      </c>
      <c r="B1491" t="s">
        <v>3153</v>
      </c>
      <c r="C1491" t="s">
        <v>3176</v>
      </c>
      <c r="E1491">
        <v>1001.375</v>
      </c>
      <c r="F1491">
        <v>406</v>
      </c>
      <c r="G1491">
        <v>180.648165658653</v>
      </c>
      <c r="H1491">
        <v>26.927837123938001</v>
      </c>
      <c r="I1491">
        <v>-27.2236910036277</v>
      </c>
      <c r="J1491">
        <v>18.920984077376499</v>
      </c>
      <c r="K1491">
        <v>358.90968889320601</v>
      </c>
      <c r="L1491">
        <v>360.97718189974898</v>
      </c>
      <c r="M1491">
        <v>86.589077267354796</v>
      </c>
      <c r="N1491">
        <v>1.7432944866882401</v>
      </c>
      <c r="O1491">
        <v>132.53694581280701</v>
      </c>
      <c r="P1491">
        <v>211.469121595703</v>
      </c>
    </row>
    <row r="1492" spans="1:17" hidden="1" x14ac:dyDescent="0.3">
      <c r="A1492" t="s">
        <v>3154</v>
      </c>
      <c r="B1492" t="s">
        <v>3155</v>
      </c>
      <c r="C1492" t="s">
        <v>3176</v>
      </c>
      <c r="D1492" t="s">
        <v>21</v>
      </c>
      <c r="E1492">
        <v>1000.97077517</v>
      </c>
      <c r="F1492">
        <v>1938.1</v>
      </c>
      <c r="G1492">
        <v>133.781114690121</v>
      </c>
      <c r="H1492">
        <v>30.274789210757099</v>
      </c>
      <c r="I1492">
        <v>-3.85846540344179</v>
      </c>
      <c r="J1492">
        <v>44.931048542646103</v>
      </c>
      <c r="K1492">
        <v>1684.43877808621</v>
      </c>
      <c r="L1492">
        <v>1593.7603032649299</v>
      </c>
      <c r="M1492">
        <v>84.861161673768507</v>
      </c>
      <c r="N1492">
        <v>2.3538800228375898</v>
      </c>
      <c r="O1492">
        <v>19.188896341778001</v>
      </c>
      <c r="P1492">
        <v>211.641743045505</v>
      </c>
      <c r="Q1492">
        <v>0.16456103565876601</v>
      </c>
    </row>
    <row r="1493" spans="1:17" hidden="1" x14ac:dyDescent="0.3">
      <c r="A1493" t="s">
        <v>3156</v>
      </c>
      <c r="B1493" t="s">
        <v>3157</v>
      </c>
      <c r="C1493" t="s">
        <v>3176</v>
      </c>
      <c r="D1493" t="s">
        <v>1497</v>
      </c>
      <c r="E1493">
        <v>1000.6972248</v>
      </c>
      <c r="F1493">
        <v>35.799999999999997</v>
      </c>
      <c r="G1493">
        <v>-8.2300767614407295</v>
      </c>
      <c r="H1493">
        <v>-13.480515580779</v>
      </c>
      <c r="I1493">
        <v>2.4886663435693799</v>
      </c>
      <c r="J1493">
        <v>0.72901878551266697</v>
      </c>
      <c r="K1493">
        <v>36.066199139319501</v>
      </c>
      <c r="L1493">
        <v>34.223176421809399</v>
      </c>
      <c r="M1493">
        <v>46.286250052351001</v>
      </c>
      <c r="N1493">
        <v>0.344240108395648</v>
      </c>
      <c r="O1493">
        <v>26.9553072625698</v>
      </c>
      <c r="P1493">
        <v>32.543502406515998</v>
      </c>
      <c r="Q1493">
        <v>4.4729225461596002E-2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Price_Filter_11_09_2024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2024-09-12T06:28:03Z</dcterms:created>
  <dcterms:modified xsi:type="dcterms:W3CDTF">2024-11-22T13:32:34Z</dcterms:modified>
</cp:coreProperties>
</file>